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Questa_cartella_di_lavoro"/>
  <mc:AlternateContent xmlns:mc="http://schemas.openxmlformats.org/markup-compatibility/2006">
    <mc:Choice Requires="x15">
      <x15ac:absPath xmlns:x15ac="http://schemas.microsoft.com/office/spreadsheetml/2010/11/ac" url="\\sc-fs\ABS\DIGIANVITO\2023 Urologia\Aggiudicazione\Deliberazione definitiva\"/>
    </mc:Choice>
  </mc:AlternateContent>
  <xr:revisionPtr revIDLastSave="0" documentId="8_{546AC263-BB4A-434B-A005-2B735CF645E5}" xr6:coauthVersionLast="36" xr6:coauthVersionMax="36" xr10:uidLastSave="{00000000-0000-0000-0000-000000000000}"/>
  <bookViews>
    <workbookView xWindow="-120" yWindow="-120" windowWidth="29040" windowHeight="15720" tabRatio="909" xr2:uid="{00000000-000D-0000-FFFF-FFFF00000000}"/>
  </bookViews>
  <sheets>
    <sheet name="Elenco Lotti" sheetId="7" r:id="rId1"/>
    <sheet name="Foglio1" sheetId="383" r:id="rId2"/>
    <sheet name="Foglio2" sheetId="384" r:id="rId3"/>
    <sheet name="Criteri di Qualità" sheetId="9" r:id="rId4"/>
    <sheet name="LOTTO 1" sheetId="10" r:id="rId5"/>
    <sheet name="ECONOMICA LOTTO 1" sheetId="11" r:id="rId6"/>
    <sheet name="LOTTO 2" sheetId="12" r:id="rId7"/>
    <sheet name="ECONOMICA LOTTO 2" sheetId="13" r:id="rId8"/>
    <sheet name="LOTTO 3" sheetId="14" r:id="rId9"/>
    <sheet name="ECONOMICA LOTTO 3" sheetId="15" r:id="rId10"/>
    <sheet name="LOTTO 4" sheetId="16" r:id="rId11"/>
    <sheet name="ECONOMICA LOTTO 4" sheetId="17" r:id="rId12"/>
    <sheet name="LOTTO 5" sheetId="19" r:id="rId13"/>
    <sheet name="ECONOMICA LOTTO 5" sheetId="20" r:id="rId14"/>
    <sheet name="LOTTO 6" sheetId="21" r:id="rId15"/>
    <sheet name="ECONOMICA LOTTO 6" sheetId="22" r:id="rId16"/>
    <sheet name="LOTTO 7" sheetId="24" r:id="rId17"/>
    <sheet name="ECONOMICA LOTTO 7" sheetId="25" r:id="rId18"/>
    <sheet name="LOTTO 8" sheetId="26" r:id="rId19"/>
    <sheet name="ECONOMICA LOTTO 8" sheetId="27" r:id="rId20"/>
    <sheet name="LOTTO 9" sheetId="28" r:id="rId21"/>
    <sheet name="ECONOMICA LOTTO 9" sheetId="29" r:id="rId22"/>
    <sheet name="LOTTO 10" sheetId="30" r:id="rId23"/>
    <sheet name="ECONOMICA LOTTO 10" sheetId="31" r:id="rId24"/>
    <sheet name="LOTTO 11" sheetId="32" r:id="rId25"/>
    <sheet name="ECONOMICA LOTTO 11" sheetId="33" r:id="rId26"/>
    <sheet name="LOTTO 12" sheetId="34" r:id="rId27"/>
    <sheet name="ECONOMICA LOTTO 12" sheetId="35" r:id="rId28"/>
    <sheet name="LOTTO 13" sheetId="36" r:id="rId29"/>
    <sheet name="ECONOMICA LOTTO 13" sheetId="37" r:id="rId30"/>
    <sheet name="LOTTO 14" sheetId="38" r:id="rId31"/>
    <sheet name="ECONOMICA LOTTO 14" sheetId="39" r:id="rId32"/>
    <sheet name="LOTTO 15" sheetId="40" r:id="rId33"/>
    <sheet name="ECONOMICA LOTTO 15" sheetId="41" r:id="rId34"/>
    <sheet name="LOTTO 16" sheetId="42" r:id="rId35"/>
    <sheet name="ECONOMICA LOTTO 16" sheetId="43" r:id="rId36"/>
    <sheet name="LOTTO 17" sheetId="44" r:id="rId37"/>
    <sheet name="ECONOMICA LOTTO 17" sheetId="45" r:id="rId38"/>
    <sheet name="LOTTO 18" sheetId="138" r:id="rId39"/>
    <sheet name="ECONOMICA LOTTO 18" sheetId="47" r:id="rId40"/>
    <sheet name="LOTTO 19" sheetId="48" r:id="rId41"/>
    <sheet name="ECONOMICA LOTTO 19" sheetId="49" r:id="rId42"/>
    <sheet name="LOTTO 20" sheetId="50" r:id="rId43"/>
    <sheet name="ECONOMICA LOTTO 20" sheetId="51" r:id="rId44"/>
    <sheet name="LOTTO 21" sheetId="52" r:id="rId45"/>
    <sheet name="ECONOMICA LOTTO 21" sheetId="53" r:id="rId46"/>
    <sheet name="LOTTO 22" sheetId="54" r:id="rId47"/>
    <sheet name="ECONOMICA LOTTO 22" sheetId="55" r:id="rId48"/>
    <sheet name="LOTTO 23" sheetId="56" r:id="rId49"/>
    <sheet name="ECONOMICA LOTTO 23" sheetId="57" r:id="rId50"/>
    <sheet name="LOTTO 24" sheetId="58" r:id="rId51"/>
    <sheet name="ECONOMICA LOTTO 24" sheetId="59" r:id="rId52"/>
    <sheet name="LOTTO 25" sheetId="60" r:id="rId53"/>
    <sheet name="ECONOMICA LOTTO 25" sheetId="61" r:id="rId54"/>
    <sheet name="LOTTO 26" sheetId="62" r:id="rId55"/>
    <sheet name="ECONOMICA LOTTO 26" sheetId="63" r:id="rId56"/>
    <sheet name="LOTTO 27" sheetId="64" r:id="rId57"/>
    <sheet name="ECONOMICA LOTTO 27" sheetId="65" r:id="rId58"/>
    <sheet name="LOTTO 28" sheetId="66" r:id="rId59"/>
    <sheet name="ECONOMICA LOTTO 28" sheetId="68" r:id="rId60"/>
    <sheet name="LOTTO 29" sheetId="69" r:id="rId61"/>
    <sheet name="ECONOMICA LOTTO 29" sheetId="70" r:id="rId62"/>
    <sheet name="LOTTO 30" sheetId="71" r:id="rId63"/>
    <sheet name="ECONOMICA LOTTO 30" sheetId="72" r:id="rId64"/>
    <sheet name="LOTTO 31" sheetId="73" r:id="rId65"/>
    <sheet name="ECONOMICA LOTTO 31" sheetId="74" r:id="rId66"/>
    <sheet name="LOTTO 32" sheetId="75" r:id="rId67"/>
    <sheet name="ECONOMICA LOTTO 32" sheetId="76" r:id="rId68"/>
    <sheet name="LOTTO 33" sheetId="77" r:id="rId69"/>
    <sheet name="ECONOMICA LOTTO 33" sheetId="78" r:id="rId70"/>
    <sheet name="LOTTO 34" sheetId="79" r:id="rId71"/>
    <sheet name="ECONOMICA LOTTO 34" sheetId="80" r:id="rId72"/>
    <sheet name="LOTTO 35" sheetId="81" r:id="rId73"/>
    <sheet name="ECONOMICA LOTTO 35" sheetId="82" r:id="rId74"/>
    <sheet name="LOTTO 36" sheetId="83" r:id="rId75"/>
    <sheet name="ECONOMICA LOTTO 36" sheetId="84" r:id="rId76"/>
    <sheet name="LOTTO 37" sheetId="85" r:id="rId77"/>
    <sheet name="ECONOMICA LOTTO 37" sheetId="86" r:id="rId78"/>
    <sheet name="LOTTO 38" sheetId="87" r:id="rId79"/>
    <sheet name="ECONOMICA LOTTO 38" sheetId="88" r:id="rId80"/>
    <sheet name="LOTTO 39" sheetId="89" r:id="rId81"/>
    <sheet name="ECONOMICA LOTTO 39" sheetId="90" r:id="rId82"/>
    <sheet name="LOTTO 40" sheetId="91" r:id="rId83"/>
    <sheet name="ECONOMICA LOTTO 40" sheetId="92" r:id="rId84"/>
    <sheet name="LOTTO 41" sheetId="93" r:id="rId85"/>
    <sheet name="ECONOMICA LOTTO 41" sheetId="94" r:id="rId86"/>
    <sheet name="LOTTO 42" sheetId="95" r:id="rId87"/>
    <sheet name="ECONOMICA LOTTO 42" sheetId="96" r:id="rId88"/>
    <sheet name="LOTTO 43" sheetId="97" r:id="rId89"/>
    <sheet name="ECONOMICA LOTTO 43" sheetId="98" r:id="rId90"/>
    <sheet name="LOTTO 44  " sheetId="99" r:id="rId91"/>
    <sheet name="ECONOMICA LOTTO 44" sheetId="100" r:id="rId92"/>
    <sheet name="LOTTO 45" sheetId="101" r:id="rId93"/>
    <sheet name="ECONOMICA LOTTO 45" sheetId="102" r:id="rId94"/>
    <sheet name="LOTTO 46" sheetId="103" r:id="rId95"/>
    <sheet name="ECONOMICA LOTTO 46" sheetId="104" r:id="rId96"/>
    <sheet name="LOTTO 47" sheetId="105" r:id="rId97"/>
    <sheet name="ECONOMICA LOTTO 47" sheetId="106" r:id="rId98"/>
    <sheet name="LOTTO 48" sheetId="107" r:id="rId99"/>
    <sheet name="ECONOMICA LOTTO 48" sheetId="108" r:id="rId100"/>
    <sheet name="LOTTO 49" sheetId="109" r:id="rId101"/>
    <sheet name="ECONOMICA LOTTO 49" sheetId="110" r:id="rId102"/>
    <sheet name=" LOTTO 50 " sheetId="111" r:id="rId103"/>
    <sheet name="ECONOMICA LOTTO 50 " sheetId="112" r:id="rId104"/>
    <sheet name="LOTTO 51" sheetId="113" r:id="rId105"/>
    <sheet name="ECONOMICA LOTTO 51" sheetId="114" r:id="rId106"/>
    <sheet name="LOTTO 52" sheetId="115" r:id="rId107"/>
    <sheet name="ECONOMICA LOTTO 52" sheetId="116" r:id="rId108"/>
    <sheet name="LOTTO 53" sheetId="117" r:id="rId109"/>
    <sheet name="ECONOMICA LOTTO 53" sheetId="118" r:id="rId110"/>
    <sheet name="LOTTO 54" sheetId="119" r:id="rId111"/>
    <sheet name="ECONOMICA LOTTO 54" sheetId="120" r:id="rId112"/>
    <sheet name="LOTTO 55" sheetId="121" r:id="rId113"/>
    <sheet name="ECONOMICA LOTTO 55" sheetId="122" r:id="rId114"/>
    <sheet name="LOTTO 56" sheetId="123" r:id="rId115"/>
    <sheet name="ECONOMICA LOTTO 56" sheetId="124" r:id="rId116"/>
    <sheet name="LOTTO 57" sheetId="125" r:id="rId117"/>
    <sheet name="ECONOMICA LOTTO 57" sheetId="126" r:id="rId118"/>
    <sheet name="LOTTO 58" sheetId="127" r:id="rId119"/>
    <sheet name="ECONOMICA LOTTO 58" sheetId="128" r:id="rId120"/>
    <sheet name="LOTTO 59" sheetId="129" r:id="rId121"/>
    <sheet name="ECONOMICA LOTTO 59" sheetId="130" r:id="rId122"/>
    <sheet name="LOTTO 60" sheetId="131" r:id="rId123"/>
    <sheet name="ECONOMICA LOTTO 60" sheetId="132" r:id="rId124"/>
    <sheet name="LOTTO 61" sheetId="133" r:id="rId125"/>
    <sheet name="ECONOMICA LOTTO 61" sheetId="134" r:id="rId126"/>
    <sheet name="LOTTO 62" sheetId="135" r:id="rId127"/>
    <sheet name="ECONOMICA LOTTO 62" sheetId="136" r:id="rId128"/>
    <sheet name="LOTTO 63" sheetId="139" r:id="rId129"/>
    <sheet name="ECONOMICA LOTTO 63" sheetId="140" r:id="rId130"/>
    <sheet name="LOTTO 64" sheetId="141" r:id="rId131"/>
    <sheet name="ECONOMICA LOTTO 64" sheetId="142" r:id="rId132"/>
    <sheet name="LOTTO 65" sheetId="143" r:id="rId133"/>
    <sheet name="ECONOMICA LOTTO 65" sheetId="144" r:id="rId134"/>
    <sheet name="LOTTO 66" sheetId="145" r:id="rId135"/>
    <sheet name="ECONOMICA LOTTO 66" sheetId="146" r:id="rId136"/>
    <sheet name="LOTTO 67" sheetId="147" r:id="rId137"/>
    <sheet name="ECONOMICA LOTTO 67" sheetId="148" r:id="rId138"/>
    <sheet name="LOTTO 68" sheetId="149" r:id="rId139"/>
    <sheet name="ECONOMICA LOTTO 68" sheetId="150" r:id="rId140"/>
    <sheet name="LOTTO 69" sheetId="151" r:id="rId141"/>
    <sheet name="ECONOMICA LOTTO 69" sheetId="152" r:id="rId142"/>
    <sheet name="LOTTO 70" sheetId="153" r:id="rId143"/>
    <sheet name="ECONOMICA LOTTO 70" sheetId="154" r:id="rId144"/>
    <sheet name="LOTTO 71" sheetId="159" r:id="rId145"/>
    <sheet name="ECONOMICA LOTTO 71" sheetId="160" r:id="rId146"/>
    <sheet name="LOTTO 72" sheetId="161" r:id="rId147"/>
    <sheet name="ECONOMICA LOTTO 72" sheetId="162" r:id="rId148"/>
    <sheet name="LOTTO 73" sheetId="163" r:id="rId149"/>
    <sheet name="ECONOMICA LOTTO 73" sheetId="164" r:id="rId150"/>
    <sheet name="LOTTO 74" sheetId="165" r:id="rId151"/>
    <sheet name="ECONOMICA LOTTO 74" sheetId="166" r:id="rId152"/>
    <sheet name="LOTTO 75" sheetId="167" r:id="rId153"/>
    <sheet name="ECONOMICA LOTTO 75" sheetId="168" r:id="rId154"/>
    <sheet name="LOTTO 76" sheetId="169" r:id="rId155"/>
    <sheet name="ECONOMICA LOTTO 76" sheetId="170" r:id="rId156"/>
    <sheet name="LOTTO 77" sheetId="171" r:id="rId157"/>
    <sheet name="ECONOMICA LOTTO 77" sheetId="172" r:id="rId158"/>
    <sheet name="LOTTO 78" sheetId="173" r:id="rId159"/>
    <sheet name="ECONOMICA LOTTO 78" sheetId="174" r:id="rId160"/>
    <sheet name="LOTTO 79" sheetId="175" r:id="rId161"/>
    <sheet name="ECONOMICA LOTTO 79" sheetId="176" r:id="rId162"/>
    <sheet name="LOTTO 80" sheetId="177" r:id="rId163"/>
    <sheet name="ECONOMICA LOTTO 80" sheetId="178" r:id="rId164"/>
    <sheet name="LOTTO 81" sheetId="179" r:id="rId165"/>
    <sheet name="ECONOMICA LOTTO 81" sheetId="180" r:id="rId166"/>
    <sheet name="LOTTO 82" sheetId="183" r:id="rId167"/>
    <sheet name="ECONOMICA LOTTO 82" sheetId="184" r:id="rId168"/>
    <sheet name="LOTTO 83" sheetId="185" r:id="rId169"/>
    <sheet name="ECONOMICA LOTTO 83" sheetId="186" r:id="rId170"/>
    <sheet name="LOTTO 84" sheetId="187" r:id="rId171"/>
    <sheet name="ECONOMICA LOTTO 84" sheetId="188" r:id="rId172"/>
    <sheet name="LOTTO 85" sheetId="189" r:id="rId173"/>
    <sheet name="ECONOMICA LOTTO 85" sheetId="190" r:id="rId174"/>
    <sheet name="LOTTO 86" sheetId="191" r:id="rId175"/>
    <sheet name="ECONOMICA LOTTO 86" sheetId="192" r:id="rId176"/>
    <sheet name="LOTTO 87" sheetId="193" r:id="rId177"/>
    <sheet name="ECONOMICA LOTTO 87" sheetId="194" r:id="rId178"/>
    <sheet name="LOTTO 88" sheetId="195" r:id="rId179"/>
    <sheet name="ECONOMICA LOTTO 88" sheetId="196" r:id="rId180"/>
    <sheet name="LOTTO 89" sheetId="197" r:id="rId181"/>
    <sheet name="ECONOMICA LOTTO 89" sheetId="198" r:id="rId182"/>
    <sheet name="LOTTO 90" sheetId="199" r:id="rId183"/>
    <sheet name="ECONOMICA LOTTO 90" sheetId="200" r:id="rId184"/>
    <sheet name="LOTTO 91" sheetId="201" r:id="rId185"/>
    <sheet name="ECONOMICA LOTTO 91" sheetId="202" r:id="rId186"/>
    <sheet name="LOTTO 92" sheetId="203" r:id="rId187"/>
    <sheet name="ECONOMICA LOTTO 92" sheetId="204" r:id="rId188"/>
    <sheet name="LOTTO 93" sheetId="205" r:id="rId189"/>
    <sheet name="ECONOMICA LOTTO 93" sheetId="206" r:id="rId190"/>
    <sheet name="LOTTO 94" sheetId="207" r:id="rId191"/>
    <sheet name="ECONOMICA LOTTO 94" sheetId="208" r:id="rId192"/>
    <sheet name="LOTTO 95" sheetId="209" r:id="rId193"/>
    <sheet name="ECONOMICA LOTTO 95" sheetId="210" r:id="rId194"/>
    <sheet name="LOTTO 96" sheetId="211" r:id="rId195"/>
    <sheet name="ECONOMICA LOTTO 96" sheetId="212" r:id="rId196"/>
    <sheet name="LOTTO 97" sheetId="213" r:id="rId197"/>
    <sheet name="ECONOMICA LOTTO 97" sheetId="214" r:id="rId198"/>
    <sheet name="LOTTO 98" sheetId="215" r:id="rId199"/>
    <sheet name="ECONOMICA LOTTO 98" sheetId="216" r:id="rId200"/>
    <sheet name="LOTTO 99" sheetId="217" r:id="rId201"/>
    <sheet name="ECONOMICA LOTTO 99" sheetId="218" r:id="rId202"/>
    <sheet name="LOTTO 100" sheetId="219" r:id="rId203"/>
    <sheet name="ECONOMICA LOTTO 100" sheetId="220" r:id="rId204"/>
    <sheet name="LOTTO 101" sheetId="221" r:id="rId205"/>
    <sheet name="ECONOMICA LOTTO 101" sheetId="222" r:id="rId206"/>
    <sheet name="LOTTO 102" sheetId="223" r:id="rId207"/>
    <sheet name="ECONOMICA LOTTO 102" sheetId="224" r:id="rId208"/>
    <sheet name="LOTTO 103" sheetId="225" r:id="rId209"/>
    <sheet name="ECONOMICA LOTTO 103" sheetId="226" r:id="rId210"/>
    <sheet name="LOTTO 104" sheetId="227" r:id="rId211"/>
    <sheet name="ECONOMICA LOTTO 104" sheetId="228" r:id="rId212"/>
    <sheet name="LOTTO 105" sheetId="229" r:id="rId213"/>
    <sheet name="ECONOMICA LOTTO 105" sheetId="230" r:id="rId214"/>
    <sheet name="LOTTO 106" sheetId="231" r:id="rId215"/>
    <sheet name="ECONOMICA LOTTO 106" sheetId="232" r:id="rId216"/>
    <sheet name="LOTTO 107" sheetId="233" r:id="rId217"/>
    <sheet name="ECONOMICA LOTTO 107" sheetId="234" r:id="rId218"/>
    <sheet name="LOTTO 108" sheetId="235" r:id="rId219"/>
    <sheet name="ECONOMICA LOTTO 108" sheetId="236" r:id="rId220"/>
    <sheet name="LOTTO 109" sheetId="237" r:id="rId221"/>
    <sheet name="ECONOMICA LOTTO 109" sheetId="238" r:id="rId222"/>
    <sheet name="LOTTO 110" sheetId="239" r:id="rId223"/>
    <sheet name="ECONOMICA LOTTO 110" sheetId="240" r:id="rId224"/>
    <sheet name="LOTTO 111" sheetId="241" r:id="rId225"/>
    <sheet name="ECONOMICA LOTTO 111" sheetId="242" r:id="rId226"/>
    <sheet name="LOTTO 112" sheetId="243" r:id="rId227"/>
    <sheet name="ECONOMICA LOTTO 112" sheetId="244" r:id="rId228"/>
    <sheet name="LOTTO 113" sheetId="245" r:id="rId229"/>
    <sheet name="ECONOMICA LOTTO 113" sheetId="246" r:id="rId230"/>
    <sheet name="LOTTO 114" sheetId="247" r:id="rId231"/>
    <sheet name="ECONOMICA LOTTO 114" sheetId="248" r:id="rId232"/>
    <sheet name="LOTTO 115" sheetId="249" r:id="rId233"/>
    <sheet name="ECONOMICA LOTTO 115" sheetId="250" r:id="rId234"/>
    <sheet name="LOTTO 116" sheetId="251" r:id="rId235"/>
    <sheet name="ECONOMICA LOTTO 116" sheetId="252" r:id="rId236"/>
    <sheet name="LOTTO 117" sheetId="253" r:id="rId237"/>
    <sheet name="ECONOMICA LOTTO 117" sheetId="254" r:id="rId238"/>
    <sheet name="LOTTO 118" sheetId="255" r:id="rId239"/>
    <sheet name="ECONOMICA LOTTO 118" sheetId="256" r:id="rId240"/>
    <sheet name="LOTTO 119" sheetId="257" r:id="rId241"/>
    <sheet name="ECONOMICA LOTTO 119" sheetId="258" r:id="rId242"/>
    <sheet name="LOTTO 120" sheetId="259" r:id="rId243"/>
    <sheet name="ECONOMICA LOTTO 120" sheetId="260" r:id="rId244"/>
    <sheet name="LOTTO 121" sheetId="261" r:id="rId245"/>
    <sheet name="ECONOMICA LOTTO 121" sheetId="262" r:id="rId246"/>
    <sheet name="LOTTO 122" sheetId="263" r:id="rId247"/>
    <sheet name="ECONOMICA LOTTO 122" sheetId="264" r:id="rId248"/>
    <sheet name="LOTTO 123" sheetId="266" r:id="rId249"/>
    <sheet name="ECONOMICA LOTTO 123" sheetId="267" r:id="rId250"/>
    <sheet name="LOTTO 124" sheetId="268" r:id="rId251"/>
    <sheet name="ECONOMICA LOTTO 124" sheetId="269" r:id="rId252"/>
    <sheet name="LOTTO 125" sheetId="270" r:id="rId253"/>
    <sheet name="ECONOMICA LOTTO 125" sheetId="271" r:id="rId254"/>
    <sheet name="LOTTO 126" sheetId="272" r:id="rId255"/>
    <sheet name="ECONOMICA LOTTO 126" sheetId="273" r:id="rId256"/>
    <sheet name="LOTTO 127" sheetId="274" r:id="rId257"/>
    <sheet name="ECONOMICA LOTTO 127" sheetId="275" r:id="rId258"/>
    <sheet name="LOTTO 128" sheetId="276" r:id="rId259"/>
    <sheet name="ECONOMICA LOTTO 128" sheetId="277" r:id="rId260"/>
    <sheet name="LOTTO 129" sheetId="278" r:id="rId261"/>
    <sheet name="ECONOMICA LOTTO 129" sheetId="279" r:id="rId262"/>
    <sheet name="LOTTO 130" sheetId="280" r:id="rId263"/>
    <sheet name="ECONOMICA LOTTO 130" sheetId="281" r:id="rId264"/>
    <sheet name="LOTTO 131" sheetId="282" r:id="rId265"/>
    <sheet name="ECONOMICA LOTTO 131" sheetId="283" r:id="rId266"/>
    <sheet name="LOTTO 132" sheetId="284" r:id="rId267"/>
    <sheet name="ECONOMICA LOTTO 132" sheetId="285" r:id="rId268"/>
    <sheet name="LOTTO 133" sheetId="286" r:id="rId269"/>
    <sheet name="ECONOMICA LOTTO 133" sheetId="287" r:id="rId270"/>
    <sheet name="LOTTO 134" sheetId="288" r:id="rId271"/>
    <sheet name="ECONOMICA LOTTO 134" sheetId="289" r:id="rId272"/>
    <sheet name="LOTTO 135" sheetId="291" r:id="rId273"/>
    <sheet name="ECONOMICA LOTTO 135" sheetId="292" r:id="rId274"/>
    <sheet name="LOTTO 136" sheetId="293" r:id="rId275"/>
    <sheet name="ECONOMICA LOTTO 136" sheetId="294" r:id="rId276"/>
    <sheet name="LOTTO 137" sheetId="295" r:id="rId277"/>
    <sheet name="ECONOMICA LOTTO 137" sheetId="296" r:id="rId278"/>
    <sheet name="LOTTO 138" sheetId="297" r:id="rId279"/>
    <sheet name="ECONOMICA LOTTO 138" sheetId="298" r:id="rId280"/>
    <sheet name="LOTTO 139" sheetId="299" r:id="rId281"/>
    <sheet name="ECONOMICA LOTTO 139" sheetId="300" r:id="rId282"/>
    <sheet name="LOTTO 140" sheetId="301" r:id="rId283"/>
    <sheet name="ECONOMICA LOTTO 140" sheetId="302" r:id="rId284"/>
    <sheet name="LOTTO 141" sheetId="303" r:id="rId285"/>
    <sheet name="ECONOMICA LOTTO 141" sheetId="304" r:id="rId286"/>
    <sheet name="LOTTO 142" sheetId="382" r:id="rId287"/>
    <sheet name="ECONOMICA LOTTO 142" sheetId="315" r:id="rId288"/>
    <sheet name="LOTTO 143" sheetId="307" r:id="rId289"/>
    <sheet name="ECONOMICA LOTTO 143" sheetId="308" r:id="rId290"/>
    <sheet name="LOTTO 144" sheetId="316" r:id="rId291"/>
    <sheet name="ECONOMICA LOTTO 144" sheetId="317" r:id="rId292"/>
    <sheet name="LOTTO 145" sheetId="318" r:id="rId293"/>
    <sheet name="ECONOMICA LOTTO 145" sheetId="319" r:id="rId294"/>
    <sheet name="LOTTO 146" sheetId="320" r:id="rId295"/>
    <sheet name="ECONOMICA LOTTO 146" sheetId="321" r:id="rId296"/>
    <sheet name="LOTTO 147" sheetId="322" r:id="rId297"/>
    <sheet name="ECONOMICA LOTTO 147" sheetId="323" r:id="rId298"/>
    <sheet name="LOTTO 148" sheetId="312" r:id="rId299"/>
    <sheet name="ECONOMICA LOTTO 148" sheetId="381" r:id="rId300"/>
    <sheet name="LOTTO 149" sheetId="326" r:id="rId301"/>
    <sheet name="ECONOMICA LOTTO 149" sheetId="327" r:id="rId302"/>
    <sheet name="LOTTO 150" sheetId="328" r:id="rId303"/>
    <sheet name="ECONOMICA LOTTO 150" sheetId="329" r:id="rId304"/>
    <sheet name="LOTTO 151" sheetId="330" r:id="rId305"/>
    <sheet name="ECONOMICA LOTTO 151" sheetId="334" r:id="rId306"/>
    <sheet name="LOTTO 152" sheetId="335" r:id="rId307"/>
    <sheet name="ECONOMICA LOTTO 152" sheetId="336" r:id="rId308"/>
    <sheet name="LOTTO 153" sheetId="337" r:id="rId309"/>
    <sheet name="ECONOMICA LOTTO 153" sheetId="338" r:id="rId310"/>
    <sheet name="LOTTO 154" sheetId="339" r:id="rId311"/>
    <sheet name="ECONOMICA LOTTO 154" sheetId="340" r:id="rId312"/>
    <sheet name="LOTTO 155" sheetId="341" r:id="rId313"/>
    <sheet name="ECONOMICA LOTTO 155" sheetId="342" r:id="rId314"/>
    <sheet name="LOTTO 156" sheetId="343" r:id="rId315"/>
    <sheet name="ECONOMICA LOTTO 156" sheetId="344" r:id="rId316"/>
    <sheet name="LOTTO 157" sheetId="345" r:id="rId317"/>
    <sheet name="ECONOMICA LOTTO 157" sheetId="346" r:id="rId318"/>
    <sheet name="LOTTO 158" sheetId="347" r:id="rId319"/>
    <sheet name="ECONOMICA LOTTO 158" sheetId="348" r:id="rId320"/>
    <sheet name="LOTTO 159" sheetId="349" r:id="rId321"/>
    <sheet name="ECONOMICA LOTTO 159" sheetId="350" r:id="rId322"/>
    <sheet name="LOTTO 160" sheetId="351" r:id="rId323"/>
    <sheet name="ECONOMICA LOTTO 160" sheetId="352" r:id="rId324"/>
    <sheet name="LOTTO 161" sheetId="353" r:id="rId325"/>
    <sheet name="ECONOMICA LOTTO 161" sheetId="354" r:id="rId326"/>
    <sheet name="LOTTO 162" sheetId="355" r:id="rId327"/>
    <sheet name="ECONOMICA LOTTO 162" sheetId="356" r:id="rId328"/>
    <sheet name="LOTTO 163" sheetId="357" r:id="rId329"/>
    <sheet name="ECONOMICA LOTTO 163" sheetId="358" r:id="rId330"/>
    <sheet name="LOTTO 164" sheetId="359" r:id="rId331"/>
    <sheet name="ECONOMICA LOTTO 164" sheetId="360" r:id="rId332"/>
    <sheet name="LOTTO 165" sheetId="361" r:id="rId333"/>
    <sheet name="ECONOMICA LOTTO 165" sheetId="362" r:id="rId334"/>
    <sheet name="LOTTO 166" sheetId="363" r:id="rId335"/>
    <sheet name="ECONOMICA LOTTO 166" sheetId="364" r:id="rId336"/>
    <sheet name="LOTTO 167" sheetId="365" r:id="rId337"/>
    <sheet name="ECONOMICA LOTTO 167" sheetId="366" r:id="rId338"/>
    <sheet name="LOTTO 168" sheetId="367" r:id="rId339"/>
    <sheet name="ECONOMICA LOTTO 168" sheetId="368" r:id="rId340"/>
    <sheet name="LOTTO 169" sheetId="369" r:id="rId341"/>
    <sheet name="ECONOMICA LOTTO 169" sheetId="370" r:id="rId342"/>
    <sheet name="LOTTO 170" sheetId="371" r:id="rId343"/>
    <sheet name="ECONOMICA LOTTO 170" sheetId="372" r:id="rId344"/>
    <sheet name="LOTTO 171" sheetId="374" r:id="rId345"/>
    <sheet name="ECONOMICA LOTTO 171" sheetId="375" r:id="rId346"/>
    <sheet name="LOTTO 172" sheetId="376" r:id="rId347"/>
    <sheet name="ECONOMICA LOTTO 172" sheetId="377" r:id="rId348"/>
    <sheet name="LOTTO 173" sheetId="379" r:id="rId349"/>
    <sheet name="ECONOMICA LOTTO 173" sheetId="380" r:id="rId350"/>
  </sheets>
  <definedNames>
    <definedName name="_xlnm._FilterDatabase" localSheetId="0" hidden="1">'Elenco Lotti'!$A$2:$HU$476</definedName>
    <definedName name="_xlnm.Print_Area" localSheetId="0">'Elenco Lotti'!$A$1:$AC$476</definedName>
    <definedName name="_xlnm.Print_Titles" localSheetId="0">'Elenco Lotti'!$2:$2</definedName>
  </definedNames>
  <calcPr calcId="191029"/>
</workbook>
</file>

<file path=xl/calcChain.xml><?xml version="1.0" encoding="utf-8"?>
<calcChain xmlns="http://schemas.openxmlformats.org/spreadsheetml/2006/main">
  <c r="H248" i="7" l="1"/>
  <c r="L248" i="7" s="1"/>
  <c r="K202" i="7"/>
  <c r="H202" i="7"/>
  <c r="K187" i="7"/>
  <c r="H187" i="7"/>
  <c r="K174" i="7"/>
  <c r="H174" i="7"/>
  <c r="K173" i="7"/>
  <c r="H173" i="7"/>
  <c r="K172" i="7"/>
  <c r="H172" i="7"/>
  <c r="K171" i="7"/>
  <c r="H171" i="7"/>
  <c r="K168" i="7"/>
  <c r="H168" i="7"/>
  <c r="K167" i="7"/>
  <c r="H167" i="7"/>
  <c r="K163" i="7"/>
  <c r="H163" i="7"/>
  <c r="K147" i="7"/>
  <c r="H147" i="7"/>
  <c r="K145" i="7"/>
  <c r="H145" i="7"/>
  <c r="H38" i="7"/>
  <c r="L38" i="7" s="1"/>
  <c r="L145" i="7" l="1"/>
  <c r="N145" i="7" s="1"/>
  <c r="L147" i="7"/>
  <c r="N147" i="7" s="1"/>
  <c r="L163" i="7"/>
  <c r="M163" i="7" s="1"/>
  <c r="L167" i="7"/>
  <c r="N167" i="7" s="1"/>
  <c r="L168" i="7"/>
  <c r="M168" i="7" s="1"/>
  <c r="L171" i="7"/>
  <c r="N171" i="7" s="1"/>
  <c r="L172" i="7"/>
  <c r="N172" i="7" s="1"/>
  <c r="L173" i="7"/>
  <c r="N173" i="7" s="1"/>
  <c r="L174" i="7"/>
  <c r="M174" i="7" s="1"/>
  <c r="L187" i="7"/>
  <c r="N187" i="7" s="1"/>
  <c r="L202" i="7"/>
  <c r="M202" i="7" s="1"/>
  <c r="N248" i="7"/>
  <c r="M248" i="7"/>
  <c r="N202" i="7"/>
  <c r="M172" i="7"/>
  <c r="N174" i="7"/>
  <c r="N168" i="7"/>
  <c r="N163" i="7"/>
  <c r="M145" i="7"/>
  <c r="N38" i="7"/>
  <c r="M38" i="7"/>
  <c r="M147" i="7" l="1"/>
  <c r="M173" i="7"/>
  <c r="O173" i="7" s="1"/>
  <c r="M187" i="7"/>
  <c r="M167" i="7"/>
  <c r="M171" i="7"/>
  <c r="O171" i="7" s="1"/>
  <c r="O38" i="7"/>
  <c r="O168" i="7"/>
  <c r="O174" i="7"/>
  <c r="O172" i="7"/>
  <c r="O248" i="7"/>
  <c r="O145" i="7"/>
  <c r="O147" i="7"/>
  <c r="O163" i="7"/>
  <c r="O167" i="7"/>
  <c r="O187" i="7"/>
  <c r="O202" i="7"/>
  <c r="Z269" i="7" l="1"/>
  <c r="Z268" i="7" l="1"/>
  <c r="B9" i="355" l="1"/>
  <c r="B10" i="355"/>
  <c r="B11" i="355"/>
  <c r="J22" i="163" l="1"/>
  <c r="A5" i="382" l="1"/>
  <c r="A3" i="382"/>
  <c r="B8" i="382"/>
  <c r="B9" i="382" s="1"/>
  <c r="F11" i="382"/>
  <c r="G11" i="382" s="1"/>
  <c r="F10" i="382"/>
  <c r="F9" i="382"/>
  <c r="F8" i="382"/>
  <c r="A4" i="382"/>
  <c r="B11" i="382" l="1"/>
  <c r="G8" i="382"/>
  <c r="H8" i="382" s="1"/>
  <c r="J8" i="382" s="1"/>
  <c r="B10" i="382"/>
  <c r="H11" i="382"/>
  <c r="J11" i="382" s="1"/>
  <c r="G9" i="382"/>
  <c r="H9" i="382" s="1"/>
  <c r="J9" i="382" s="1"/>
  <c r="G10" i="382"/>
  <c r="H10" i="382" s="1"/>
  <c r="J10" i="382" s="1"/>
  <c r="A16" i="382"/>
  <c r="I8" i="315" s="1"/>
  <c r="B16" i="382" l="1"/>
  <c r="F11" i="369"/>
  <c r="F10" i="369"/>
  <c r="F9" i="369"/>
  <c r="F22" i="369"/>
  <c r="F18" i="369"/>
  <c r="F14" i="369"/>
  <c r="B9" i="369"/>
  <c r="A29" i="369" s="1"/>
  <c r="I9" i="370" s="1"/>
  <c r="A21" i="370" s="1"/>
  <c r="B10" i="369"/>
  <c r="B14" i="369" s="1"/>
  <c r="B11" i="369"/>
  <c r="A31" i="369" s="1"/>
  <c r="I11" i="370" s="1"/>
  <c r="A23" i="370" s="1"/>
  <c r="H470" i="7"/>
  <c r="A5" i="381"/>
  <c r="A4" i="381"/>
  <c r="A3" i="381"/>
  <c r="A5" i="312"/>
  <c r="A4" i="312"/>
  <c r="A3" i="312"/>
  <c r="B8" i="312"/>
  <c r="D19" i="381"/>
  <c r="E19" i="381" s="1"/>
  <c r="G19" i="381" s="1"/>
  <c r="K19" i="381" s="1"/>
  <c r="L470" i="7" l="1"/>
  <c r="M470" i="7" s="1"/>
  <c r="Z470" i="7"/>
  <c r="A30" i="369"/>
  <c r="I10" i="370" s="1"/>
  <c r="A22" i="370" s="1"/>
  <c r="I22" i="370" s="1"/>
  <c r="B22" i="369"/>
  <c r="B18" i="369"/>
  <c r="F9" i="131"/>
  <c r="F10" i="131"/>
  <c r="F11" i="131"/>
  <c r="F12" i="131"/>
  <c r="F13" i="131"/>
  <c r="F14" i="131"/>
  <c r="F15" i="131"/>
  <c r="F16" i="131"/>
  <c r="F17" i="131"/>
  <c r="F18" i="131"/>
  <c r="F19" i="131"/>
  <c r="F20" i="131"/>
  <c r="F21" i="131"/>
  <c r="F22" i="131"/>
  <c r="F23" i="131"/>
  <c r="F24" i="131"/>
  <c r="F25" i="131"/>
  <c r="F26" i="131"/>
  <c r="F27" i="131"/>
  <c r="F28" i="131"/>
  <c r="F29" i="131"/>
  <c r="F30" i="131"/>
  <c r="F31" i="131"/>
  <c r="F32" i="131"/>
  <c r="F33" i="131"/>
  <c r="F34" i="131"/>
  <c r="F35" i="131"/>
  <c r="F36" i="131"/>
  <c r="F37" i="131"/>
  <c r="F38" i="131"/>
  <c r="F39" i="131"/>
  <c r="F8" i="131"/>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8" i="16"/>
  <c r="F8" i="14"/>
  <c r="N470" i="7" l="1"/>
  <c r="O470" i="7" s="1"/>
  <c r="F11" i="107"/>
  <c r="F12" i="107"/>
  <c r="F13" i="107"/>
  <c r="F11" i="379" l="1"/>
  <c r="G11" i="379" s="1"/>
  <c r="F10" i="379"/>
  <c r="G10" i="379" s="1"/>
  <c r="F9" i="379"/>
  <c r="G9" i="379" s="1"/>
  <c r="F8" i="379"/>
  <c r="G8" i="379" s="1"/>
  <c r="F11" i="376"/>
  <c r="G11" i="376" s="1"/>
  <c r="F10" i="376"/>
  <c r="G10" i="376" s="1"/>
  <c r="F9" i="376"/>
  <c r="G9" i="376" s="1"/>
  <c r="F8" i="376"/>
  <c r="G8" i="376" s="1"/>
  <c r="F19" i="374"/>
  <c r="F18" i="374"/>
  <c r="F17" i="374"/>
  <c r="F16" i="374"/>
  <c r="F15" i="374"/>
  <c r="F14" i="374"/>
  <c r="G14" i="374" s="1"/>
  <c r="F13" i="374"/>
  <c r="F12" i="374"/>
  <c r="F11" i="374"/>
  <c r="F10" i="374"/>
  <c r="F9" i="374"/>
  <c r="F8" i="374"/>
  <c r="G8" i="374" s="1"/>
  <c r="F11" i="371"/>
  <c r="G11" i="371" s="1"/>
  <c r="F10" i="371"/>
  <c r="G10" i="371" s="1"/>
  <c r="F9" i="371"/>
  <c r="G9" i="371" s="1"/>
  <c r="F8" i="371"/>
  <c r="G8" i="371" s="1"/>
  <c r="F23" i="369"/>
  <c r="F21" i="369"/>
  <c r="F20" i="369"/>
  <c r="F19" i="369"/>
  <c r="F17" i="369"/>
  <c r="F16" i="369"/>
  <c r="F15" i="369"/>
  <c r="F13" i="369"/>
  <c r="F12" i="369"/>
  <c r="F8" i="369"/>
  <c r="F15" i="367"/>
  <c r="F14" i="367"/>
  <c r="F13" i="367"/>
  <c r="F12" i="367"/>
  <c r="F11" i="367"/>
  <c r="F10" i="367"/>
  <c r="F9" i="367"/>
  <c r="F8" i="367"/>
  <c r="G8" i="367" s="1"/>
  <c r="H9" i="367" s="1"/>
  <c r="J9" i="367" s="1"/>
  <c r="F19" i="365"/>
  <c r="F18" i="365"/>
  <c r="F17" i="365"/>
  <c r="F16" i="365"/>
  <c r="F15" i="365"/>
  <c r="F14" i="365"/>
  <c r="F13" i="365"/>
  <c r="F12" i="365"/>
  <c r="F11" i="365"/>
  <c r="G11" i="365" s="1"/>
  <c r="H13" i="365" s="1"/>
  <c r="J13" i="365" s="1"/>
  <c r="F10" i="365"/>
  <c r="F9" i="365"/>
  <c r="F8" i="365"/>
  <c r="F15" i="363"/>
  <c r="F14" i="363"/>
  <c r="F13" i="363"/>
  <c r="F12" i="363"/>
  <c r="G12" i="363" s="1"/>
  <c r="F11" i="363"/>
  <c r="F10" i="363"/>
  <c r="F9" i="363"/>
  <c r="F8" i="363"/>
  <c r="G8" i="363" s="1"/>
  <c r="F23" i="361"/>
  <c r="F22" i="361"/>
  <c r="F21" i="361"/>
  <c r="F20" i="361"/>
  <c r="F19" i="361"/>
  <c r="F18" i="361"/>
  <c r="F17" i="361"/>
  <c r="F16" i="361"/>
  <c r="F15" i="361"/>
  <c r="F14" i="361"/>
  <c r="F13" i="361"/>
  <c r="F12" i="361"/>
  <c r="F11" i="361"/>
  <c r="F10" i="361"/>
  <c r="F9" i="361"/>
  <c r="F8" i="361"/>
  <c r="F23" i="353"/>
  <c r="F22" i="353"/>
  <c r="F21" i="353"/>
  <c r="F20" i="353"/>
  <c r="F19" i="353"/>
  <c r="F18" i="353"/>
  <c r="F17" i="353"/>
  <c r="F16" i="353"/>
  <c r="G16" i="353" s="1"/>
  <c r="F15" i="353"/>
  <c r="F14" i="353"/>
  <c r="F13" i="353"/>
  <c r="F12" i="353"/>
  <c r="F11" i="353"/>
  <c r="F10" i="353"/>
  <c r="F9" i="353"/>
  <c r="F8" i="353"/>
  <c r="G8" i="353" s="1"/>
  <c r="F23" i="357"/>
  <c r="F22" i="357"/>
  <c r="F21" i="357"/>
  <c r="F20" i="357"/>
  <c r="F19" i="357"/>
  <c r="F18" i="357"/>
  <c r="F17" i="357"/>
  <c r="F16" i="357"/>
  <c r="G16" i="357" s="1"/>
  <c r="F15" i="357"/>
  <c r="F14" i="357"/>
  <c r="F13" i="357"/>
  <c r="F12" i="357"/>
  <c r="F11" i="357"/>
  <c r="F10" i="357"/>
  <c r="F9" i="357"/>
  <c r="F8" i="357"/>
  <c r="G8" i="357" s="1"/>
  <c r="F23" i="355"/>
  <c r="F22" i="355"/>
  <c r="F21" i="355"/>
  <c r="F20" i="355"/>
  <c r="F19" i="355"/>
  <c r="F18" i="355"/>
  <c r="F17" i="355"/>
  <c r="F16" i="355"/>
  <c r="F15" i="355"/>
  <c r="F14" i="355"/>
  <c r="F13" i="355"/>
  <c r="F12" i="355"/>
  <c r="F11" i="355"/>
  <c r="F10" i="355"/>
  <c r="F9" i="355"/>
  <c r="F8" i="355"/>
  <c r="G8" i="365" l="1"/>
  <c r="G12" i="361"/>
  <c r="H15" i="361" s="1"/>
  <c r="J15" i="361" s="1"/>
  <c r="G17" i="374"/>
  <c r="H18" i="374" s="1"/>
  <c r="J18" i="374" s="1"/>
  <c r="G11" i="374"/>
  <c r="G17" i="365"/>
  <c r="H19" i="365" s="1"/>
  <c r="J19" i="365" s="1"/>
  <c r="G14" i="365"/>
  <c r="H16" i="365" s="1"/>
  <c r="J16" i="365" s="1"/>
  <c r="G14" i="363"/>
  <c r="H14" i="363" s="1"/>
  <c r="J14" i="363" s="1"/>
  <c r="G8" i="361"/>
  <c r="H10" i="361" s="1"/>
  <c r="J10" i="361" s="1"/>
  <c r="G16" i="361"/>
  <c r="H19" i="361" s="1"/>
  <c r="J19" i="361" s="1"/>
  <c r="G16" i="355"/>
  <c r="H18" i="355" s="1"/>
  <c r="J18" i="355" s="1"/>
  <c r="G8" i="355"/>
  <c r="H11" i="355" s="1"/>
  <c r="J11" i="355" s="1"/>
  <c r="H10" i="357"/>
  <c r="J10" i="357" s="1"/>
  <c r="H18" i="357"/>
  <c r="J18" i="357" s="1"/>
  <c r="H13" i="374"/>
  <c r="J13" i="374" s="1"/>
  <c r="H19" i="357"/>
  <c r="J19" i="357" s="1"/>
  <c r="H16" i="374"/>
  <c r="J16" i="374" s="1"/>
  <c r="H17" i="353"/>
  <c r="J17" i="353" s="1"/>
  <c r="G20" i="355"/>
  <c r="H17" i="357"/>
  <c r="J17" i="357" s="1"/>
  <c r="H10" i="353"/>
  <c r="J10" i="353" s="1"/>
  <c r="G20" i="361"/>
  <c r="H23" i="361" s="1"/>
  <c r="J23" i="361" s="1"/>
  <c r="H13" i="363"/>
  <c r="J13" i="363" s="1"/>
  <c r="G12" i="367"/>
  <c r="H13" i="367" s="1"/>
  <c r="J13" i="367" s="1"/>
  <c r="H16" i="355"/>
  <c r="J16" i="355" s="1"/>
  <c r="H18" i="353"/>
  <c r="J18" i="353" s="1"/>
  <c r="H14" i="361"/>
  <c r="J14" i="361" s="1"/>
  <c r="H10" i="365"/>
  <c r="J10" i="365" s="1"/>
  <c r="H12" i="374"/>
  <c r="J12" i="374" s="1"/>
  <c r="H8" i="367"/>
  <c r="J8" i="367" s="1"/>
  <c r="G8" i="369"/>
  <c r="H11" i="369" s="1"/>
  <c r="J11" i="369" s="1"/>
  <c r="G16" i="369"/>
  <c r="G12" i="357"/>
  <c r="H15" i="357" s="1"/>
  <c r="J15" i="357" s="1"/>
  <c r="G12" i="355"/>
  <c r="G20" i="357"/>
  <c r="H23" i="357" s="1"/>
  <c r="J23" i="357" s="1"/>
  <c r="H19" i="353"/>
  <c r="J19" i="353" s="1"/>
  <c r="G12" i="353"/>
  <c r="H15" i="353" s="1"/>
  <c r="J15" i="353" s="1"/>
  <c r="G10" i="363"/>
  <c r="H11" i="363" s="1"/>
  <c r="J11" i="363" s="1"/>
  <c r="H12" i="365"/>
  <c r="J12" i="365" s="1"/>
  <c r="H10" i="374"/>
  <c r="J10" i="374" s="1"/>
  <c r="H19" i="355"/>
  <c r="J19" i="355" s="1"/>
  <c r="G20" i="353"/>
  <c r="H23" i="353" s="1"/>
  <c r="J23" i="353" s="1"/>
  <c r="H12" i="361"/>
  <c r="J12" i="361" s="1"/>
  <c r="G12" i="369"/>
  <c r="G20" i="369"/>
  <c r="H19" i="374"/>
  <c r="J19" i="374" s="1"/>
  <c r="H8" i="379"/>
  <c r="J8" i="379" s="1"/>
  <c r="H9" i="379"/>
  <c r="J9" i="379" s="1"/>
  <c r="H10" i="379"/>
  <c r="J10" i="379" s="1"/>
  <c r="H11" i="379"/>
  <c r="J11" i="379" s="1"/>
  <c r="H8" i="376"/>
  <c r="J8" i="376" s="1"/>
  <c r="H9" i="376"/>
  <c r="J9" i="376" s="1"/>
  <c r="H10" i="376"/>
  <c r="J10" i="376" s="1"/>
  <c r="H11" i="376"/>
  <c r="J11" i="376" s="1"/>
  <c r="H9" i="374"/>
  <c r="J9" i="374" s="1"/>
  <c r="H15" i="374"/>
  <c r="J15" i="374" s="1"/>
  <c r="H8" i="374"/>
  <c r="J8" i="374" s="1"/>
  <c r="H11" i="374"/>
  <c r="J11" i="374" s="1"/>
  <c r="H14" i="374"/>
  <c r="J14" i="374" s="1"/>
  <c r="H8" i="371"/>
  <c r="J8" i="371" s="1"/>
  <c r="H9" i="371"/>
  <c r="J9" i="371" s="1"/>
  <c r="H10" i="371"/>
  <c r="J10" i="371" s="1"/>
  <c r="H11" i="371"/>
  <c r="J11" i="371" s="1"/>
  <c r="G10" i="367"/>
  <c r="H11" i="367" s="1"/>
  <c r="J11" i="367" s="1"/>
  <c r="G14" i="367"/>
  <c r="H14" i="367" s="1"/>
  <c r="J14" i="367" s="1"/>
  <c r="H9" i="365"/>
  <c r="J9" i="365" s="1"/>
  <c r="H15" i="365"/>
  <c r="J15" i="365" s="1"/>
  <c r="H8" i="365"/>
  <c r="J8" i="365" s="1"/>
  <c r="H11" i="365"/>
  <c r="J11" i="365" s="1"/>
  <c r="H14" i="365"/>
  <c r="J14" i="365" s="1"/>
  <c r="H9" i="363"/>
  <c r="J9" i="363" s="1"/>
  <c r="H8" i="363"/>
  <c r="J8" i="363" s="1"/>
  <c r="H12" i="363"/>
  <c r="J12" i="363" s="1"/>
  <c r="H11" i="361"/>
  <c r="J11" i="361" s="1"/>
  <c r="H8" i="361"/>
  <c r="J8" i="361" s="1"/>
  <c r="H13" i="361"/>
  <c r="J13" i="361" s="1"/>
  <c r="H9" i="353"/>
  <c r="J9" i="353" s="1"/>
  <c r="H11" i="353"/>
  <c r="J11" i="353" s="1"/>
  <c r="H8" i="353"/>
  <c r="J8" i="353" s="1"/>
  <c r="H16" i="353"/>
  <c r="J16" i="353" s="1"/>
  <c r="H9" i="357"/>
  <c r="J9" i="357" s="1"/>
  <c r="H11" i="357"/>
  <c r="J11" i="357" s="1"/>
  <c r="H8" i="357"/>
  <c r="J8" i="357" s="1"/>
  <c r="H16" i="357"/>
  <c r="J16" i="357" s="1"/>
  <c r="H21" i="357"/>
  <c r="J21" i="357" s="1"/>
  <c r="H17" i="355"/>
  <c r="J17" i="355" s="1"/>
  <c r="F23" i="351"/>
  <c r="F22" i="351"/>
  <c r="F21" i="351"/>
  <c r="F20" i="351"/>
  <c r="F19" i="351"/>
  <c r="F18" i="351"/>
  <c r="F17" i="351"/>
  <c r="F16" i="351"/>
  <c r="F15" i="351"/>
  <c r="F14" i="351"/>
  <c r="F13" i="351"/>
  <c r="F12" i="351"/>
  <c r="F11" i="351"/>
  <c r="F10" i="351"/>
  <c r="F9" i="351"/>
  <c r="F8" i="351"/>
  <c r="F23" i="349"/>
  <c r="F22" i="349"/>
  <c r="F20" i="349"/>
  <c r="F19" i="349"/>
  <c r="F18" i="349"/>
  <c r="F17" i="349"/>
  <c r="F16" i="349"/>
  <c r="F15" i="349"/>
  <c r="F14" i="349"/>
  <c r="F13" i="349"/>
  <c r="F12" i="349"/>
  <c r="F11" i="349"/>
  <c r="F10" i="349"/>
  <c r="F9" i="349"/>
  <c r="F8" i="349"/>
  <c r="F23" i="347"/>
  <c r="F22" i="347"/>
  <c r="F21" i="347"/>
  <c r="F20" i="347"/>
  <c r="F19" i="347"/>
  <c r="F18" i="347"/>
  <c r="F17" i="347"/>
  <c r="F16" i="347"/>
  <c r="F15" i="347"/>
  <c r="F14" i="347"/>
  <c r="F13" i="347"/>
  <c r="F12" i="347"/>
  <c r="F11" i="347"/>
  <c r="F10" i="347"/>
  <c r="F9" i="347"/>
  <c r="F8" i="347"/>
  <c r="B9" i="345"/>
  <c r="B24" i="345" s="1"/>
  <c r="F27" i="345"/>
  <c r="F26" i="345"/>
  <c r="F25" i="345"/>
  <c r="F24" i="345"/>
  <c r="F23" i="345"/>
  <c r="F22" i="345"/>
  <c r="F21" i="345"/>
  <c r="F20" i="345"/>
  <c r="F19" i="345"/>
  <c r="F18" i="345"/>
  <c r="F17" i="345"/>
  <c r="F16" i="345"/>
  <c r="F15" i="345"/>
  <c r="F14" i="345"/>
  <c r="F13" i="345"/>
  <c r="F12" i="345"/>
  <c r="F11" i="345"/>
  <c r="F10" i="345"/>
  <c r="F9" i="345"/>
  <c r="F8" i="345"/>
  <c r="F23" i="343"/>
  <c r="F22" i="343"/>
  <c r="F21" i="343"/>
  <c r="F20" i="343"/>
  <c r="F19" i="343"/>
  <c r="F18" i="343"/>
  <c r="F17" i="343"/>
  <c r="F16" i="343"/>
  <c r="F15" i="343"/>
  <c r="F14" i="343"/>
  <c r="F13" i="343"/>
  <c r="F12" i="343"/>
  <c r="F11" i="343"/>
  <c r="F10" i="343"/>
  <c r="F9" i="343"/>
  <c r="F8" i="343"/>
  <c r="F11" i="341"/>
  <c r="G11" i="341" s="1"/>
  <c r="F10" i="341"/>
  <c r="G10" i="341" s="1"/>
  <c r="F9" i="341"/>
  <c r="G9" i="341" s="1"/>
  <c r="F8" i="341"/>
  <c r="G8" i="341" s="1"/>
  <c r="F11" i="339"/>
  <c r="G11" i="339" s="1"/>
  <c r="F10" i="339"/>
  <c r="G10" i="339" s="1"/>
  <c r="F9" i="339"/>
  <c r="G9" i="339" s="1"/>
  <c r="F8" i="339"/>
  <c r="G8" i="339" s="1"/>
  <c r="F27" i="330"/>
  <c r="F26" i="330"/>
  <c r="F25" i="330"/>
  <c r="F24" i="330"/>
  <c r="F23" i="330"/>
  <c r="F22" i="330"/>
  <c r="F21" i="330"/>
  <c r="F20" i="330"/>
  <c r="F19" i="330"/>
  <c r="F18" i="330"/>
  <c r="F17" i="330"/>
  <c r="F16" i="330"/>
  <c r="F15" i="330"/>
  <c r="F14" i="330"/>
  <c r="F13" i="330"/>
  <c r="F12" i="330"/>
  <c r="F11" i="330"/>
  <c r="F10" i="330"/>
  <c r="F9" i="330"/>
  <c r="F8" i="330"/>
  <c r="F27" i="328"/>
  <c r="F26" i="328"/>
  <c r="F25" i="328"/>
  <c r="F24" i="328"/>
  <c r="F23" i="328"/>
  <c r="F22" i="328"/>
  <c r="F21" i="328"/>
  <c r="F20" i="328"/>
  <c r="F19" i="328"/>
  <c r="F18" i="328"/>
  <c r="F17" i="328"/>
  <c r="F16" i="328"/>
  <c r="F15" i="328"/>
  <c r="F14" i="328"/>
  <c r="F13" i="328"/>
  <c r="F12" i="328"/>
  <c r="F11" i="328"/>
  <c r="F10" i="328"/>
  <c r="F9" i="328"/>
  <c r="F8" i="328"/>
  <c r="F31" i="326"/>
  <c r="F30" i="326"/>
  <c r="F29" i="326"/>
  <c r="F28" i="326"/>
  <c r="F27" i="326"/>
  <c r="F26" i="326"/>
  <c r="F25" i="326"/>
  <c r="F24" i="326"/>
  <c r="F23" i="326"/>
  <c r="F22" i="326"/>
  <c r="F21" i="326"/>
  <c r="F20" i="326"/>
  <c r="F19" i="326"/>
  <c r="F18" i="326"/>
  <c r="F17" i="326"/>
  <c r="F16" i="326"/>
  <c r="F15" i="326"/>
  <c r="F14" i="326"/>
  <c r="F13" i="326"/>
  <c r="F12" i="326"/>
  <c r="F11" i="326"/>
  <c r="F10" i="326"/>
  <c r="F9" i="326"/>
  <c r="F8" i="326"/>
  <c r="F15" i="320"/>
  <c r="F14" i="320"/>
  <c r="F13" i="320"/>
  <c r="F12" i="320"/>
  <c r="F11" i="320"/>
  <c r="F10" i="320"/>
  <c r="F9" i="320"/>
  <c r="F8" i="320"/>
  <c r="F11" i="316"/>
  <c r="G11" i="316" s="1"/>
  <c r="F10" i="316"/>
  <c r="G10" i="316" s="1"/>
  <c r="F9" i="316"/>
  <c r="G9" i="316" s="1"/>
  <c r="F8" i="316"/>
  <c r="G8" i="316" s="1"/>
  <c r="H9" i="355" l="1"/>
  <c r="J9" i="355" s="1"/>
  <c r="H8" i="355"/>
  <c r="J8" i="355" s="1"/>
  <c r="H9" i="361"/>
  <c r="J9" i="361" s="1"/>
  <c r="G8" i="351"/>
  <c r="G16" i="351"/>
  <c r="H17" i="361"/>
  <c r="J17" i="361" s="1"/>
  <c r="H15" i="363"/>
  <c r="J15" i="363" s="1"/>
  <c r="B21" i="363" s="1"/>
  <c r="H16" i="361"/>
  <c r="J16" i="361" s="1"/>
  <c r="H17" i="365"/>
  <c r="J17" i="365" s="1"/>
  <c r="B24" i="365" s="1"/>
  <c r="G16" i="343"/>
  <c r="G8" i="345"/>
  <c r="H10" i="355"/>
  <c r="J10" i="355" s="1"/>
  <c r="G12" i="349"/>
  <c r="H15" i="349" s="1"/>
  <c r="J15" i="349" s="1"/>
  <c r="H18" i="361"/>
  <c r="J18" i="361" s="1"/>
  <c r="G13" i="328"/>
  <c r="H16" i="328" s="1"/>
  <c r="J16" i="328" s="1"/>
  <c r="G13" i="345"/>
  <c r="H17" i="345" s="1"/>
  <c r="J17" i="345" s="1"/>
  <c r="G8" i="347"/>
  <c r="H8" i="347" s="1"/>
  <c r="J8" i="347" s="1"/>
  <c r="G16" i="347"/>
  <c r="G8" i="349"/>
  <c r="G16" i="349"/>
  <c r="H16" i="349" s="1"/>
  <c r="J16" i="349" s="1"/>
  <c r="H21" i="361"/>
  <c r="J21" i="361" s="1"/>
  <c r="H22" i="357"/>
  <c r="J22" i="357" s="1"/>
  <c r="H21" i="369"/>
  <c r="J21" i="369" s="1"/>
  <c r="H22" i="369"/>
  <c r="J22" i="369" s="1"/>
  <c r="H13" i="369"/>
  <c r="J13" i="369" s="1"/>
  <c r="H14" i="369"/>
  <c r="J14" i="369" s="1"/>
  <c r="H17" i="369"/>
  <c r="J17" i="369" s="1"/>
  <c r="H18" i="369"/>
  <c r="J18" i="369" s="1"/>
  <c r="H9" i="369"/>
  <c r="J9" i="369" s="1"/>
  <c r="B29" i="369" s="1"/>
  <c r="H10" i="369"/>
  <c r="J10" i="369" s="1"/>
  <c r="B30" i="369" s="1"/>
  <c r="B16" i="376"/>
  <c r="H17" i="374"/>
  <c r="J17" i="374" s="1"/>
  <c r="B24" i="374" s="1"/>
  <c r="T472" i="7" s="1"/>
  <c r="V472" i="7" s="1"/>
  <c r="H18" i="365"/>
  <c r="J18" i="365" s="1"/>
  <c r="B25" i="365" s="1"/>
  <c r="B26" i="365"/>
  <c r="H19" i="351"/>
  <c r="J19" i="351" s="1"/>
  <c r="G20" i="349"/>
  <c r="H23" i="349" s="1"/>
  <c r="J23" i="349" s="1"/>
  <c r="G20" i="347"/>
  <c r="H23" i="347" s="1"/>
  <c r="J23" i="347" s="1"/>
  <c r="G23" i="345"/>
  <c r="H27" i="345" s="1"/>
  <c r="J27" i="345" s="1"/>
  <c r="G18" i="345"/>
  <c r="H19" i="345" s="1"/>
  <c r="J19" i="345" s="1"/>
  <c r="G8" i="343"/>
  <c r="G23" i="330"/>
  <c r="H26" i="330" s="1"/>
  <c r="J26" i="330" s="1"/>
  <c r="G18" i="330"/>
  <c r="G13" i="330"/>
  <c r="G8" i="330"/>
  <c r="G23" i="328"/>
  <c r="H26" i="328" s="1"/>
  <c r="J26" i="328" s="1"/>
  <c r="G18" i="328"/>
  <c r="H19" i="328" s="1"/>
  <c r="J19" i="328" s="1"/>
  <c r="G8" i="328"/>
  <c r="H9" i="328" s="1"/>
  <c r="J9" i="328" s="1"/>
  <c r="G20" i="326"/>
  <c r="G8" i="326"/>
  <c r="H9" i="326" s="1"/>
  <c r="J9" i="326" s="1"/>
  <c r="H19" i="369"/>
  <c r="J19" i="369" s="1"/>
  <c r="H13" i="355"/>
  <c r="J13" i="355" s="1"/>
  <c r="B31" i="357"/>
  <c r="H21" i="353"/>
  <c r="J21" i="353" s="1"/>
  <c r="B31" i="353"/>
  <c r="G12" i="320"/>
  <c r="H13" i="320" s="1"/>
  <c r="J13" i="320" s="1"/>
  <c r="B25" i="374"/>
  <c r="B16" i="379"/>
  <c r="H17" i="351"/>
  <c r="J17" i="351" s="1"/>
  <c r="B26" i="374"/>
  <c r="H13" i="353"/>
  <c r="J13" i="353" s="1"/>
  <c r="B31" i="361"/>
  <c r="B16" i="371"/>
  <c r="T471" i="7" s="1"/>
  <c r="V471" i="7" s="1"/>
  <c r="B29" i="361"/>
  <c r="H19" i="343"/>
  <c r="J19" i="343" s="1"/>
  <c r="H20" i="369"/>
  <c r="J20" i="369" s="1"/>
  <c r="H17" i="343"/>
  <c r="J17" i="343" s="1"/>
  <c r="H16" i="330"/>
  <c r="J16" i="330" s="1"/>
  <c r="H12" i="367"/>
  <c r="J12" i="367" s="1"/>
  <c r="H18" i="347"/>
  <c r="J18" i="347" s="1"/>
  <c r="H13" i="357"/>
  <c r="J13" i="357" s="1"/>
  <c r="B29" i="357" s="1"/>
  <c r="H14" i="328"/>
  <c r="J14" i="328" s="1"/>
  <c r="H10" i="349"/>
  <c r="J10" i="349" s="1"/>
  <c r="H23" i="355"/>
  <c r="J23" i="355" s="1"/>
  <c r="H22" i="355"/>
  <c r="J22" i="355" s="1"/>
  <c r="H21" i="355"/>
  <c r="J21" i="355" s="1"/>
  <c r="B29" i="355" s="1"/>
  <c r="J9" i="356" s="1"/>
  <c r="H23" i="326"/>
  <c r="J23" i="326" s="1"/>
  <c r="H12" i="369"/>
  <c r="J12" i="369" s="1"/>
  <c r="H20" i="361"/>
  <c r="J20" i="361" s="1"/>
  <c r="H14" i="330"/>
  <c r="J14" i="330" s="1"/>
  <c r="G12" i="343"/>
  <c r="H14" i="349"/>
  <c r="J14" i="349" s="1"/>
  <c r="G12" i="351"/>
  <c r="H15" i="351" s="1"/>
  <c r="J15" i="351" s="1"/>
  <c r="H22" i="361"/>
  <c r="J22" i="361" s="1"/>
  <c r="B30" i="361" s="1"/>
  <c r="H22" i="353"/>
  <c r="J22" i="353" s="1"/>
  <c r="H14" i="353"/>
  <c r="J14" i="353" s="1"/>
  <c r="H25" i="326"/>
  <c r="J25" i="326" s="1"/>
  <c r="G20" i="343"/>
  <c r="H23" i="343" s="1"/>
  <c r="J23" i="343" s="1"/>
  <c r="G20" i="351"/>
  <c r="H23" i="351" s="1"/>
  <c r="J23" i="351" s="1"/>
  <c r="H10" i="363"/>
  <c r="J10" i="363" s="1"/>
  <c r="B20" i="363" s="1"/>
  <c r="H20" i="357"/>
  <c r="J20" i="357" s="1"/>
  <c r="H12" i="357"/>
  <c r="J12" i="357" s="1"/>
  <c r="H20" i="355"/>
  <c r="J20" i="355" s="1"/>
  <c r="H20" i="353"/>
  <c r="J20" i="353" s="1"/>
  <c r="G26" i="326"/>
  <c r="H10" i="343"/>
  <c r="J10" i="343" s="1"/>
  <c r="H10" i="351"/>
  <c r="J10" i="351" s="1"/>
  <c r="H12" i="355"/>
  <c r="J12" i="355" s="1"/>
  <c r="H23" i="369"/>
  <c r="J23" i="369" s="1"/>
  <c r="H18" i="343"/>
  <c r="J18" i="343" s="1"/>
  <c r="H14" i="345"/>
  <c r="J14" i="345" s="1"/>
  <c r="G12" i="347"/>
  <c r="H18" i="351"/>
  <c r="J18" i="351" s="1"/>
  <c r="H14" i="355"/>
  <c r="J14" i="355" s="1"/>
  <c r="H14" i="357"/>
  <c r="J14" i="357" s="1"/>
  <c r="H12" i="353"/>
  <c r="J12" i="353" s="1"/>
  <c r="H16" i="369"/>
  <c r="J16" i="369" s="1"/>
  <c r="H15" i="369"/>
  <c r="J15" i="369" s="1"/>
  <c r="B31" i="369" s="1"/>
  <c r="H15" i="355"/>
  <c r="J15" i="355" s="1"/>
  <c r="G8" i="320"/>
  <c r="H9" i="320" s="1"/>
  <c r="J9" i="320" s="1"/>
  <c r="G14" i="326"/>
  <c r="H19" i="326" s="1"/>
  <c r="J19" i="326" s="1"/>
  <c r="H21" i="326"/>
  <c r="J21" i="326" s="1"/>
  <c r="H12" i="349"/>
  <c r="J12" i="349" s="1"/>
  <c r="H8" i="369"/>
  <c r="J8" i="369" s="1"/>
  <c r="B28" i="369" s="1"/>
  <c r="H10" i="367"/>
  <c r="J10" i="367" s="1"/>
  <c r="H15" i="367"/>
  <c r="J15" i="367" s="1"/>
  <c r="H9" i="351"/>
  <c r="J9" i="351" s="1"/>
  <c r="H11" i="351"/>
  <c r="J11" i="351" s="1"/>
  <c r="H8" i="351"/>
  <c r="J8" i="351" s="1"/>
  <c r="H16" i="351"/>
  <c r="J16" i="351" s="1"/>
  <c r="H9" i="349"/>
  <c r="J9" i="349" s="1"/>
  <c r="H11" i="349"/>
  <c r="J11" i="349" s="1"/>
  <c r="H8" i="349"/>
  <c r="J8" i="349" s="1"/>
  <c r="H13" i="349"/>
  <c r="J13" i="349" s="1"/>
  <c r="H17" i="347"/>
  <c r="J17" i="347" s="1"/>
  <c r="H19" i="347"/>
  <c r="J19" i="347" s="1"/>
  <c r="H16" i="347"/>
  <c r="J16" i="347" s="1"/>
  <c r="H12" i="345"/>
  <c r="J12" i="345" s="1"/>
  <c r="H10" i="345"/>
  <c r="J10" i="345" s="1"/>
  <c r="H9" i="345"/>
  <c r="J9" i="345" s="1"/>
  <c r="H11" i="345"/>
  <c r="J11" i="345" s="1"/>
  <c r="H8" i="345"/>
  <c r="J8" i="345" s="1"/>
  <c r="H13" i="345"/>
  <c r="J13" i="345" s="1"/>
  <c r="H18" i="345"/>
  <c r="J18" i="345" s="1"/>
  <c r="H9" i="343"/>
  <c r="J9" i="343" s="1"/>
  <c r="H11" i="343"/>
  <c r="J11" i="343" s="1"/>
  <c r="H8" i="343"/>
  <c r="J8" i="343" s="1"/>
  <c r="H16" i="343"/>
  <c r="J16" i="343" s="1"/>
  <c r="H8" i="341"/>
  <c r="J8" i="341" s="1"/>
  <c r="H9" i="341"/>
  <c r="J9" i="341" s="1"/>
  <c r="H10" i="341"/>
  <c r="J10" i="341" s="1"/>
  <c r="H11" i="341"/>
  <c r="J11" i="341" s="1"/>
  <c r="H8" i="339"/>
  <c r="J8" i="339" s="1"/>
  <c r="H9" i="339"/>
  <c r="J9" i="339" s="1"/>
  <c r="H10" i="339"/>
  <c r="J10" i="339" s="1"/>
  <c r="H11" i="339"/>
  <c r="J11" i="339" s="1"/>
  <c r="H12" i="330"/>
  <c r="J12" i="330" s="1"/>
  <c r="H10" i="330"/>
  <c r="J10" i="330" s="1"/>
  <c r="H22" i="330"/>
  <c r="J22" i="330" s="1"/>
  <c r="H20" i="330"/>
  <c r="J20" i="330" s="1"/>
  <c r="H9" i="330"/>
  <c r="J9" i="330" s="1"/>
  <c r="H11" i="330"/>
  <c r="J11" i="330" s="1"/>
  <c r="H17" i="330"/>
  <c r="J17" i="330" s="1"/>
  <c r="H15" i="330"/>
  <c r="J15" i="330" s="1"/>
  <c r="H19" i="330"/>
  <c r="J19" i="330" s="1"/>
  <c r="H21" i="330"/>
  <c r="J21" i="330" s="1"/>
  <c r="H8" i="330"/>
  <c r="J8" i="330" s="1"/>
  <c r="H13" i="330"/>
  <c r="J13" i="330" s="1"/>
  <c r="H18" i="330"/>
  <c r="J18" i="330" s="1"/>
  <c r="H17" i="328"/>
  <c r="J17" i="328" s="1"/>
  <c r="H15" i="328"/>
  <c r="J15" i="328" s="1"/>
  <c r="H24" i="326"/>
  <c r="J24" i="326" s="1"/>
  <c r="H22" i="326"/>
  <c r="J22" i="326" s="1"/>
  <c r="H20" i="326"/>
  <c r="J20" i="326" s="1"/>
  <c r="G10" i="320"/>
  <c r="H11" i="320" s="1"/>
  <c r="J11" i="320" s="1"/>
  <c r="G14" i="320"/>
  <c r="H14" i="320" s="1"/>
  <c r="J14" i="320" s="1"/>
  <c r="H8" i="316"/>
  <c r="J8" i="316" s="1"/>
  <c r="H9" i="316"/>
  <c r="J9" i="316" s="1"/>
  <c r="H10" i="316"/>
  <c r="J10" i="316" s="1"/>
  <c r="H11" i="316"/>
  <c r="J11" i="316" s="1"/>
  <c r="F11" i="312"/>
  <c r="G11" i="312" s="1"/>
  <c r="F10" i="312"/>
  <c r="G10" i="312" s="1"/>
  <c r="F9" i="312"/>
  <c r="G9" i="312" s="1"/>
  <c r="F8" i="312"/>
  <c r="G8" i="312" s="1"/>
  <c r="F11" i="303"/>
  <c r="G11" i="303" s="1"/>
  <c r="F10" i="303"/>
  <c r="G10" i="303" s="1"/>
  <c r="F9" i="303"/>
  <c r="G9" i="303" s="1"/>
  <c r="F8" i="303"/>
  <c r="G8" i="303" s="1"/>
  <c r="F15" i="301"/>
  <c r="F14" i="301"/>
  <c r="F13" i="301"/>
  <c r="F12" i="301"/>
  <c r="F11" i="301"/>
  <c r="F10" i="301"/>
  <c r="F9" i="301"/>
  <c r="F8" i="301"/>
  <c r="F11" i="299"/>
  <c r="G11" i="299" s="1"/>
  <c r="F10" i="299"/>
  <c r="G10" i="299" s="1"/>
  <c r="F9" i="299"/>
  <c r="G9" i="299" s="1"/>
  <c r="F8" i="299"/>
  <c r="G8" i="299" s="1"/>
  <c r="F23" i="297"/>
  <c r="F22" i="297"/>
  <c r="F21" i="297"/>
  <c r="F20" i="297"/>
  <c r="F19" i="297"/>
  <c r="F18" i="297"/>
  <c r="F17" i="297"/>
  <c r="F16" i="297"/>
  <c r="F15" i="297"/>
  <c r="F14" i="297"/>
  <c r="F13" i="297"/>
  <c r="F12" i="297"/>
  <c r="F11" i="297"/>
  <c r="F10" i="297"/>
  <c r="F9" i="297"/>
  <c r="F8" i="297"/>
  <c r="F23" i="295"/>
  <c r="F22" i="295"/>
  <c r="F21" i="295"/>
  <c r="F20" i="295"/>
  <c r="F19" i="295"/>
  <c r="F18" i="295"/>
  <c r="F17" i="295"/>
  <c r="F16" i="295"/>
  <c r="F15" i="295"/>
  <c r="F14" i="295"/>
  <c r="F13" i="295"/>
  <c r="F12" i="295"/>
  <c r="F11" i="295"/>
  <c r="F10" i="295"/>
  <c r="F9" i="295"/>
  <c r="F8" i="295"/>
  <c r="B9" i="293"/>
  <c r="B21" i="293" s="1"/>
  <c r="F31" i="293"/>
  <c r="F30" i="293"/>
  <c r="F29" i="293"/>
  <c r="F28" i="293"/>
  <c r="F27" i="293"/>
  <c r="F26" i="293"/>
  <c r="F25" i="293"/>
  <c r="F24" i="293"/>
  <c r="F23" i="293"/>
  <c r="F22" i="293"/>
  <c r="F21" i="293"/>
  <c r="F20" i="293"/>
  <c r="F19" i="293"/>
  <c r="F18" i="293"/>
  <c r="F17" i="293"/>
  <c r="F16" i="293"/>
  <c r="F15" i="293"/>
  <c r="F14" i="293"/>
  <c r="F13" i="293"/>
  <c r="F12" i="293"/>
  <c r="F11" i="293"/>
  <c r="F10" i="293"/>
  <c r="F9" i="293"/>
  <c r="F8" i="293"/>
  <c r="F15" i="291"/>
  <c r="F14" i="291"/>
  <c r="F13" i="291"/>
  <c r="F12" i="291"/>
  <c r="F11" i="291"/>
  <c r="F10" i="291"/>
  <c r="F9" i="291"/>
  <c r="F8" i="291"/>
  <c r="F11" i="288"/>
  <c r="G11" i="288" s="1"/>
  <c r="F10" i="288"/>
  <c r="G10" i="288" s="1"/>
  <c r="F9" i="288"/>
  <c r="G9" i="288" s="1"/>
  <c r="F8" i="288"/>
  <c r="G8" i="288" s="1"/>
  <c r="F15" i="284"/>
  <c r="F14" i="284"/>
  <c r="F13" i="284"/>
  <c r="F12" i="284"/>
  <c r="F11" i="284"/>
  <c r="F10" i="284"/>
  <c r="F9" i="284"/>
  <c r="F8" i="284"/>
  <c r="F11" i="276"/>
  <c r="G11" i="276" s="1"/>
  <c r="F10" i="276"/>
  <c r="G10" i="276" s="1"/>
  <c r="F9" i="276"/>
  <c r="G9" i="276" s="1"/>
  <c r="F8" i="276"/>
  <c r="G8" i="276" s="1"/>
  <c r="F15" i="274"/>
  <c r="F14" i="274"/>
  <c r="F13" i="274"/>
  <c r="F12" i="274"/>
  <c r="F11" i="274"/>
  <c r="F10" i="274"/>
  <c r="F9" i="274"/>
  <c r="F8" i="274"/>
  <c r="G8" i="274" s="1"/>
  <c r="F15" i="272"/>
  <c r="F14" i="272"/>
  <c r="F13" i="272"/>
  <c r="F12" i="272"/>
  <c r="F11" i="272"/>
  <c r="F10" i="272"/>
  <c r="F9" i="272"/>
  <c r="F8" i="272"/>
  <c r="F15" i="270"/>
  <c r="F14" i="270"/>
  <c r="F13" i="270"/>
  <c r="F12" i="270"/>
  <c r="F11" i="270"/>
  <c r="F10" i="270"/>
  <c r="F9" i="270"/>
  <c r="F8" i="270"/>
  <c r="G8" i="270" s="1"/>
  <c r="F15" i="268"/>
  <c r="F14" i="268"/>
  <c r="F13" i="268"/>
  <c r="F12" i="268"/>
  <c r="F11" i="268"/>
  <c r="F10" i="268"/>
  <c r="F9" i="268"/>
  <c r="F8" i="268"/>
  <c r="F15" i="263"/>
  <c r="F14" i="263"/>
  <c r="F13" i="263"/>
  <c r="F12" i="263"/>
  <c r="F11" i="263"/>
  <c r="F10" i="263"/>
  <c r="F9" i="263"/>
  <c r="F8" i="263"/>
  <c r="F23" i="259"/>
  <c r="F22" i="259"/>
  <c r="F21" i="259"/>
  <c r="F20" i="259"/>
  <c r="F19" i="259"/>
  <c r="F18" i="259"/>
  <c r="F17" i="259"/>
  <c r="F16" i="259"/>
  <c r="F15" i="259"/>
  <c r="F14" i="259"/>
  <c r="F13" i="259"/>
  <c r="F12" i="259"/>
  <c r="F11" i="259"/>
  <c r="F10" i="259"/>
  <c r="F9" i="259"/>
  <c r="F8" i="259"/>
  <c r="F23" i="257"/>
  <c r="F22" i="257"/>
  <c r="F21" i="257"/>
  <c r="F20" i="257"/>
  <c r="F19" i="257"/>
  <c r="F18" i="257"/>
  <c r="F17" i="257"/>
  <c r="F16" i="257"/>
  <c r="F15" i="257"/>
  <c r="F14" i="257"/>
  <c r="F13" i="257"/>
  <c r="F12" i="257"/>
  <c r="F11" i="257"/>
  <c r="F10" i="257"/>
  <c r="F9" i="257"/>
  <c r="F8" i="257"/>
  <c r="F11" i="253"/>
  <c r="F10" i="253"/>
  <c r="F9" i="253"/>
  <c r="F8" i="253"/>
  <c r="G8" i="253" s="1"/>
  <c r="F11" i="251"/>
  <c r="F10" i="251"/>
  <c r="F9" i="251"/>
  <c r="F8" i="251"/>
  <c r="F11" i="249"/>
  <c r="G11" i="249" s="1"/>
  <c r="F10" i="249"/>
  <c r="G10" i="249" s="1"/>
  <c r="F9" i="249"/>
  <c r="G9" i="249" s="1"/>
  <c r="F8" i="249"/>
  <c r="G8" i="249" s="1"/>
  <c r="F11" i="247"/>
  <c r="G11" i="247" s="1"/>
  <c r="H11" i="247" s="1"/>
  <c r="J11" i="247" s="1"/>
  <c r="F10" i="247"/>
  <c r="G10" i="247" s="1"/>
  <c r="F9" i="247"/>
  <c r="G9" i="247" s="1"/>
  <c r="F8" i="247"/>
  <c r="G8" i="247" s="1"/>
  <c r="F11" i="243"/>
  <c r="G11" i="243" s="1"/>
  <c r="H11" i="243" s="1"/>
  <c r="J11" i="243" s="1"/>
  <c r="F10" i="243"/>
  <c r="G10" i="243" s="1"/>
  <c r="F9" i="243"/>
  <c r="G9" i="243" s="1"/>
  <c r="F8" i="243"/>
  <c r="G8" i="243" s="1"/>
  <c r="F27" i="167"/>
  <c r="F26" i="167"/>
  <c r="F25" i="167"/>
  <c r="F24" i="167"/>
  <c r="F23" i="167"/>
  <c r="F22" i="167"/>
  <c r="F21" i="167"/>
  <c r="F20" i="167"/>
  <c r="F19" i="167"/>
  <c r="F18" i="167"/>
  <c r="F17" i="167"/>
  <c r="F16" i="167"/>
  <c r="F15" i="167"/>
  <c r="F14" i="167"/>
  <c r="F13" i="167"/>
  <c r="G13" i="167" s="1"/>
  <c r="F12" i="167"/>
  <c r="F11" i="167"/>
  <c r="F10" i="167"/>
  <c r="F9" i="167"/>
  <c r="F8" i="167"/>
  <c r="F12" i="237"/>
  <c r="G12" i="237" s="1"/>
  <c r="H12" i="237" s="1"/>
  <c r="J12" i="237" s="1"/>
  <c r="F11" i="237"/>
  <c r="G11" i="237" s="1"/>
  <c r="F10" i="237"/>
  <c r="G10" i="237" s="1"/>
  <c r="F9" i="237"/>
  <c r="G9" i="237" s="1"/>
  <c r="F11" i="235"/>
  <c r="G11" i="235" s="1"/>
  <c r="F10" i="235"/>
  <c r="G10" i="235" s="1"/>
  <c r="F9" i="235"/>
  <c r="G9" i="235" s="1"/>
  <c r="F8" i="235"/>
  <c r="F11" i="233"/>
  <c r="G11" i="233" s="1"/>
  <c r="F10" i="233"/>
  <c r="G10" i="233" s="1"/>
  <c r="F9" i="233"/>
  <c r="F8" i="233"/>
  <c r="G8" i="233" s="1"/>
  <c r="F15" i="231"/>
  <c r="F14" i="231"/>
  <c r="F13" i="231"/>
  <c r="F12" i="231"/>
  <c r="F11" i="231"/>
  <c r="F10" i="231"/>
  <c r="F9" i="231"/>
  <c r="F8" i="231"/>
  <c r="F15" i="229"/>
  <c r="F14" i="229"/>
  <c r="F13" i="229"/>
  <c r="F12" i="229"/>
  <c r="G12" i="229" s="1"/>
  <c r="F11" i="229"/>
  <c r="F10" i="229"/>
  <c r="F9" i="229"/>
  <c r="F8" i="229"/>
  <c r="F11" i="225"/>
  <c r="G11" i="225" s="1"/>
  <c r="F10" i="225"/>
  <c r="G10" i="225" s="1"/>
  <c r="F9" i="225"/>
  <c r="G9" i="225" s="1"/>
  <c r="F8" i="225"/>
  <c r="F15" i="223"/>
  <c r="F14" i="223"/>
  <c r="F13" i="223"/>
  <c r="F12" i="223"/>
  <c r="F11" i="223"/>
  <c r="F10" i="223"/>
  <c r="F9" i="223"/>
  <c r="F8" i="223"/>
  <c r="F19" i="221"/>
  <c r="F18" i="221"/>
  <c r="F17" i="221"/>
  <c r="F16" i="221"/>
  <c r="F15" i="221"/>
  <c r="F14" i="221"/>
  <c r="F13" i="221"/>
  <c r="F12" i="221"/>
  <c r="F11" i="221"/>
  <c r="F10" i="221"/>
  <c r="F9" i="221"/>
  <c r="F8" i="221"/>
  <c r="F27" i="219"/>
  <c r="F26" i="219"/>
  <c r="F25" i="219"/>
  <c r="F24" i="219"/>
  <c r="F23" i="219"/>
  <c r="F22" i="219"/>
  <c r="F21" i="219"/>
  <c r="F20" i="219"/>
  <c r="F19" i="219"/>
  <c r="F18" i="219"/>
  <c r="F17" i="219"/>
  <c r="F16" i="219"/>
  <c r="F15" i="219"/>
  <c r="F14" i="219"/>
  <c r="F13" i="219"/>
  <c r="F12" i="219"/>
  <c r="F11" i="219"/>
  <c r="F10" i="219"/>
  <c r="F9" i="219"/>
  <c r="F8" i="219"/>
  <c r="F19" i="217"/>
  <c r="F18" i="217"/>
  <c r="F17" i="217"/>
  <c r="F16" i="217"/>
  <c r="F15" i="217"/>
  <c r="F14" i="217"/>
  <c r="F13" i="217"/>
  <c r="F12" i="217"/>
  <c r="F11" i="217"/>
  <c r="F10" i="217"/>
  <c r="F9" i="217"/>
  <c r="F8" i="217"/>
  <c r="F11" i="215"/>
  <c r="G11" i="215" s="1"/>
  <c r="F10" i="215"/>
  <c r="G10" i="215" s="1"/>
  <c r="F9" i="215"/>
  <c r="G9" i="215" s="1"/>
  <c r="F8" i="215"/>
  <c r="F27" i="213"/>
  <c r="F26" i="213"/>
  <c r="F25" i="213"/>
  <c r="F24" i="213"/>
  <c r="F23" i="213"/>
  <c r="F22" i="213"/>
  <c r="F21" i="213"/>
  <c r="F20" i="213"/>
  <c r="F19" i="213"/>
  <c r="F18" i="213"/>
  <c r="F17" i="213"/>
  <c r="F16" i="213"/>
  <c r="F15" i="213"/>
  <c r="F14" i="213"/>
  <c r="F13" i="213"/>
  <c r="F12" i="213"/>
  <c r="F11" i="213"/>
  <c r="F10" i="213"/>
  <c r="F9" i="213"/>
  <c r="F8" i="213"/>
  <c r="F19" i="211"/>
  <c r="F18" i="211"/>
  <c r="F17" i="211"/>
  <c r="F16" i="211"/>
  <c r="F15" i="211"/>
  <c r="F14" i="211"/>
  <c r="F13" i="211"/>
  <c r="F12" i="211"/>
  <c r="F11" i="211"/>
  <c r="F10" i="211"/>
  <c r="F9" i="211"/>
  <c r="F8" i="211"/>
  <c r="F19" i="209"/>
  <c r="F18" i="209"/>
  <c r="F17" i="209"/>
  <c r="F16" i="209"/>
  <c r="F15" i="209"/>
  <c r="F14" i="209"/>
  <c r="F13" i="209"/>
  <c r="F12" i="209"/>
  <c r="F11" i="209"/>
  <c r="G11" i="209" s="1"/>
  <c r="F10" i="209"/>
  <c r="F9" i="209"/>
  <c r="F8" i="209"/>
  <c r="F27" i="207"/>
  <c r="F26" i="207"/>
  <c r="F25" i="207"/>
  <c r="F24" i="207"/>
  <c r="F23" i="207"/>
  <c r="F22" i="207"/>
  <c r="F21" i="207"/>
  <c r="F20" i="207"/>
  <c r="F19" i="207"/>
  <c r="F18" i="207"/>
  <c r="F17" i="207"/>
  <c r="F16" i="207"/>
  <c r="F15" i="207"/>
  <c r="F14" i="207"/>
  <c r="F13" i="207"/>
  <c r="F12" i="207"/>
  <c r="F11" i="207"/>
  <c r="F10" i="207"/>
  <c r="F9" i="207"/>
  <c r="F8" i="207"/>
  <c r="F23" i="203"/>
  <c r="F22" i="203"/>
  <c r="F21" i="203"/>
  <c r="F20" i="203"/>
  <c r="F19" i="203"/>
  <c r="F18" i="203"/>
  <c r="F17" i="203"/>
  <c r="F16" i="203"/>
  <c r="F15" i="203"/>
  <c r="F14" i="203"/>
  <c r="F13" i="203"/>
  <c r="F12" i="203"/>
  <c r="F11" i="203"/>
  <c r="F10" i="203"/>
  <c r="F9" i="203"/>
  <c r="F8" i="203"/>
  <c r="F19" i="201"/>
  <c r="F18" i="201"/>
  <c r="F17" i="201"/>
  <c r="F16" i="201"/>
  <c r="F15" i="201"/>
  <c r="F14" i="201"/>
  <c r="F13" i="201"/>
  <c r="F12" i="201"/>
  <c r="F11" i="201"/>
  <c r="F10" i="201"/>
  <c r="F9" i="201"/>
  <c r="F8" i="201"/>
  <c r="F11" i="199"/>
  <c r="F10" i="199"/>
  <c r="F9" i="199"/>
  <c r="F8" i="199"/>
  <c r="F11" i="197"/>
  <c r="G11" i="197" s="1"/>
  <c r="F10" i="197"/>
  <c r="G10" i="197" s="1"/>
  <c r="F9" i="197"/>
  <c r="G9" i="197" s="1"/>
  <c r="F8" i="197"/>
  <c r="G8" i="197" s="1"/>
  <c r="H8" i="197" s="1"/>
  <c r="J8" i="197" s="1"/>
  <c r="B8" i="197"/>
  <c r="B10" i="197" s="1"/>
  <c r="F15" i="195"/>
  <c r="F14" i="195"/>
  <c r="F13" i="195"/>
  <c r="F12" i="195"/>
  <c r="F11" i="195"/>
  <c r="F10" i="195"/>
  <c r="F9" i="195"/>
  <c r="F8" i="195"/>
  <c r="F11" i="193"/>
  <c r="G11" i="193" s="1"/>
  <c r="F10" i="193"/>
  <c r="G10" i="193" s="1"/>
  <c r="F9" i="193"/>
  <c r="F8" i="193"/>
  <c r="G8" i="193" s="1"/>
  <c r="F15" i="191"/>
  <c r="F14" i="191"/>
  <c r="F13" i="191"/>
  <c r="F12" i="191"/>
  <c r="F11" i="191"/>
  <c r="F10" i="191"/>
  <c r="F9" i="191"/>
  <c r="F8" i="191"/>
  <c r="G8" i="191" s="1"/>
  <c r="F19" i="189"/>
  <c r="F18" i="189"/>
  <c r="F17" i="189"/>
  <c r="F16" i="189"/>
  <c r="F15" i="189"/>
  <c r="F14" i="189"/>
  <c r="F13" i="189"/>
  <c r="F12" i="189"/>
  <c r="F11" i="189"/>
  <c r="F10" i="189"/>
  <c r="F9" i="189"/>
  <c r="F8" i="189"/>
  <c r="F15" i="187"/>
  <c r="F14" i="187"/>
  <c r="F13" i="187"/>
  <c r="F12" i="187"/>
  <c r="F11" i="187"/>
  <c r="F10" i="187"/>
  <c r="F9" i="187"/>
  <c r="F8" i="187"/>
  <c r="F27" i="185"/>
  <c r="F26" i="185"/>
  <c r="F25" i="185"/>
  <c r="F24" i="185"/>
  <c r="F23" i="185"/>
  <c r="F22" i="185"/>
  <c r="F21" i="185"/>
  <c r="F20" i="185"/>
  <c r="F19" i="185"/>
  <c r="F18" i="185"/>
  <c r="F17" i="185"/>
  <c r="F16" i="185"/>
  <c r="F15" i="185"/>
  <c r="F14" i="185"/>
  <c r="F13" i="185"/>
  <c r="F12" i="185"/>
  <c r="F11" i="185"/>
  <c r="F10" i="185"/>
  <c r="F9" i="185"/>
  <c r="F8" i="185"/>
  <c r="F19" i="183"/>
  <c r="F18" i="183"/>
  <c r="F17" i="183"/>
  <c r="F16" i="183"/>
  <c r="F15" i="183"/>
  <c r="F14" i="183"/>
  <c r="F13" i="183"/>
  <c r="F12" i="183"/>
  <c r="F11" i="183"/>
  <c r="F10" i="183"/>
  <c r="F9" i="183"/>
  <c r="F8" i="183"/>
  <c r="F35" i="179"/>
  <c r="F34" i="179"/>
  <c r="F33" i="179"/>
  <c r="F32" i="179"/>
  <c r="F31" i="179"/>
  <c r="F30" i="179"/>
  <c r="F29" i="179"/>
  <c r="F28" i="179"/>
  <c r="F27" i="179"/>
  <c r="F26" i="179"/>
  <c r="F25" i="179"/>
  <c r="F24" i="179"/>
  <c r="F23" i="179"/>
  <c r="F22" i="179"/>
  <c r="F21" i="179"/>
  <c r="F20" i="179"/>
  <c r="F19" i="179"/>
  <c r="F18" i="179"/>
  <c r="F17" i="179"/>
  <c r="F16" i="179"/>
  <c r="F15" i="179"/>
  <c r="F14" i="179"/>
  <c r="F13" i="179"/>
  <c r="F12" i="179"/>
  <c r="F11" i="179"/>
  <c r="F10" i="179"/>
  <c r="F9" i="179"/>
  <c r="F8" i="179"/>
  <c r="F19" i="177"/>
  <c r="F18" i="177"/>
  <c r="F17" i="177"/>
  <c r="F16" i="177"/>
  <c r="F15" i="177"/>
  <c r="F14" i="177"/>
  <c r="F13" i="177"/>
  <c r="F12" i="177"/>
  <c r="F11" i="177"/>
  <c r="F10" i="177"/>
  <c r="F9" i="177"/>
  <c r="F8" i="177"/>
  <c r="F15" i="175"/>
  <c r="F14" i="175"/>
  <c r="F13" i="175"/>
  <c r="F12" i="175"/>
  <c r="F11" i="175"/>
  <c r="F10" i="175"/>
  <c r="F9" i="175"/>
  <c r="F8" i="175"/>
  <c r="F31" i="173"/>
  <c r="F30" i="173"/>
  <c r="F29" i="173"/>
  <c r="F28" i="173"/>
  <c r="F27" i="173"/>
  <c r="F26" i="173"/>
  <c r="F25" i="173"/>
  <c r="F24" i="173"/>
  <c r="F23" i="173"/>
  <c r="F22" i="173"/>
  <c r="F21" i="173"/>
  <c r="F20" i="173"/>
  <c r="F19" i="173"/>
  <c r="F18" i="173"/>
  <c r="F17" i="173"/>
  <c r="F16" i="173"/>
  <c r="F15" i="173"/>
  <c r="F14" i="173"/>
  <c r="F13" i="173"/>
  <c r="F12" i="173"/>
  <c r="F11" i="173"/>
  <c r="F10" i="173"/>
  <c r="F9" i="173"/>
  <c r="F8" i="173"/>
  <c r="F35" i="171"/>
  <c r="F36" i="171"/>
  <c r="F37" i="171"/>
  <c r="F38" i="171"/>
  <c r="F39" i="171"/>
  <c r="F40" i="171"/>
  <c r="F41" i="171"/>
  <c r="F42" i="171"/>
  <c r="F43" i="171"/>
  <c r="F23" i="169"/>
  <c r="F22" i="169"/>
  <c r="F21" i="169"/>
  <c r="F20" i="169"/>
  <c r="F19" i="169"/>
  <c r="F18" i="169"/>
  <c r="F17" i="169"/>
  <c r="F16" i="169"/>
  <c r="F15" i="169"/>
  <c r="F14" i="169"/>
  <c r="F13" i="169"/>
  <c r="F12" i="169"/>
  <c r="F11" i="169"/>
  <c r="F10" i="169"/>
  <c r="F9" i="169"/>
  <c r="F8" i="169"/>
  <c r="F31" i="165"/>
  <c r="F30" i="165"/>
  <c r="F29" i="165"/>
  <c r="F28" i="165"/>
  <c r="F27" i="165"/>
  <c r="F26" i="165"/>
  <c r="F25" i="165"/>
  <c r="F24" i="165"/>
  <c r="F23" i="165"/>
  <c r="F22" i="165"/>
  <c r="F21" i="165"/>
  <c r="F20" i="165"/>
  <c r="F19" i="165"/>
  <c r="F18" i="165"/>
  <c r="F17" i="165"/>
  <c r="F16" i="165"/>
  <c r="F15" i="165"/>
  <c r="F14" i="165"/>
  <c r="F13" i="165"/>
  <c r="F12" i="165"/>
  <c r="F11" i="165"/>
  <c r="F10" i="165"/>
  <c r="F9" i="165"/>
  <c r="F8" i="165"/>
  <c r="F31" i="163"/>
  <c r="F30" i="163"/>
  <c r="F29" i="163"/>
  <c r="F28" i="163"/>
  <c r="F27" i="163"/>
  <c r="F26" i="163"/>
  <c r="G26" i="163" s="1"/>
  <c r="H31" i="163" s="1"/>
  <c r="J31" i="163" s="1"/>
  <c r="F25" i="163"/>
  <c r="F24" i="163"/>
  <c r="F23" i="163"/>
  <c r="F22" i="163"/>
  <c r="F21" i="163"/>
  <c r="F20" i="163"/>
  <c r="F19" i="163"/>
  <c r="F18" i="163"/>
  <c r="F17" i="163"/>
  <c r="F16" i="163"/>
  <c r="F15" i="163"/>
  <c r="F14" i="163"/>
  <c r="F13" i="163"/>
  <c r="F12" i="163"/>
  <c r="F11" i="163"/>
  <c r="F10" i="163"/>
  <c r="F9" i="163"/>
  <c r="F8" i="163"/>
  <c r="F15" i="161"/>
  <c r="F14" i="161"/>
  <c r="F13" i="161"/>
  <c r="F12" i="161"/>
  <c r="F11" i="161"/>
  <c r="F10" i="161"/>
  <c r="F9" i="161"/>
  <c r="F8" i="161"/>
  <c r="F15" i="159"/>
  <c r="F14" i="159"/>
  <c r="F13" i="159"/>
  <c r="F12" i="159"/>
  <c r="F11" i="159"/>
  <c r="F10" i="159"/>
  <c r="F9" i="159"/>
  <c r="F8" i="159"/>
  <c r="F11" i="153"/>
  <c r="G11" i="153" s="1"/>
  <c r="F10" i="153"/>
  <c r="G10" i="153" s="1"/>
  <c r="F9" i="153"/>
  <c r="G9" i="153" s="1"/>
  <c r="F8" i="153"/>
  <c r="G8" i="153" s="1"/>
  <c r="F11" i="151"/>
  <c r="G11" i="151" s="1"/>
  <c r="F10" i="151"/>
  <c r="G10" i="151" s="1"/>
  <c r="F9" i="151"/>
  <c r="G9" i="151" s="1"/>
  <c r="F8" i="151"/>
  <c r="G8" i="151" s="1"/>
  <c r="F19" i="149"/>
  <c r="F18" i="149"/>
  <c r="F17" i="149"/>
  <c r="F16" i="149"/>
  <c r="F15" i="149"/>
  <c r="F14" i="149"/>
  <c r="F13" i="149"/>
  <c r="F12" i="149"/>
  <c r="F11" i="149"/>
  <c r="F10" i="149"/>
  <c r="F9" i="149"/>
  <c r="F8" i="149"/>
  <c r="F15" i="147"/>
  <c r="F14" i="147"/>
  <c r="F13" i="147"/>
  <c r="F12" i="147"/>
  <c r="G12" i="147" s="1"/>
  <c r="F11" i="147"/>
  <c r="F10" i="147"/>
  <c r="G10" i="147" s="1"/>
  <c r="H11" i="147" s="1"/>
  <c r="J11" i="147" s="1"/>
  <c r="F9" i="147"/>
  <c r="F8" i="147"/>
  <c r="G8" i="147" s="1"/>
  <c r="F19" i="145"/>
  <c r="F18" i="145"/>
  <c r="F17" i="145"/>
  <c r="F16" i="145"/>
  <c r="F15" i="145"/>
  <c r="F14" i="145"/>
  <c r="F13" i="145"/>
  <c r="F12" i="145"/>
  <c r="F11" i="145"/>
  <c r="F10" i="145"/>
  <c r="F9" i="145"/>
  <c r="F8" i="145"/>
  <c r="F27" i="143"/>
  <c r="F26" i="143"/>
  <c r="F25" i="143"/>
  <c r="F24" i="143"/>
  <c r="F23" i="143"/>
  <c r="F22" i="143"/>
  <c r="F21" i="143"/>
  <c r="F20" i="143"/>
  <c r="F19" i="143"/>
  <c r="F18" i="143"/>
  <c r="F17" i="143"/>
  <c r="F16" i="143"/>
  <c r="F15" i="143"/>
  <c r="F14" i="143"/>
  <c r="F13" i="143"/>
  <c r="F12" i="143"/>
  <c r="F11" i="143"/>
  <c r="F10" i="143"/>
  <c r="F9" i="143"/>
  <c r="F8" i="143"/>
  <c r="F31" i="141"/>
  <c r="F30" i="141"/>
  <c r="F29" i="141"/>
  <c r="F28" i="141"/>
  <c r="F27" i="141"/>
  <c r="F26" i="141"/>
  <c r="F25" i="141"/>
  <c r="F24" i="141"/>
  <c r="F23" i="141"/>
  <c r="F22" i="141"/>
  <c r="F21" i="141"/>
  <c r="F20" i="141"/>
  <c r="F19" i="141"/>
  <c r="F18" i="141"/>
  <c r="F17" i="141"/>
  <c r="F16" i="141"/>
  <c r="F15" i="141"/>
  <c r="F14" i="141"/>
  <c r="F13" i="141"/>
  <c r="F12" i="141"/>
  <c r="F11" i="141"/>
  <c r="F10" i="141"/>
  <c r="F9" i="141"/>
  <c r="F8" i="141"/>
  <c r="F27" i="139"/>
  <c r="F26" i="139"/>
  <c r="F25" i="139"/>
  <c r="F24" i="139"/>
  <c r="F23" i="139"/>
  <c r="F22" i="139"/>
  <c r="F21" i="139"/>
  <c r="F20" i="139"/>
  <c r="F19" i="139"/>
  <c r="F18" i="139"/>
  <c r="F17" i="139"/>
  <c r="F16" i="139"/>
  <c r="F15" i="139"/>
  <c r="F14" i="139"/>
  <c r="F13" i="139"/>
  <c r="F12" i="139"/>
  <c r="F11" i="139"/>
  <c r="F10" i="139"/>
  <c r="F9" i="139"/>
  <c r="F8" i="139"/>
  <c r="F23" i="135"/>
  <c r="F22" i="135"/>
  <c r="F21" i="135"/>
  <c r="F20" i="135"/>
  <c r="F19" i="135"/>
  <c r="F18" i="135"/>
  <c r="F17" i="135"/>
  <c r="F16" i="135"/>
  <c r="F15" i="135"/>
  <c r="F14" i="135"/>
  <c r="F13" i="135"/>
  <c r="F12" i="135"/>
  <c r="G12" i="135" s="1"/>
  <c r="F11" i="135"/>
  <c r="F10" i="135"/>
  <c r="F9" i="135"/>
  <c r="F8" i="135"/>
  <c r="F15" i="133"/>
  <c r="F14" i="133"/>
  <c r="F13" i="133"/>
  <c r="F12" i="133"/>
  <c r="F11" i="133"/>
  <c r="F10" i="133"/>
  <c r="F9" i="133"/>
  <c r="F8" i="133"/>
  <c r="G32" i="131"/>
  <c r="H39" i="131" s="1"/>
  <c r="J39" i="131" s="1"/>
  <c r="G24" i="131"/>
  <c r="G16" i="131"/>
  <c r="H18" i="131" s="1"/>
  <c r="J18" i="131" s="1"/>
  <c r="G8" i="131"/>
  <c r="F11" i="129"/>
  <c r="G11" i="129" s="1"/>
  <c r="F10" i="129"/>
  <c r="G10" i="129" s="1"/>
  <c r="H10" i="129" s="1"/>
  <c r="J10" i="129" s="1"/>
  <c r="F9" i="129"/>
  <c r="G9" i="129" s="1"/>
  <c r="F8" i="129"/>
  <c r="G8" i="129" s="1"/>
  <c r="F15" i="127"/>
  <c r="F14" i="127"/>
  <c r="F13" i="127"/>
  <c r="F12" i="127"/>
  <c r="G12" i="127" s="1"/>
  <c r="F11" i="127"/>
  <c r="F10" i="127"/>
  <c r="F9" i="127"/>
  <c r="F8" i="127"/>
  <c r="G8" i="127" s="1"/>
  <c r="F15" i="125"/>
  <c r="F14" i="125"/>
  <c r="F13" i="125"/>
  <c r="F12" i="125"/>
  <c r="F11" i="125"/>
  <c r="F10" i="125"/>
  <c r="F9" i="125"/>
  <c r="F8" i="125"/>
  <c r="F15" i="121"/>
  <c r="F14" i="121"/>
  <c r="F13" i="121"/>
  <c r="F12" i="121"/>
  <c r="F11" i="121"/>
  <c r="F10" i="121"/>
  <c r="F9" i="121"/>
  <c r="F8" i="121"/>
  <c r="F11" i="117"/>
  <c r="F10" i="117"/>
  <c r="G10" i="117" s="1"/>
  <c r="F9" i="117"/>
  <c r="G9" i="117" s="1"/>
  <c r="H9" i="117" s="1"/>
  <c r="J9" i="117" s="1"/>
  <c r="F8" i="117"/>
  <c r="G8" i="117" s="1"/>
  <c r="H8" i="117" s="1"/>
  <c r="J8" i="117" s="1"/>
  <c r="F15" i="115"/>
  <c r="F14" i="115"/>
  <c r="F13" i="115"/>
  <c r="F12" i="115"/>
  <c r="F11" i="115"/>
  <c r="F10" i="115"/>
  <c r="F9" i="115"/>
  <c r="F8" i="115"/>
  <c r="F11" i="113"/>
  <c r="G11" i="113" s="1"/>
  <c r="F10" i="113"/>
  <c r="G10" i="113" s="1"/>
  <c r="F9" i="113"/>
  <c r="G9" i="113" s="1"/>
  <c r="F8" i="113"/>
  <c r="G8" i="113" s="1"/>
  <c r="H8" i="113" s="1"/>
  <c r="J8" i="113" s="1"/>
  <c r="F15" i="111"/>
  <c r="F14" i="111"/>
  <c r="F19" i="109"/>
  <c r="F18" i="109"/>
  <c r="F17" i="109"/>
  <c r="F16" i="109"/>
  <c r="F15" i="109"/>
  <c r="F14" i="109"/>
  <c r="F13" i="109"/>
  <c r="F12" i="109"/>
  <c r="F11" i="109"/>
  <c r="F10" i="109"/>
  <c r="F9" i="109"/>
  <c r="F8" i="109"/>
  <c r="F19" i="107"/>
  <c r="F18" i="107"/>
  <c r="F17" i="107"/>
  <c r="F16" i="107"/>
  <c r="F15" i="107"/>
  <c r="F14" i="107"/>
  <c r="G11" i="107"/>
  <c r="H12" i="107" s="1"/>
  <c r="J12" i="107" s="1"/>
  <c r="F10" i="107"/>
  <c r="F9" i="107"/>
  <c r="F8" i="107"/>
  <c r="F11" i="103"/>
  <c r="F10" i="103"/>
  <c r="G10" i="103" s="1"/>
  <c r="F9" i="103"/>
  <c r="G9" i="103" s="1"/>
  <c r="F8" i="103"/>
  <c r="G8" i="103" s="1"/>
  <c r="H8" i="103" s="1"/>
  <c r="J8" i="103" s="1"/>
  <c r="F15" i="101"/>
  <c r="F14" i="101"/>
  <c r="F13" i="101"/>
  <c r="F12" i="101"/>
  <c r="F11" i="101"/>
  <c r="F10" i="101"/>
  <c r="F9" i="101"/>
  <c r="F8" i="101"/>
  <c r="F15" i="99"/>
  <c r="F14" i="99"/>
  <c r="F13" i="99"/>
  <c r="F12" i="99"/>
  <c r="F11" i="99"/>
  <c r="F10" i="99"/>
  <c r="F9" i="99"/>
  <c r="F8" i="99"/>
  <c r="F23" i="97"/>
  <c r="F22" i="97"/>
  <c r="F21" i="97"/>
  <c r="F20" i="97"/>
  <c r="F19" i="97"/>
  <c r="F18" i="97"/>
  <c r="F17" i="97"/>
  <c r="F16" i="97"/>
  <c r="F15" i="97"/>
  <c r="F14" i="97"/>
  <c r="F13" i="97"/>
  <c r="F12" i="97"/>
  <c r="F11" i="97"/>
  <c r="F10" i="97"/>
  <c r="F9" i="97"/>
  <c r="F8" i="97"/>
  <c r="F15" i="95"/>
  <c r="F14" i="95"/>
  <c r="F13" i="95"/>
  <c r="F12" i="95"/>
  <c r="F11" i="95"/>
  <c r="F10" i="95"/>
  <c r="F9" i="95"/>
  <c r="F8" i="95"/>
  <c r="F11" i="91"/>
  <c r="G11" i="91" s="1"/>
  <c r="F10" i="91"/>
  <c r="G10" i="91" s="1"/>
  <c r="F9" i="91"/>
  <c r="G9" i="91" s="1"/>
  <c r="F8" i="91"/>
  <c r="G8" i="91" s="1"/>
  <c r="F11" i="89"/>
  <c r="F10" i="89"/>
  <c r="G10" i="89" s="1"/>
  <c r="F9" i="89"/>
  <c r="G9" i="89" s="1"/>
  <c r="F8" i="89"/>
  <c r="F11" i="87"/>
  <c r="G11" i="87" s="1"/>
  <c r="F10" i="87"/>
  <c r="G10" i="87" s="1"/>
  <c r="F9" i="87"/>
  <c r="G9" i="87" s="1"/>
  <c r="F8" i="87"/>
  <c r="G8" i="87" s="1"/>
  <c r="F11" i="83"/>
  <c r="G11" i="83" s="1"/>
  <c r="F10" i="83"/>
  <c r="G10" i="83" s="1"/>
  <c r="F9" i="83"/>
  <c r="G9" i="83" s="1"/>
  <c r="F8" i="83"/>
  <c r="F11" i="79"/>
  <c r="G11" i="79" s="1"/>
  <c r="F10" i="79"/>
  <c r="G10" i="79" s="1"/>
  <c r="F9" i="79"/>
  <c r="G9" i="79" s="1"/>
  <c r="F8" i="79"/>
  <c r="G8" i="79" s="1"/>
  <c r="F15" i="77"/>
  <c r="F14" i="77"/>
  <c r="F13" i="77"/>
  <c r="F12" i="77"/>
  <c r="F11" i="77"/>
  <c r="F10" i="77"/>
  <c r="F9" i="77"/>
  <c r="F8" i="77"/>
  <c r="B9" i="75"/>
  <c r="B8" i="75"/>
  <c r="B12" i="75" s="1"/>
  <c r="F15" i="75"/>
  <c r="F14" i="75"/>
  <c r="F13" i="75"/>
  <c r="F12" i="75"/>
  <c r="F11" i="75"/>
  <c r="F10" i="75"/>
  <c r="F9" i="75"/>
  <c r="F8" i="75"/>
  <c r="F11" i="73"/>
  <c r="G11" i="73" s="1"/>
  <c r="F10" i="73"/>
  <c r="G10" i="73" s="1"/>
  <c r="F9" i="73"/>
  <c r="G9" i="73" s="1"/>
  <c r="F8" i="73"/>
  <c r="G8" i="73" s="1"/>
  <c r="F11" i="71"/>
  <c r="G11" i="71" s="1"/>
  <c r="F10" i="71"/>
  <c r="G10" i="71" s="1"/>
  <c r="F9" i="71"/>
  <c r="G9" i="71" s="1"/>
  <c r="F8" i="71"/>
  <c r="G8" i="71" s="1"/>
  <c r="H8" i="71" s="1"/>
  <c r="J8" i="71" s="1"/>
  <c r="F15" i="66"/>
  <c r="F14" i="66"/>
  <c r="F13" i="66"/>
  <c r="F12" i="66"/>
  <c r="F11" i="66"/>
  <c r="F10" i="66"/>
  <c r="F9" i="66"/>
  <c r="F8" i="66"/>
  <c r="F23" i="62"/>
  <c r="F22" i="62"/>
  <c r="F21" i="62"/>
  <c r="F20" i="62"/>
  <c r="F19" i="62"/>
  <c r="F18" i="62"/>
  <c r="F17" i="62"/>
  <c r="F16" i="62"/>
  <c r="F15" i="62"/>
  <c r="F14" i="62"/>
  <c r="F13" i="62"/>
  <c r="F12" i="62"/>
  <c r="F11" i="62"/>
  <c r="F10" i="62"/>
  <c r="F9" i="62"/>
  <c r="F8" i="62"/>
  <c r="F19" i="60"/>
  <c r="F18" i="60"/>
  <c r="F17" i="60"/>
  <c r="F16" i="60"/>
  <c r="F15" i="60"/>
  <c r="F14" i="60"/>
  <c r="F13" i="60"/>
  <c r="F12" i="60"/>
  <c r="F11" i="60"/>
  <c r="F10" i="60"/>
  <c r="F9" i="60"/>
  <c r="F8" i="60"/>
  <c r="F27" i="58"/>
  <c r="F26" i="58"/>
  <c r="F25" i="58"/>
  <c r="F24" i="58"/>
  <c r="F23" i="58"/>
  <c r="F22" i="58"/>
  <c r="F21" i="58"/>
  <c r="F20" i="58"/>
  <c r="F19" i="58"/>
  <c r="F18" i="58"/>
  <c r="F17" i="58"/>
  <c r="F16" i="58"/>
  <c r="F15" i="58"/>
  <c r="F14" i="58"/>
  <c r="F13" i="58"/>
  <c r="F12" i="58"/>
  <c r="F11" i="58"/>
  <c r="F10" i="58"/>
  <c r="F9" i="58"/>
  <c r="F8" i="58"/>
  <c r="F19" i="56"/>
  <c r="F18" i="56"/>
  <c r="F17" i="56"/>
  <c r="F16" i="56"/>
  <c r="F15" i="56"/>
  <c r="F14" i="56"/>
  <c r="F13" i="56"/>
  <c r="F12" i="56"/>
  <c r="F11" i="56"/>
  <c r="F10" i="56"/>
  <c r="F9" i="56"/>
  <c r="F8" i="56"/>
  <c r="F15" i="54"/>
  <c r="F14" i="54"/>
  <c r="F13" i="54"/>
  <c r="F12" i="54"/>
  <c r="F11" i="54"/>
  <c r="F10" i="54"/>
  <c r="F9" i="54"/>
  <c r="F8" i="54"/>
  <c r="F15" i="52"/>
  <c r="F14" i="52"/>
  <c r="F13" i="52"/>
  <c r="F12" i="52"/>
  <c r="F11" i="52"/>
  <c r="F10" i="52"/>
  <c r="F9" i="52"/>
  <c r="F8" i="52"/>
  <c r="F23" i="50"/>
  <c r="F22" i="50"/>
  <c r="F21" i="50"/>
  <c r="F20" i="50"/>
  <c r="F19" i="50"/>
  <c r="F18" i="50"/>
  <c r="F17" i="50"/>
  <c r="F16" i="50"/>
  <c r="F15" i="50"/>
  <c r="F14" i="50"/>
  <c r="F13" i="50"/>
  <c r="F12" i="50"/>
  <c r="F11" i="50"/>
  <c r="F10" i="50"/>
  <c r="F9" i="50"/>
  <c r="F8" i="50"/>
  <c r="F19" i="48"/>
  <c r="F18" i="48"/>
  <c r="F17" i="48"/>
  <c r="F16" i="48"/>
  <c r="F15" i="48"/>
  <c r="F14" i="48"/>
  <c r="F13" i="48"/>
  <c r="F12" i="48"/>
  <c r="F11" i="48"/>
  <c r="F10" i="48"/>
  <c r="F9" i="48"/>
  <c r="F8" i="48"/>
  <c r="F23" i="138"/>
  <c r="F24" i="138"/>
  <c r="F25" i="138"/>
  <c r="F26" i="138"/>
  <c r="F27" i="138"/>
  <c r="F15" i="44"/>
  <c r="F14" i="44"/>
  <c r="F13" i="44"/>
  <c r="F12" i="44"/>
  <c r="F11" i="44"/>
  <c r="F10" i="44"/>
  <c r="F9" i="44"/>
  <c r="F8" i="44"/>
  <c r="F19" i="42"/>
  <c r="F18" i="42"/>
  <c r="F17" i="42"/>
  <c r="F16" i="42"/>
  <c r="F15" i="42"/>
  <c r="F14" i="42"/>
  <c r="F13" i="42"/>
  <c r="F12" i="42"/>
  <c r="F11" i="42"/>
  <c r="F10" i="42"/>
  <c r="F9" i="42"/>
  <c r="F8" i="42"/>
  <c r="F19" i="40"/>
  <c r="F18" i="40"/>
  <c r="F17" i="40"/>
  <c r="F16" i="40"/>
  <c r="F15" i="40"/>
  <c r="F14" i="40"/>
  <c r="F13" i="40"/>
  <c r="F12" i="40"/>
  <c r="F11" i="40"/>
  <c r="F10" i="40"/>
  <c r="F9" i="40"/>
  <c r="F8" i="40"/>
  <c r="F23" i="38"/>
  <c r="F22" i="38"/>
  <c r="F21" i="38"/>
  <c r="F20" i="38"/>
  <c r="F19" i="38"/>
  <c r="F18" i="38"/>
  <c r="F17" i="38"/>
  <c r="F16" i="38"/>
  <c r="F15" i="38"/>
  <c r="F14" i="38"/>
  <c r="F13" i="38"/>
  <c r="F12" i="38"/>
  <c r="F11" i="38"/>
  <c r="F10" i="38"/>
  <c r="F9" i="38"/>
  <c r="F8" i="38"/>
  <c r="F31" i="36"/>
  <c r="F30" i="36"/>
  <c r="F29" i="36"/>
  <c r="F28" i="36"/>
  <c r="F27" i="36"/>
  <c r="F26" i="36"/>
  <c r="F25" i="36"/>
  <c r="F24" i="36"/>
  <c r="F23" i="36"/>
  <c r="F22" i="36"/>
  <c r="F21" i="36"/>
  <c r="F20" i="36"/>
  <c r="F19" i="36"/>
  <c r="F18" i="36"/>
  <c r="F17" i="36"/>
  <c r="F16" i="36"/>
  <c r="F15" i="36"/>
  <c r="F14" i="36"/>
  <c r="F13" i="36"/>
  <c r="F12" i="36"/>
  <c r="F11" i="36"/>
  <c r="F10" i="36"/>
  <c r="F9" i="36"/>
  <c r="F8" i="36"/>
  <c r="F11" i="34"/>
  <c r="G11" i="34" s="1"/>
  <c r="F10" i="34"/>
  <c r="G10" i="34" s="1"/>
  <c r="F9" i="34"/>
  <c r="G9" i="34" s="1"/>
  <c r="F8" i="34"/>
  <c r="G8" i="34" s="1"/>
  <c r="A5" i="32"/>
  <c r="F15" i="32"/>
  <c r="F14" i="32"/>
  <c r="F13" i="32"/>
  <c r="F12" i="32"/>
  <c r="F11" i="32"/>
  <c r="F10" i="32"/>
  <c r="F9" i="32"/>
  <c r="F8" i="32"/>
  <c r="F11" i="30"/>
  <c r="G11" i="30" s="1"/>
  <c r="F10" i="30"/>
  <c r="G10" i="30" s="1"/>
  <c r="F9" i="30"/>
  <c r="G9" i="30" s="1"/>
  <c r="F8" i="30"/>
  <c r="G8" i="30" s="1"/>
  <c r="F11" i="28"/>
  <c r="G11" i="28" s="1"/>
  <c r="F20" i="26"/>
  <c r="F21" i="26"/>
  <c r="F22" i="26"/>
  <c r="F23" i="26"/>
  <c r="F19" i="24"/>
  <c r="F18" i="24"/>
  <c r="F17" i="24"/>
  <c r="F16" i="24"/>
  <c r="F15" i="24"/>
  <c r="F14" i="24"/>
  <c r="F13" i="24"/>
  <c r="F12" i="24"/>
  <c r="F11" i="24"/>
  <c r="F10" i="24"/>
  <c r="F9" i="24"/>
  <c r="F8" i="24"/>
  <c r="F26" i="21"/>
  <c r="F27" i="21"/>
  <c r="F28" i="21"/>
  <c r="F29" i="21"/>
  <c r="F30" i="21"/>
  <c r="F31" i="21"/>
  <c r="F17" i="19"/>
  <c r="F18" i="19"/>
  <c r="F19" i="19"/>
  <c r="F14" i="14"/>
  <c r="F15" i="14"/>
  <c r="F14" i="12"/>
  <c r="F15" i="12"/>
  <c r="F29" i="10"/>
  <c r="F30" i="10"/>
  <c r="F31" i="10"/>
  <c r="F32" i="10"/>
  <c r="F33" i="10"/>
  <c r="F34" i="10"/>
  <c r="F35" i="10"/>
  <c r="B9" i="54"/>
  <c r="B15" i="54" s="1"/>
  <c r="B8" i="54"/>
  <c r="B14" i="54" s="1"/>
  <c r="B9" i="19"/>
  <c r="B10" i="19"/>
  <c r="B19" i="19" s="1"/>
  <c r="B8" i="19"/>
  <c r="B17" i="19" s="1"/>
  <c r="A5" i="380"/>
  <c r="A4" i="380"/>
  <c r="A3" i="380"/>
  <c r="B8" i="379"/>
  <c r="A16" i="379" s="1"/>
  <c r="I8" i="380" s="1"/>
  <c r="A19" i="380" s="1"/>
  <c r="I19" i="380" s="1"/>
  <c r="A5" i="379"/>
  <c r="A3" i="379"/>
  <c r="D19" i="380"/>
  <c r="E19" i="380" s="1"/>
  <c r="G19" i="380" s="1"/>
  <c r="K19" i="380" s="1"/>
  <c r="A4" i="379"/>
  <c r="A5" i="377"/>
  <c r="A4" i="377"/>
  <c r="A3" i="377"/>
  <c r="B8" i="376"/>
  <c r="A16" i="376" s="1"/>
  <c r="I8" i="377" s="1"/>
  <c r="A19" i="377" s="1"/>
  <c r="I19" i="377" s="1"/>
  <c r="A5" i="376"/>
  <c r="A4" i="376"/>
  <c r="A3" i="376"/>
  <c r="D19" i="377"/>
  <c r="E19" i="377" s="1"/>
  <c r="G19" i="377" s="1"/>
  <c r="K19" i="377" s="1"/>
  <c r="A5" i="375"/>
  <c r="A3" i="375"/>
  <c r="B9" i="374"/>
  <c r="A25" i="374" s="1"/>
  <c r="I9" i="375" s="1"/>
  <c r="A21" i="375" s="1"/>
  <c r="I21" i="375" s="1"/>
  <c r="B10" i="374"/>
  <c r="A26" i="374" s="1"/>
  <c r="I10" i="375" s="1"/>
  <c r="A22" i="375" s="1"/>
  <c r="I22" i="375" s="1"/>
  <c r="B8" i="374"/>
  <c r="A5" i="374"/>
  <c r="A3" i="374"/>
  <c r="D20" i="375"/>
  <c r="E21" i="375" s="1"/>
  <c r="G21" i="375" s="1"/>
  <c r="K21" i="375" s="1"/>
  <c r="A5" i="372"/>
  <c r="A3" i="372"/>
  <c r="B8" i="371"/>
  <c r="B11" i="371" s="1"/>
  <c r="A5" i="371"/>
  <c r="A3" i="371"/>
  <c r="D19" i="372"/>
  <c r="E19" i="372" s="1"/>
  <c r="G19" i="372" s="1"/>
  <c r="K19" i="372" s="1"/>
  <c r="A5" i="370"/>
  <c r="A3" i="370"/>
  <c r="B8" i="369"/>
  <c r="B12" i="369" s="1"/>
  <c r="A5" i="369"/>
  <c r="A3" i="369"/>
  <c r="D20" i="370"/>
  <c r="A5" i="368"/>
  <c r="A4" i="368"/>
  <c r="A3" i="368"/>
  <c r="B9" i="367"/>
  <c r="B13" i="367" s="1"/>
  <c r="B8" i="367"/>
  <c r="A5" i="367"/>
  <c r="A4" i="367"/>
  <c r="A4" i="370" s="1"/>
  <c r="A3" i="367"/>
  <c r="D19" i="368"/>
  <c r="E19" i="368" s="1"/>
  <c r="G19" i="368" s="1"/>
  <c r="K19" i="368" s="1"/>
  <c r="A5" i="366"/>
  <c r="A3" i="366"/>
  <c r="A3" i="365"/>
  <c r="B9" i="365"/>
  <c r="A25" i="365" s="1"/>
  <c r="I9" i="366" s="1"/>
  <c r="A21" i="366" s="1"/>
  <c r="I21" i="366" s="1"/>
  <c r="B10" i="365"/>
  <c r="A26" i="365" s="1"/>
  <c r="I10" i="366" s="1"/>
  <c r="A22" i="366" s="1"/>
  <c r="I22" i="366" s="1"/>
  <c r="B8" i="365"/>
  <c r="A5" i="365"/>
  <c r="D20" i="366"/>
  <c r="A5" i="364"/>
  <c r="A3" i="364"/>
  <c r="B9" i="363"/>
  <c r="B13" i="363" s="1"/>
  <c r="B8" i="363"/>
  <c r="A5" i="363"/>
  <c r="A3" i="363"/>
  <c r="D19" i="364"/>
  <c r="B9" i="361"/>
  <c r="B17" i="361" s="1"/>
  <c r="B10" i="361"/>
  <c r="B11" i="361"/>
  <c r="B8" i="361"/>
  <c r="B12" i="361" s="1"/>
  <c r="A5" i="361"/>
  <c r="A3" i="361"/>
  <c r="D20" i="362"/>
  <c r="E22" i="362" s="1"/>
  <c r="G22" i="362" s="1"/>
  <c r="K22" i="362" s="1"/>
  <c r="A5" i="362"/>
  <c r="A4" i="362"/>
  <c r="A4" i="364" s="1"/>
  <c r="A4" i="366" s="1"/>
  <c r="A3" i="362"/>
  <c r="A4" i="361"/>
  <c r="A5" i="360"/>
  <c r="A4" i="360"/>
  <c r="A3" i="360"/>
  <c r="B8" i="359"/>
  <c r="B10" i="359" s="1"/>
  <c r="A5" i="359"/>
  <c r="A4" i="359"/>
  <c r="A3" i="359"/>
  <c r="D19" i="360"/>
  <c r="E19" i="360" s="1"/>
  <c r="G19" i="360" s="1"/>
  <c r="K19" i="360" s="1"/>
  <c r="F10" i="359"/>
  <c r="G10" i="359" s="1"/>
  <c r="H10" i="359" s="1"/>
  <c r="J10" i="359" s="1"/>
  <c r="F9" i="359"/>
  <c r="G9" i="359" s="1"/>
  <c r="H9" i="359" s="1"/>
  <c r="J9" i="359" s="1"/>
  <c r="F8" i="359"/>
  <c r="G8" i="359" s="1"/>
  <c r="A5" i="358"/>
  <c r="A4" i="358"/>
  <c r="A3" i="358"/>
  <c r="B9" i="357"/>
  <c r="B17" i="357" s="1"/>
  <c r="B10" i="357"/>
  <c r="B11" i="357"/>
  <c r="B19" i="357" s="1"/>
  <c r="B8" i="357"/>
  <c r="A28" i="357" s="1"/>
  <c r="I8" i="358" s="1"/>
  <c r="A20" i="358" s="1"/>
  <c r="I20" i="358" s="1"/>
  <c r="A5" i="357"/>
  <c r="A4" i="357"/>
  <c r="A3" i="357"/>
  <c r="D20" i="358"/>
  <c r="E22" i="358" s="1"/>
  <c r="G22" i="358" s="1"/>
  <c r="K22" i="358" s="1"/>
  <c r="A5" i="356"/>
  <c r="A4" i="356"/>
  <c r="A3" i="356"/>
  <c r="B18" i="355"/>
  <c r="B19" i="355"/>
  <c r="B8" i="355"/>
  <c r="B12" i="355" s="1"/>
  <c r="A5" i="355"/>
  <c r="A4" i="355"/>
  <c r="A3" i="355"/>
  <c r="D20" i="356"/>
  <c r="E23" i="356" s="1"/>
  <c r="G23" i="356" s="1"/>
  <c r="A5" i="354"/>
  <c r="A4" i="354"/>
  <c r="A3" i="354"/>
  <c r="B9" i="353"/>
  <c r="A29" i="353" s="1"/>
  <c r="I9" i="354" s="1"/>
  <c r="A21" i="354" s="1"/>
  <c r="I21" i="354" s="1"/>
  <c r="B10" i="353"/>
  <c r="B18" i="353" s="1"/>
  <c r="B11" i="353"/>
  <c r="B19" i="353" s="1"/>
  <c r="B8" i="353"/>
  <c r="A28" i="353" s="1"/>
  <c r="I8" i="354" s="1"/>
  <c r="A20" i="354" s="1"/>
  <c r="I20" i="354" s="1"/>
  <c r="A5" i="353"/>
  <c r="A3" i="353"/>
  <c r="D20" i="354"/>
  <c r="A4" i="353"/>
  <c r="A5" i="352"/>
  <c r="A4" i="352"/>
  <c r="A3" i="352"/>
  <c r="B9" i="351"/>
  <c r="B17" i="351" s="1"/>
  <c r="B10" i="351"/>
  <c r="B11" i="351"/>
  <c r="A30" i="351" s="1"/>
  <c r="I11" i="352" s="1"/>
  <c r="A23" i="352" s="1"/>
  <c r="I23" i="352" s="1"/>
  <c r="B8" i="351"/>
  <c r="B12" i="351" s="1"/>
  <c r="A5" i="351"/>
  <c r="A4" i="351"/>
  <c r="A3" i="351"/>
  <c r="D20" i="352"/>
  <c r="A5" i="350"/>
  <c r="A4" i="350"/>
  <c r="A3" i="350"/>
  <c r="B9" i="349"/>
  <c r="B10" i="349"/>
  <c r="B18" i="349" s="1"/>
  <c r="B11" i="349"/>
  <c r="A30" i="349" s="1"/>
  <c r="I11" i="350" s="1"/>
  <c r="A23" i="350" s="1"/>
  <c r="I23" i="350" s="1"/>
  <c r="B8" i="349"/>
  <c r="B12" i="349" s="1"/>
  <c r="A5" i="349"/>
  <c r="A4" i="349"/>
  <c r="A3" i="349"/>
  <c r="D20" i="350"/>
  <c r="E22" i="350" s="1"/>
  <c r="G22" i="350" s="1"/>
  <c r="K22" i="350" s="1"/>
  <c r="A5" i="348"/>
  <c r="A4" i="348"/>
  <c r="A3" i="348"/>
  <c r="B9" i="347"/>
  <c r="A28" i="347" s="1"/>
  <c r="I9" i="348" s="1"/>
  <c r="A21" i="348" s="1"/>
  <c r="I21" i="348" s="1"/>
  <c r="B10" i="347"/>
  <c r="B11" i="347"/>
  <c r="B23" i="347" s="1"/>
  <c r="B8" i="347"/>
  <c r="B16" i="347" s="1"/>
  <c r="A5" i="347"/>
  <c r="A4" i="347"/>
  <c r="A3" i="347"/>
  <c r="D20" i="348"/>
  <c r="A5" i="346"/>
  <c r="A4" i="346"/>
  <c r="A3" i="346"/>
  <c r="B14" i="345"/>
  <c r="B10" i="345"/>
  <c r="B11" i="345"/>
  <c r="B26" i="345" s="1"/>
  <c r="B12" i="345"/>
  <c r="B22" i="345" s="1"/>
  <c r="B8" i="345"/>
  <c r="A5" i="345"/>
  <c r="A4" i="345"/>
  <c r="A3" i="345"/>
  <c r="D20" i="346"/>
  <c r="A5" i="344"/>
  <c r="A4" i="344"/>
  <c r="A3" i="344"/>
  <c r="B9" i="343"/>
  <c r="B10" i="343"/>
  <c r="B11" i="343"/>
  <c r="A30" i="343" s="1"/>
  <c r="I11" i="344" s="1"/>
  <c r="A23" i="344" s="1"/>
  <c r="I23" i="344" s="1"/>
  <c r="B8" i="343"/>
  <c r="B12" i="343" s="1"/>
  <c r="A5" i="343"/>
  <c r="A4" i="343"/>
  <c r="A3" i="343"/>
  <c r="D20" i="344"/>
  <c r="E22" i="344" s="1"/>
  <c r="G22" i="344" s="1"/>
  <c r="K22" i="344" s="1"/>
  <c r="A5" i="342"/>
  <c r="A4" i="342"/>
  <c r="A3" i="342"/>
  <c r="B8" i="341"/>
  <c r="B11" i="341" s="1"/>
  <c r="A5" i="341"/>
  <c r="A4" i="341"/>
  <c r="A3" i="341"/>
  <c r="D19" i="342"/>
  <c r="E19" i="342" s="1"/>
  <c r="G19" i="342" s="1"/>
  <c r="K19" i="342" s="1"/>
  <c r="A5" i="340"/>
  <c r="A4" i="340"/>
  <c r="A3" i="340"/>
  <c r="B8" i="339"/>
  <c r="B9" i="339" s="1"/>
  <c r="A5" i="339"/>
  <c r="A4" i="339"/>
  <c r="A3" i="339"/>
  <c r="D19" i="340"/>
  <c r="E19" i="340" s="1"/>
  <c r="G19" i="340" s="1"/>
  <c r="K19" i="340" s="1"/>
  <c r="A5" i="338"/>
  <c r="A4" i="338"/>
  <c r="A3" i="338"/>
  <c r="B8" i="337"/>
  <c r="A5" i="337"/>
  <c r="A4" i="337"/>
  <c r="A3" i="337"/>
  <c r="D19" i="338"/>
  <c r="E19" i="338" s="1"/>
  <c r="G19" i="338" s="1"/>
  <c r="K19" i="338" s="1"/>
  <c r="F10" i="337"/>
  <c r="G10" i="337" s="1"/>
  <c r="H10" i="337" s="1"/>
  <c r="J10" i="337" s="1"/>
  <c r="F9" i="337"/>
  <c r="G9" i="337" s="1"/>
  <c r="H9" i="337" s="1"/>
  <c r="J9" i="337" s="1"/>
  <c r="F8" i="337"/>
  <c r="A5" i="336"/>
  <c r="A4" i="336"/>
  <c r="A3" i="336"/>
  <c r="B8" i="335"/>
  <c r="A5" i="335"/>
  <c r="A4" i="335"/>
  <c r="A3" i="335"/>
  <c r="D19" i="336"/>
  <c r="E19" i="336" s="1"/>
  <c r="G19" i="336" s="1"/>
  <c r="K19" i="336" s="1"/>
  <c r="F10" i="335"/>
  <c r="F9" i="335"/>
  <c r="G9" i="335" s="1"/>
  <c r="F8" i="335"/>
  <c r="G8" i="335" s="1"/>
  <c r="H8" i="335" s="1"/>
  <c r="J8" i="335" s="1"/>
  <c r="A5" i="334"/>
  <c r="A4" i="334"/>
  <c r="A3" i="334"/>
  <c r="B9" i="330"/>
  <c r="B19" i="330" s="1"/>
  <c r="B10" i="330"/>
  <c r="A33" i="330" s="1"/>
  <c r="I10" i="334" s="1"/>
  <c r="A22" i="334" s="1"/>
  <c r="I22" i="334" s="1"/>
  <c r="B11" i="330"/>
  <c r="A34" i="330" s="1"/>
  <c r="I11" i="334" s="1"/>
  <c r="A23" i="334" s="1"/>
  <c r="I23" i="334" s="1"/>
  <c r="B12" i="330"/>
  <c r="A35" i="330" s="1"/>
  <c r="I12" i="334" s="1"/>
  <c r="A24" i="334" s="1"/>
  <c r="I24" i="334" s="1"/>
  <c r="B8" i="330"/>
  <c r="B13" i="330" s="1"/>
  <c r="A3" i="330"/>
  <c r="A5" i="330"/>
  <c r="A4" i="330"/>
  <c r="D20" i="334"/>
  <c r="A5" i="329"/>
  <c r="A4" i="329"/>
  <c r="A3" i="329"/>
  <c r="B9" i="328"/>
  <c r="B19" i="328" s="1"/>
  <c r="B10" i="328"/>
  <c r="B25" i="328" s="1"/>
  <c r="B11" i="328"/>
  <c r="B16" i="328" s="1"/>
  <c r="B12" i="328"/>
  <c r="B22" i="328" s="1"/>
  <c r="B8" i="328"/>
  <c r="B13" i="328" s="1"/>
  <c r="A5" i="328"/>
  <c r="A4" i="328"/>
  <c r="A3" i="328"/>
  <c r="D20" i="329"/>
  <c r="E24" i="329" s="1"/>
  <c r="G24" i="329" s="1"/>
  <c r="K24" i="329" s="1"/>
  <c r="A5" i="327"/>
  <c r="A4" i="327"/>
  <c r="A3" i="327"/>
  <c r="B9" i="326"/>
  <c r="A36" i="326" s="1"/>
  <c r="I9" i="327" s="1"/>
  <c r="A21" i="327" s="1"/>
  <c r="I21" i="327" s="1"/>
  <c r="B10" i="326"/>
  <c r="B28" i="326" s="1"/>
  <c r="B11" i="326"/>
  <c r="B23" i="326" s="1"/>
  <c r="B12" i="326"/>
  <c r="B13" i="326"/>
  <c r="B19" i="326" s="1"/>
  <c r="B8" i="326"/>
  <c r="B20" i="326" s="1"/>
  <c r="A5" i="326"/>
  <c r="A4" i="326"/>
  <c r="A3" i="326"/>
  <c r="D20" i="327"/>
  <c r="E23" i="327" s="1"/>
  <c r="G23" i="327" s="1"/>
  <c r="K23" i="327" s="1"/>
  <c r="A5" i="323"/>
  <c r="A3" i="323"/>
  <c r="B8" i="322"/>
  <c r="B10" i="322" s="1"/>
  <c r="A5" i="322"/>
  <c r="A5" i="321"/>
  <c r="A4" i="321"/>
  <c r="A3" i="321"/>
  <c r="A3" i="322"/>
  <c r="D19" i="323"/>
  <c r="E19" i="323" s="1"/>
  <c r="G19" i="323" s="1"/>
  <c r="K19" i="323" s="1"/>
  <c r="F10" i="322"/>
  <c r="F9" i="322"/>
  <c r="G9" i="322" s="1"/>
  <c r="H9" i="322" s="1"/>
  <c r="J9" i="322" s="1"/>
  <c r="F8" i="322"/>
  <c r="B9" i="320"/>
  <c r="A21" i="320" s="1"/>
  <c r="I9" i="321" s="1"/>
  <c r="A20" i="321" s="1"/>
  <c r="I20" i="321" s="1"/>
  <c r="B8" i="320"/>
  <c r="A5" i="320"/>
  <c r="A3" i="320"/>
  <c r="A4" i="320"/>
  <c r="A4" i="323" s="1"/>
  <c r="D19" i="321"/>
  <c r="E20" i="321" s="1"/>
  <c r="G20" i="321" s="1"/>
  <c r="K20" i="321" s="1"/>
  <c r="A5" i="319"/>
  <c r="A3" i="319"/>
  <c r="B8" i="318"/>
  <c r="A5" i="318"/>
  <c r="A3" i="318"/>
  <c r="D19" i="319"/>
  <c r="E19" i="319" s="1"/>
  <c r="G19" i="319" s="1"/>
  <c r="K19" i="319" s="1"/>
  <c r="F10" i="318"/>
  <c r="F9" i="318"/>
  <c r="G9" i="318" s="1"/>
  <c r="H9" i="318" s="1"/>
  <c r="J9" i="318" s="1"/>
  <c r="F8" i="318"/>
  <c r="G8" i="318" s="1"/>
  <c r="H8" i="318" s="1"/>
  <c r="J8" i="318" s="1"/>
  <c r="A5" i="317"/>
  <c r="A4" i="317"/>
  <c r="A3" i="317"/>
  <c r="B8" i="316"/>
  <c r="A5" i="316"/>
  <c r="A4" i="316"/>
  <c r="A3" i="316"/>
  <c r="D19" i="317"/>
  <c r="E19" i="317" s="1"/>
  <c r="G19" i="317" s="1"/>
  <c r="K19" i="317" s="1"/>
  <c r="A5" i="315"/>
  <c r="A4" i="315"/>
  <c r="A3" i="315"/>
  <c r="B11" i="312"/>
  <c r="K19" i="315"/>
  <c r="A5" i="308"/>
  <c r="A4" i="308"/>
  <c r="A3" i="308"/>
  <c r="B8" i="307"/>
  <c r="B9" i="307" s="1"/>
  <c r="A5" i="307"/>
  <c r="A4" i="307"/>
  <c r="A3" i="307"/>
  <c r="D19" i="308"/>
  <c r="E19" i="308" s="1"/>
  <c r="G19" i="308" s="1"/>
  <c r="K19" i="308" s="1"/>
  <c r="F10" i="307"/>
  <c r="G10" i="307" s="1"/>
  <c r="H10" i="307" s="1"/>
  <c r="J10" i="307" s="1"/>
  <c r="F9" i="307"/>
  <c r="G9" i="307" s="1"/>
  <c r="H9" i="307" s="1"/>
  <c r="J9" i="307" s="1"/>
  <c r="F8" i="307"/>
  <c r="G8" i="307" s="1"/>
  <c r="H8" i="307" s="1"/>
  <c r="J8" i="307" s="1"/>
  <c r="A5" i="304"/>
  <c r="A4" i="304"/>
  <c r="A3" i="304"/>
  <c r="B8" i="303"/>
  <c r="A16" i="303" s="1"/>
  <c r="I8" i="304" s="1"/>
  <c r="A19" i="304" s="1"/>
  <c r="I19" i="304" s="1"/>
  <c r="A5" i="303"/>
  <c r="A3" i="303"/>
  <c r="D19" i="304"/>
  <c r="E19" i="304" s="1"/>
  <c r="G19" i="304" s="1"/>
  <c r="K19" i="304" s="1"/>
  <c r="A4" i="303"/>
  <c r="A5" i="302"/>
  <c r="A4" i="302"/>
  <c r="A3" i="302"/>
  <c r="B9" i="301"/>
  <c r="B11" i="301" s="1"/>
  <c r="B8" i="301"/>
  <c r="B12" i="301" s="1"/>
  <c r="A5" i="301"/>
  <c r="A4" i="301"/>
  <c r="A3" i="301"/>
  <c r="D19" i="302"/>
  <c r="E19" i="302" s="1"/>
  <c r="G19" i="302" s="1"/>
  <c r="K19" i="302" s="1"/>
  <c r="A5" i="300"/>
  <c r="A4" i="300"/>
  <c r="A3" i="300"/>
  <c r="B8" i="299"/>
  <c r="B9" i="299" s="1"/>
  <c r="A5" i="299"/>
  <c r="A4" i="299"/>
  <c r="A3" i="299"/>
  <c r="D19" i="300"/>
  <c r="E19" i="300" s="1"/>
  <c r="G19" i="300" s="1"/>
  <c r="K19" i="300" s="1"/>
  <c r="A5" i="298"/>
  <c r="A4" i="298"/>
  <c r="A3" i="298"/>
  <c r="A5" i="297"/>
  <c r="A3" i="297"/>
  <c r="B9" i="297"/>
  <c r="B10" i="297"/>
  <c r="B11" i="297"/>
  <c r="B8" i="297"/>
  <c r="A28" i="297" s="1"/>
  <c r="I8" i="298" s="1"/>
  <c r="A20" i="298" s="1"/>
  <c r="I20" i="298" s="1"/>
  <c r="A4" i="297"/>
  <c r="D20" i="298"/>
  <c r="E22" i="298" s="1"/>
  <c r="G22" i="298" s="1"/>
  <c r="K22" i="298" s="1"/>
  <c r="A5" i="296"/>
  <c r="A4" i="296"/>
  <c r="A3" i="296"/>
  <c r="B9" i="295"/>
  <c r="B10" i="295"/>
  <c r="B11" i="295"/>
  <c r="A31" i="295" s="1"/>
  <c r="I11" i="296" s="1"/>
  <c r="A23" i="296" s="1"/>
  <c r="I23" i="296" s="1"/>
  <c r="B8" i="295"/>
  <c r="A5" i="295"/>
  <c r="A4" i="295"/>
  <c r="A3" i="295"/>
  <c r="D20" i="296"/>
  <c r="E22" i="296" s="1"/>
  <c r="G22" i="296" s="1"/>
  <c r="K22" i="296" s="1"/>
  <c r="A5" i="294"/>
  <c r="A4" i="294"/>
  <c r="A3" i="294"/>
  <c r="B10" i="293"/>
  <c r="B22" i="293" s="1"/>
  <c r="B11" i="293"/>
  <c r="B17" i="293" s="1"/>
  <c r="B12" i="293"/>
  <c r="B18" i="293" s="1"/>
  <c r="B13" i="293"/>
  <c r="B8" i="293"/>
  <c r="B20" i="293" s="1"/>
  <c r="A5" i="293"/>
  <c r="A4" i="293"/>
  <c r="A3" i="293"/>
  <c r="D20" i="294"/>
  <c r="E23" i="294" s="1"/>
  <c r="G23" i="294" s="1"/>
  <c r="K23" i="294" s="1"/>
  <c r="A5" i="292"/>
  <c r="A4" i="292"/>
  <c r="A3" i="292"/>
  <c r="B9" i="291"/>
  <c r="B8" i="291"/>
  <c r="B12" i="291" s="1"/>
  <c r="A5" i="291"/>
  <c r="A4" i="291"/>
  <c r="A3" i="291"/>
  <c r="D19" i="292"/>
  <c r="A5" i="289"/>
  <c r="A4" i="289"/>
  <c r="A3" i="289"/>
  <c r="B8" i="288"/>
  <c r="B11" i="288" s="1"/>
  <c r="A5" i="288"/>
  <c r="A4" i="288"/>
  <c r="A3" i="288"/>
  <c r="D19" i="289"/>
  <c r="E19" i="289" s="1"/>
  <c r="G19" i="289" s="1"/>
  <c r="K19" i="289" s="1"/>
  <c r="A5" i="287"/>
  <c r="A4" i="287"/>
  <c r="A3" i="287"/>
  <c r="B8" i="286"/>
  <c r="A15" i="286" s="1"/>
  <c r="I8" i="287" s="1"/>
  <c r="A19" i="287" s="1"/>
  <c r="I19" i="287" s="1"/>
  <c r="A5" i="286"/>
  <c r="A3" i="286"/>
  <c r="D19" i="287"/>
  <c r="E19" i="287" s="1"/>
  <c r="G19" i="287" s="1"/>
  <c r="K19" i="287" s="1"/>
  <c r="F10" i="286"/>
  <c r="F9" i="286"/>
  <c r="G9" i="286" s="1"/>
  <c r="F8" i="286"/>
  <c r="G8" i="286" s="1"/>
  <c r="H8" i="286" s="1"/>
  <c r="J8" i="286" s="1"/>
  <c r="A4" i="286"/>
  <c r="A5" i="285"/>
  <c r="A4" i="285"/>
  <c r="A3" i="285"/>
  <c r="B9" i="284"/>
  <c r="B8" i="284"/>
  <c r="B12" i="284" s="1"/>
  <c r="A5" i="284"/>
  <c r="A4" i="284"/>
  <c r="A3" i="284"/>
  <c r="D19" i="285"/>
  <c r="E19" i="285" s="1"/>
  <c r="G19" i="285" s="1"/>
  <c r="K19" i="285" s="1"/>
  <c r="A5" i="283"/>
  <c r="A4" i="283"/>
  <c r="A3" i="283"/>
  <c r="B8" i="282"/>
  <c r="A5" i="282"/>
  <c r="A3" i="282"/>
  <c r="D19" i="283"/>
  <c r="E19" i="283" s="1"/>
  <c r="G19" i="283" s="1"/>
  <c r="K19" i="283" s="1"/>
  <c r="F10" i="282"/>
  <c r="G10" i="282" s="1"/>
  <c r="H10" i="282" s="1"/>
  <c r="J10" i="282" s="1"/>
  <c r="F9" i="282"/>
  <c r="G9" i="282" s="1"/>
  <c r="H9" i="282" s="1"/>
  <c r="J9" i="282" s="1"/>
  <c r="F8" i="282"/>
  <c r="G8" i="282" s="1"/>
  <c r="H8" i="282" s="1"/>
  <c r="J8" i="282" s="1"/>
  <c r="A4" i="282"/>
  <c r="A5" i="281"/>
  <c r="A4" i="281"/>
  <c r="A3" i="281"/>
  <c r="B8" i="280"/>
  <c r="B10" i="280" s="1"/>
  <c r="A5" i="280"/>
  <c r="A3" i="280"/>
  <c r="D19" i="281"/>
  <c r="E19" i="281" s="1"/>
  <c r="G19" i="281" s="1"/>
  <c r="K19" i="281" s="1"/>
  <c r="F10" i="280"/>
  <c r="G10" i="280" s="1"/>
  <c r="H10" i="280" s="1"/>
  <c r="J10" i="280" s="1"/>
  <c r="F9" i="280"/>
  <c r="G9" i="280" s="1"/>
  <c r="F8" i="280"/>
  <c r="A4" i="280"/>
  <c r="A5" i="279"/>
  <c r="A4" i="279"/>
  <c r="A3" i="279"/>
  <c r="B8" i="278"/>
  <c r="A5" i="278"/>
  <c r="A4" i="278"/>
  <c r="A3" i="278"/>
  <c r="D19" i="279"/>
  <c r="E19" i="279" s="1"/>
  <c r="G19" i="279" s="1"/>
  <c r="K19" i="279" s="1"/>
  <c r="F10" i="278"/>
  <c r="G10" i="278" s="1"/>
  <c r="F9" i="278"/>
  <c r="G9" i="278" s="1"/>
  <c r="F8" i="278"/>
  <c r="G8" i="278" s="1"/>
  <c r="A5" i="277"/>
  <c r="A4" i="277"/>
  <c r="A3" i="277"/>
  <c r="B8" i="276"/>
  <c r="B11" i="276" s="1"/>
  <c r="A5" i="276"/>
  <c r="A4" i="276"/>
  <c r="A3" i="276"/>
  <c r="D19" i="277"/>
  <c r="E19" i="277" s="1"/>
  <c r="G19" i="277" s="1"/>
  <c r="K19" i="277" s="1"/>
  <c r="A5" i="275"/>
  <c r="A4" i="275"/>
  <c r="A3" i="275"/>
  <c r="B9" i="274"/>
  <c r="B11" i="274" s="1"/>
  <c r="B8" i="274"/>
  <c r="B10" i="274" s="1"/>
  <c r="A5" i="274"/>
  <c r="A4" i="274"/>
  <c r="A3" i="274"/>
  <c r="D19" i="275"/>
  <c r="E19" i="275" s="1"/>
  <c r="G19" i="275" s="1"/>
  <c r="K19" i="275" s="1"/>
  <c r="B9" i="272"/>
  <c r="B13" i="272" s="1"/>
  <c r="B8" i="272"/>
  <c r="B12" i="272" s="1"/>
  <c r="A5" i="273"/>
  <c r="A4" i="273"/>
  <c r="A3" i="273"/>
  <c r="A5" i="272"/>
  <c r="A4" i="272"/>
  <c r="A3" i="272"/>
  <c r="D19" i="273"/>
  <c r="E19" i="273" s="1"/>
  <c r="G19" i="273" s="1"/>
  <c r="K19" i="273" s="1"/>
  <c r="A5" i="271"/>
  <c r="A4" i="271"/>
  <c r="A3" i="271"/>
  <c r="B9" i="270"/>
  <c r="B8" i="270"/>
  <c r="B12" i="270" s="1"/>
  <c r="A5" i="270"/>
  <c r="A4" i="270"/>
  <c r="A3" i="270"/>
  <c r="D19" i="271"/>
  <c r="A5" i="269"/>
  <c r="A4" i="269"/>
  <c r="A3" i="269"/>
  <c r="B9" i="268"/>
  <c r="B8" i="268"/>
  <c r="A5" i="268"/>
  <c r="A4" i="268"/>
  <c r="A3" i="268"/>
  <c r="D19" i="269"/>
  <c r="E20" i="269" s="1"/>
  <c r="G20" i="269" s="1"/>
  <c r="K20" i="269" s="1"/>
  <c r="A5" i="267"/>
  <c r="A4" i="267"/>
  <c r="A3" i="267"/>
  <c r="B8" i="266"/>
  <c r="A5" i="266"/>
  <c r="A4" i="266"/>
  <c r="A3" i="266"/>
  <c r="D19" i="267"/>
  <c r="E19" i="267" s="1"/>
  <c r="G19" i="267" s="1"/>
  <c r="K19" i="267" s="1"/>
  <c r="F10" i="266"/>
  <c r="G10" i="266" s="1"/>
  <c r="F9" i="266"/>
  <c r="G9" i="266" s="1"/>
  <c r="F8" i="266"/>
  <c r="G8" i="266" s="1"/>
  <c r="A5" i="264"/>
  <c r="A4" i="264"/>
  <c r="A3" i="264"/>
  <c r="B9" i="263"/>
  <c r="B13" i="263" s="1"/>
  <c r="B8" i="263"/>
  <c r="B10" i="263" s="1"/>
  <c r="A5" i="263"/>
  <c r="A4" i="263"/>
  <c r="A3" i="263"/>
  <c r="D19" i="264"/>
  <c r="E20" i="264" s="1"/>
  <c r="G20" i="264" s="1"/>
  <c r="K20" i="264" s="1"/>
  <c r="B8" i="261"/>
  <c r="A5" i="262"/>
  <c r="A4" i="262"/>
  <c r="A3" i="262"/>
  <c r="A5" i="261"/>
  <c r="A4" i="261"/>
  <c r="A3" i="261"/>
  <c r="D19" i="262"/>
  <c r="E19" i="262" s="1"/>
  <c r="G19" i="262" s="1"/>
  <c r="K19" i="262" s="1"/>
  <c r="F10" i="261"/>
  <c r="F9" i="261"/>
  <c r="G9" i="261" s="1"/>
  <c r="H9" i="261" s="1"/>
  <c r="J9" i="261" s="1"/>
  <c r="F8" i="261"/>
  <c r="G8" i="261" s="1"/>
  <c r="H8" i="261" s="1"/>
  <c r="J8" i="261" s="1"/>
  <c r="B9" i="259"/>
  <c r="B10" i="259"/>
  <c r="A30" i="259" s="1"/>
  <c r="I10" i="260" s="1"/>
  <c r="A22" i="260" s="1"/>
  <c r="I22" i="260" s="1"/>
  <c r="B11" i="259"/>
  <c r="B8" i="259"/>
  <c r="B12" i="259" s="1"/>
  <c r="A5" i="260"/>
  <c r="A4" i="260"/>
  <c r="A3" i="260"/>
  <c r="A5" i="259"/>
  <c r="A4" i="259"/>
  <c r="A3" i="259"/>
  <c r="D20" i="260"/>
  <c r="E23" i="260" s="1"/>
  <c r="G23" i="260" s="1"/>
  <c r="K23" i="260" s="1"/>
  <c r="A5" i="258"/>
  <c r="A4" i="258"/>
  <c r="A3" i="258"/>
  <c r="B9" i="257"/>
  <c r="B10" i="257"/>
  <c r="B11" i="257"/>
  <c r="A31" i="257" s="1"/>
  <c r="I11" i="258" s="1"/>
  <c r="A23" i="258" s="1"/>
  <c r="I23" i="258" s="1"/>
  <c r="B8" i="257"/>
  <c r="B16" i="257" s="1"/>
  <c r="A5" i="257"/>
  <c r="A4" i="257"/>
  <c r="A3" i="257"/>
  <c r="D20" i="258"/>
  <c r="E22" i="258" s="1"/>
  <c r="G22" i="258" s="1"/>
  <c r="K22" i="258" s="1"/>
  <c r="A5" i="256"/>
  <c r="A4" i="256"/>
  <c r="A3" i="256"/>
  <c r="A5" i="255"/>
  <c r="A4" i="255"/>
  <c r="A3" i="255"/>
  <c r="D19" i="256"/>
  <c r="E19" i="256" s="1"/>
  <c r="G19" i="256" s="1"/>
  <c r="K19" i="256" s="1"/>
  <c r="F10" i="255"/>
  <c r="G10" i="255" s="1"/>
  <c r="H10" i="255" s="1"/>
  <c r="J10" i="255" s="1"/>
  <c r="F9" i="255"/>
  <c r="G9" i="255" s="1"/>
  <c r="H9" i="255" s="1"/>
  <c r="J9" i="255" s="1"/>
  <c r="F8" i="255"/>
  <c r="G8" i="255" s="1"/>
  <c r="H8" i="255" s="1"/>
  <c r="J8" i="255" s="1"/>
  <c r="B8" i="255"/>
  <c r="B10" i="255" s="1"/>
  <c r="A5" i="254"/>
  <c r="A4" i="254"/>
  <c r="A3" i="254"/>
  <c r="B8" i="253"/>
  <c r="B11" i="253" s="1"/>
  <c r="A5" i="253"/>
  <c r="A4" i="253"/>
  <c r="A3" i="253"/>
  <c r="D18" i="254"/>
  <c r="E18" i="254" s="1"/>
  <c r="G18" i="254" s="1"/>
  <c r="K18" i="254" s="1"/>
  <c r="A5" i="252"/>
  <c r="A4" i="252"/>
  <c r="A3" i="252"/>
  <c r="B8" i="251"/>
  <c r="A5" i="251"/>
  <c r="A4" i="251"/>
  <c r="A3" i="251"/>
  <c r="D18" i="252"/>
  <c r="E18" i="252" s="1"/>
  <c r="G18" i="252" s="1"/>
  <c r="K18" i="252" s="1"/>
  <c r="A5" i="250"/>
  <c r="A4" i="250"/>
  <c r="A3" i="250"/>
  <c r="B8" i="249"/>
  <c r="A16" i="249" s="1"/>
  <c r="I8" i="250" s="1"/>
  <c r="A19" i="250" s="1"/>
  <c r="I19" i="250" s="1"/>
  <c r="A5" i="249"/>
  <c r="A3" i="249"/>
  <c r="D19" i="250"/>
  <c r="E19" i="250" s="1"/>
  <c r="G19" i="250" s="1"/>
  <c r="K19" i="250" s="1"/>
  <c r="A4" i="249"/>
  <c r="A5" i="248"/>
  <c r="A4" i="248"/>
  <c r="A3" i="248"/>
  <c r="B8" i="247"/>
  <c r="A16" i="247" s="1"/>
  <c r="I8" i="248" s="1"/>
  <c r="A19" i="248" s="1"/>
  <c r="I19" i="248" s="1"/>
  <c r="A5" i="247"/>
  <c r="A4" i="247"/>
  <c r="A3" i="247"/>
  <c r="D19" i="248"/>
  <c r="E19" i="248" s="1"/>
  <c r="G19" i="248" s="1"/>
  <c r="K19" i="248" s="1"/>
  <c r="A5" i="246"/>
  <c r="A4" i="246"/>
  <c r="A3" i="246"/>
  <c r="B8" i="245"/>
  <c r="B10" i="245" s="1"/>
  <c r="A5" i="245"/>
  <c r="A3" i="245"/>
  <c r="D19" i="246"/>
  <c r="E19" i="246" s="1"/>
  <c r="G19" i="246" s="1"/>
  <c r="K19" i="246" s="1"/>
  <c r="F10" i="245"/>
  <c r="G10" i="245" s="1"/>
  <c r="H10" i="245" s="1"/>
  <c r="J10" i="245" s="1"/>
  <c r="F9" i="245"/>
  <c r="G9" i="245" s="1"/>
  <c r="H9" i="245" s="1"/>
  <c r="J9" i="245" s="1"/>
  <c r="F8" i="245"/>
  <c r="A4" i="245"/>
  <c r="A5" i="244"/>
  <c r="A4" i="244"/>
  <c r="A3" i="244"/>
  <c r="B8" i="243"/>
  <c r="A5" i="243"/>
  <c r="A4" i="243"/>
  <c r="A3" i="243"/>
  <c r="D19" i="244"/>
  <c r="E19" i="244" s="1"/>
  <c r="G19" i="244" s="1"/>
  <c r="K19" i="244" s="1"/>
  <c r="A5" i="242"/>
  <c r="A4" i="242"/>
  <c r="A3" i="242"/>
  <c r="B8" i="241"/>
  <c r="A15" i="241" s="1"/>
  <c r="I8" i="242" s="1"/>
  <c r="A19" i="242" s="1"/>
  <c r="I19" i="242" s="1"/>
  <c r="A5" i="241"/>
  <c r="A3" i="241"/>
  <c r="D19" i="242"/>
  <c r="E19" i="242" s="1"/>
  <c r="G19" i="242" s="1"/>
  <c r="K19" i="242" s="1"/>
  <c r="F10" i="241"/>
  <c r="G10" i="241" s="1"/>
  <c r="H10" i="241" s="1"/>
  <c r="J10" i="241" s="1"/>
  <c r="F9" i="241"/>
  <c r="G9" i="241" s="1"/>
  <c r="H9" i="241" s="1"/>
  <c r="J9" i="241" s="1"/>
  <c r="F8" i="241"/>
  <c r="G8" i="241" s="1"/>
  <c r="H8" i="241" s="1"/>
  <c r="J8" i="241" s="1"/>
  <c r="A4" i="241"/>
  <c r="B8" i="239"/>
  <c r="B9" i="239" s="1"/>
  <c r="A5" i="239"/>
  <c r="A4" i="239"/>
  <c r="A3" i="239"/>
  <c r="A5" i="240"/>
  <c r="A4" i="240"/>
  <c r="A3" i="240"/>
  <c r="D19" i="240"/>
  <c r="E19" i="240" s="1"/>
  <c r="G19" i="240" s="1"/>
  <c r="K19" i="240" s="1"/>
  <c r="F10" i="239"/>
  <c r="G10" i="239" s="1"/>
  <c r="H10" i="239" s="1"/>
  <c r="J10" i="239" s="1"/>
  <c r="F9" i="239"/>
  <c r="F8" i="239"/>
  <c r="G8" i="239" s="1"/>
  <c r="H8" i="239" s="1"/>
  <c r="J8" i="239" s="1"/>
  <c r="A5" i="238"/>
  <c r="A4" i="238"/>
  <c r="A3" i="238"/>
  <c r="B9" i="237"/>
  <c r="A6" i="237"/>
  <c r="A5" i="237"/>
  <c r="A4" i="237"/>
  <c r="D19" i="238"/>
  <c r="E19" i="238" s="1"/>
  <c r="G19" i="238" s="1"/>
  <c r="K19" i="238" s="1"/>
  <c r="B8" i="235"/>
  <c r="A5" i="236"/>
  <c r="A4" i="236"/>
  <c r="A3" i="236"/>
  <c r="A5" i="235"/>
  <c r="A4" i="235"/>
  <c r="A3" i="235"/>
  <c r="D19" i="236"/>
  <c r="E19" i="236" s="1"/>
  <c r="G19" i="236" s="1"/>
  <c r="K19" i="236" s="1"/>
  <c r="A5" i="234"/>
  <c r="A4" i="234"/>
  <c r="A3" i="234"/>
  <c r="B8" i="233"/>
  <c r="A5" i="233"/>
  <c r="A4" i="233"/>
  <c r="A3" i="233"/>
  <c r="D19" i="234"/>
  <c r="E19" i="234" s="1"/>
  <c r="G19" i="234" s="1"/>
  <c r="K19" i="234" s="1"/>
  <c r="A5" i="232"/>
  <c r="A4" i="232"/>
  <c r="A3" i="232"/>
  <c r="B9" i="231"/>
  <c r="B8" i="231"/>
  <c r="B10" i="231" s="1"/>
  <c r="A5" i="231"/>
  <c r="A4" i="231"/>
  <c r="A3" i="231"/>
  <c r="D19" i="232"/>
  <c r="E20" i="232" s="1"/>
  <c r="G20" i="232" s="1"/>
  <c r="K20" i="232" s="1"/>
  <c r="A5" i="230"/>
  <c r="A4" i="230"/>
  <c r="A3" i="230"/>
  <c r="B9" i="229"/>
  <c r="A20" i="229" s="1"/>
  <c r="I9" i="230" s="1"/>
  <c r="A20" i="230" s="1"/>
  <c r="I20" i="230" s="1"/>
  <c r="B8" i="229"/>
  <c r="B10" i="229" s="1"/>
  <c r="A5" i="229"/>
  <c r="A4" i="229"/>
  <c r="A3" i="229"/>
  <c r="D19" i="230"/>
  <c r="A5" i="228"/>
  <c r="A4" i="228"/>
  <c r="A3" i="228"/>
  <c r="A5" i="227"/>
  <c r="A4" i="227"/>
  <c r="A3" i="227"/>
  <c r="D19" i="228"/>
  <c r="E19" i="228" s="1"/>
  <c r="G19" i="228" s="1"/>
  <c r="K19" i="228" s="1"/>
  <c r="F10" i="227"/>
  <c r="G10" i="227" s="1"/>
  <c r="F9" i="227"/>
  <c r="F8" i="227"/>
  <c r="G8" i="227" s="1"/>
  <c r="H8" i="227" s="1"/>
  <c r="J8" i="227" s="1"/>
  <c r="B8" i="227"/>
  <c r="B9" i="227" s="1"/>
  <c r="A5" i="226"/>
  <c r="A4" i="226"/>
  <c r="A3" i="226"/>
  <c r="B8" i="225"/>
  <c r="B10" i="225" s="1"/>
  <c r="A5" i="225"/>
  <c r="A4" i="225"/>
  <c r="A3" i="225"/>
  <c r="D19" i="226"/>
  <c r="E19" i="226" s="1"/>
  <c r="G19" i="226" s="1"/>
  <c r="K19" i="226" s="1"/>
  <c r="B9" i="32"/>
  <c r="B15" i="32" s="1"/>
  <c r="B8" i="32"/>
  <c r="B14" i="32" s="1"/>
  <c r="B9" i="223"/>
  <c r="B11" i="223" s="1"/>
  <c r="B8" i="223"/>
  <c r="B12" i="223" s="1"/>
  <c r="A5" i="223"/>
  <c r="A4" i="223"/>
  <c r="A3" i="223"/>
  <c r="A5" i="224"/>
  <c r="A4" i="224"/>
  <c r="A3" i="224"/>
  <c r="D19" i="224"/>
  <c r="E19" i="224" s="1"/>
  <c r="G19" i="224" s="1"/>
  <c r="K19" i="224" s="1"/>
  <c r="A5" i="222"/>
  <c r="A4" i="222"/>
  <c r="A3" i="222"/>
  <c r="B9" i="221"/>
  <c r="B10" i="221"/>
  <c r="B13" i="221" s="1"/>
  <c r="B8" i="221"/>
  <c r="A5" i="221"/>
  <c r="A4" i="221"/>
  <c r="A3" i="221"/>
  <c r="D20" i="222"/>
  <c r="A5" i="220"/>
  <c r="A4" i="220"/>
  <c r="A3" i="220"/>
  <c r="B9" i="219"/>
  <c r="B14" i="219" s="1"/>
  <c r="B10" i="219"/>
  <c r="B11" i="219"/>
  <c r="B16" i="219" s="1"/>
  <c r="B12" i="219"/>
  <c r="B17" i="219" s="1"/>
  <c r="B8" i="219"/>
  <c r="A31" i="219" s="1"/>
  <c r="I8" i="220" s="1"/>
  <c r="A20" i="220" s="1"/>
  <c r="I20" i="220" s="1"/>
  <c r="A5" i="219"/>
  <c r="A4" i="219"/>
  <c r="A3" i="219"/>
  <c r="D20" i="220"/>
  <c r="E23" i="220" s="1"/>
  <c r="G23" i="220" s="1"/>
  <c r="K23" i="220" s="1"/>
  <c r="A5" i="218"/>
  <c r="A4" i="218"/>
  <c r="A3" i="218"/>
  <c r="B9" i="217"/>
  <c r="A24" i="217" s="1"/>
  <c r="I9" i="218" s="1"/>
  <c r="A21" i="218" s="1"/>
  <c r="I21" i="218" s="1"/>
  <c r="B10" i="217"/>
  <c r="B16" i="217" s="1"/>
  <c r="B8" i="217"/>
  <c r="A5" i="217"/>
  <c r="A4" i="217"/>
  <c r="A3" i="217"/>
  <c r="D20" i="218"/>
  <c r="A5" i="216"/>
  <c r="A3" i="216"/>
  <c r="B8" i="215"/>
  <c r="A15" i="215" s="1"/>
  <c r="A5" i="215"/>
  <c r="A3" i="215"/>
  <c r="D19" i="216"/>
  <c r="E19" i="216" s="1"/>
  <c r="G19" i="216" s="1"/>
  <c r="K19" i="216" s="1"/>
  <c r="A5" i="214"/>
  <c r="A3" i="214"/>
  <c r="B9" i="213"/>
  <c r="B24" i="213" s="1"/>
  <c r="B10" i="213"/>
  <c r="B20" i="213" s="1"/>
  <c r="B11" i="213"/>
  <c r="B16" i="213" s="1"/>
  <c r="B12" i="213"/>
  <c r="B17" i="213" s="1"/>
  <c r="B8" i="213"/>
  <c r="B23" i="213" s="1"/>
  <c r="A5" i="213"/>
  <c r="A3" i="213"/>
  <c r="D20" i="214"/>
  <c r="E22" i="214" s="1"/>
  <c r="G22" i="214" s="1"/>
  <c r="K22" i="214" s="1"/>
  <c r="A5" i="212"/>
  <c r="A4" i="212"/>
  <c r="A3" i="212"/>
  <c r="B9" i="211"/>
  <c r="B18" i="211" s="1"/>
  <c r="B10" i="211"/>
  <c r="B16" i="211" s="1"/>
  <c r="B8" i="211"/>
  <c r="B17" i="211" s="1"/>
  <c r="A5" i="211"/>
  <c r="A4" i="211"/>
  <c r="A4" i="213" s="1"/>
  <c r="A3" i="211"/>
  <c r="D20" i="212"/>
  <c r="E21" i="212" s="1"/>
  <c r="G21" i="212" s="1"/>
  <c r="K21" i="212" s="1"/>
  <c r="B9" i="207"/>
  <c r="B10" i="207"/>
  <c r="B25" i="207" s="1"/>
  <c r="B11" i="207"/>
  <c r="B26" i="207" s="1"/>
  <c r="B12" i="207"/>
  <c r="B27" i="207" s="1"/>
  <c r="B8" i="207"/>
  <c r="B13" i="207" s="1"/>
  <c r="A5" i="210"/>
  <c r="A4" i="210"/>
  <c r="A3" i="210"/>
  <c r="B9" i="209"/>
  <c r="B12" i="209" s="1"/>
  <c r="B10" i="209"/>
  <c r="B19" i="209" s="1"/>
  <c r="B8" i="209"/>
  <c r="A4" i="209"/>
  <c r="A5" i="209"/>
  <c r="A3" i="209"/>
  <c r="D20" i="210"/>
  <c r="A5" i="208"/>
  <c r="A4" i="208"/>
  <c r="A3" i="208"/>
  <c r="A5" i="207"/>
  <c r="A4" i="207"/>
  <c r="A3" i="207"/>
  <c r="D20" i="208"/>
  <c r="A5" i="206"/>
  <c r="A4" i="206"/>
  <c r="A3" i="206"/>
  <c r="B8" i="205"/>
  <c r="B9" i="205" s="1"/>
  <c r="A5" i="205"/>
  <c r="A4" i="205"/>
  <c r="A3" i="205"/>
  <c r="D19" i="206"/>
  <c r="E19" i="206" s="1"/>
  <c r="G19" i="206" s="1"/>
  <c r="K19" i="206" s="1"/>
  <c r="F10" i="205"/>
  <c r="G10" i="205" s="1"/>
  <c r="H10" i="205" s="1"/>
  <c r="J10" i="205" s="1"/>
  <c r="F9" i="205"/>
  <c r="G9" i="205" s="1"/>
  <c r="F8" i="205"/>
  <c r="G8" i="205" s="1"/>
  <c r="H8" i="205" s="1"/>
  <c r="J8" i="205" s="1"/>
  <c r="A5" i="204"/>
  <c r="A4" i="204"/>
  <c r="A3" i="204"/>
  <c r="B9" i="203"/>
  <c r="B10" i="203"/>
  <c r="B22" i="203" s="1"/>
  <c r="B11" i="203"/>
  <c r="B8" i="203"/>
  <c r="B20" i="203" s="1"/>
  <c r="A5" i="203"/>
  <c r="A4" i="203"/>
  <c r="A3" i="203"/>
  <c r="D20" i="204"/>
  <c r="E22" i="204" s="1"/>
  <c r="G22" i="204" s="1"/>
  <c r="K22" i="204" s="1"/>
  <c r="A5" i="202"/>
  <c r="A4" i="202"/>
  <c r="A3" i="202"/>
  <c r="B9" i="201"/>
  <c r="B10" i="201"/>
  <c r="B19" i="201" s="1"/>
  <c r="B8" i="201"/>
  <c r="B11" i="201" s="1"/>
  <c r="A5" i="201"/>
  <c r="A4" i="201"/>
  <c r="A3" i="201"/>
  <c r="D20" i="202"/>
  <c r="E22" i="202" s="1"/>
  <c r="G22" i="202" s="1"/>
  <c r="K22" i="202" s="1"/>
  <c r="A5" i="200"/>
  <c r="A4" i="200"/>
  <c r="A3" i="200"/>
  <c r="B8" i="199"/>
  <c r="B10" i="199" s="1"/>
  <c r="A5" i="199"/>
  <c r="A3" i="199"/>
  <c r="D19" i="200"/>
  <c r="E19" i="200" s="1"/>
  <c r="G19" i="200" s="1"/>
  <c r="K19" i="200" s="1"/>
  <c r="A4" i="199"/>
  <c r="A5" i="198"/>
  <c r="A4" i="198"/>
  <c r="A3" i="198"/>
  <c r="A5" i="197"/>
  <c r="A4" i="197"/>
  <c r="A3" i="197"/>
  <c r="D19" i="198"/>
  <c r="E19" i="198" s="1"/>
  <c r="G19" i="198" s="1"/>
  <c r="K19" i="198" s="1"/>
  <c r="A5" i="196"/>
  <c r="A5" i="195"/>
  <c r="B9" i="195"/>
  <c r="B15" i="195" s="1"/>
  <c r="B8" i="195"/>
  <c r="A19" i="195" s="1"/>
  <c r="I8" i="196" s="1"/>
  <c r="A19" i="196" s="1"/>
  <c r="I19" i="196" s="1"/>
  <c r="A4" i="195"/>
  <c r="A3" i="195"/>
  <c r="A4" i="196"/>
  <c r="A3" i="196"/>
  <c r="D19" i="196"/>
  <c r="E19" i="196" s="1"/>
  <c r="G19" i="196" s="1"/>
  <c r="K19" i="196" s="1"/>
  <c r="A4" i="193"/>
  <c r="B8" i="193"/>
  <c r="B9" i="193" s="1"/>
  <c r="A5" i="193"/>
  <c r="A3" i="193"/>
  <c r="A5" i="194"/>
  <c r="A4" i="194"/>
  <c r="A3" i="194"/>
  <c r="D19" i="194"/>
  <c r="E19" i="194" s="1"/>
  <c r="G19" i="194" s="1"/>
  <c r="K19" i="194" s="1"/>
  <c r="B9" i="191"/>
  <c r="B8" i="191"/>
  <c r="B12" i="191" s="1"/>
  <c r="A5" i="192"/>
  <c r="A3" i="192"/>
  <c r="A5" i="191"/>
  <c r="A3" i="191"/>
  <c r="D19" i="192"/>
  <c r="E20" i="192" s="1"/>
  <c r="G20" i="192" s="1"/>
  <c r="K20" i="192" s="1"/>
  <c r="A5" i="190"/>
  <c r="A4" i="190"/>
  <c r="A4" i="191" s="1"/>
  <c r="A3" i="190"/>
  <c r="B9" i="189"/>
  <c r="B18" i="189" s="1"/>
  <c r="B10" i="189"/>
  <c r="B19" i="189" s="1"/>
  <c r="B8" i="189"/>
  <c r="A5" i="189"/>
  <c r="A4" i="189"/>
  <c r="A3" i="189"/>
  <c r="D20" i="190"/>
  <c r="E22" i="190" s="1"/>
  <c r="G22" i="190" s="1"/>
  <c r="K22" i="190" s="1"/>
  <c r="A5" i="188"/>
  <c r="A4" i="188"/>
  <c r="A3" i="188"/>
  <c r="B9" i="187"/>
  <c r="B8" i="187"/>
  <c r="A5" i="187"/>
  <c r="A4" i="187"/>
  <c r="A3" i="187"/>
  <c r="D19" i="188"/>
  <c r="E20" i="188" s="1"/>
  <c r="G20" i="188" s="1"/>
  <c r="K20" i="188" s="1"/>
  <c r="A5" i="186"/>
  <c r="A3" i="186"/>
  <c r="B9" i="185"/>
  <c r="B19" i="185" s="1"/>
  <c r="B10" i="185"/>
  <c r="B11" i="185"/>
  <c r="B26" i="185" s="1"/>
  <c r="B12" i="185"/>
  <c r="B8" i="185"/>
  <c r="A5" i="185"/>
  <c r="A3" i="185"/>
  <c r="D20" i="186"/>
  <c r="E21" i="186" s="1"/>
  <c r="G21" i="186" s="1"/>
  <c r="K21" i="186" s="1"/>
  <c r="A5" i="184"/>
  <c r="A3" i="184"/>
  <c r="B9" i="183"/>
  <c r="B18" i="183" s="1"/>
  <c r="B10" i="183"/>
  <c r="B8" i="183"/>
  <c r="B17" i="183" s="1"/>
  <c r="A5" i="183"/>
  <c r="A3" i="183"/>
  <c r="D20" i="184"/>
  <c r="A4" i="180"/>
  <c r="A4" i="179"/>
  <c r="A4" i="183" s="1"/>
  <c r="A5" i="180"/>
  <c r="A3" i="180"/>
  <c r="B9" i="179"/>
  <c r="B30" i="179" s="1"/>
  <c r="B10" i="179"/>
  <c r="B31" i="179" s="1"/>
  <c r="B11" i="179"/>
  <c r="B32" i="179" s="1"/>
  <c r="B12" i="179"/>
  <c r="A43" i="179" s="1"/>
  <c r="I12" i="180" s="1"/>
  <c r="A23" i="180" s="1"/>
  <c r="I23" i="180" s="1"/>
  <c r="B13" i="179"/>
  <c r="B34" i="179" s="1"/>
  <c r="B14" i="179"/>
  <c r="B21" i="179" s="1"/>
  <c r="B8" i="179"/>
  <c r="B22" i="179" s="1"/>
  <c r="A5" i="179"/>
  <c r="A3" i="179"/>
  <c r="D19" i="180"/>
  <c r="A5" i="178"/>
  <c r="A4" i="178"/>
  <c r="A3" i="178"/>
  <c r="B9" i="177"/>
  <c r="B10" i="177"/>
  <c r="B19" i="177" s="1"/>
  <c r="B8" i="177"/>
  <c r="A5" i="177"/>
  <c r="A3" i="177"/>
  <c r="A4" i="177"/>
  <c r="D20" i="178"/>
  <c r="A5" i="176"/>
  <c r="A4" i="176"/>
  <c r="A3" i="176"/>
  <c r="B9" i="175"/>
  <c r="B8" i="175"/>
  <c r="A5" i="175"/>
  <c r="A4" i="175"/>
  <c r="A3" i="175"/>
  <c r="D19" i="176"/>
  <c r="E19" i="176" s="1"/>
  <c r="G19" i="176" s="1"/>
  <c r="K19" i="176" s="1"/>
  <c r="A5" i="174"/>
  <c r="A4" i="174"/>
  <c r="A3" i="174"/>
  <c r="B9" i="173"/>
  <c r="B27" i="173" s="1"/>
  <c r="B10" i="173"/>
  <c r="B28" i="173" s="1"/>
  <c r="B11" i="173"/>
  <c r="A38" i="173" s="1"/>
  <c r="I11" i="174" s="1"/>
  <c r="A23" i="174" s="1"/>
  <c r="I23" i="174" s="1"/>
  <c r="B12" i="173"/>
  <c r="B13" i="173"/>
  <c r="B31" i="173" s="1"/>
  <c r="B8" i="173"/>
  <c r="B14" i="173" s="1"/>
  <c r="A5" i="173"/>
  <c r="A4" i="173"/>
  <c r="A3" i="173"/>
  <c r="D20" i="174"/>
  <c r="A5" i="172"/>
  <c r="A4" i="172"/>
  <c r="A3" i="172"/>
  <c r="B9" i="171"/>
  <c r="B10" i="171"/>
  <c r="B11" i="171"/>
  <c r="B29" i="171" s="1"/>
  <c r="B12" i="171"/>
  <c r="B21" i="171" s="1"/>
  <c r="B13" i="171"/>
  <c r="B14" i="171"/>
  <c r="B15" i="171"/>
  <c r="B42" i="171" s="1"/>
  <c r="B16" i="171"/>
  <c r="B34" i="171" s="1"/>
  <c r="B8" i="171"/>
  <c r="A5" i="171"/>
  <c r="A4" i="171"/>
  <c r="A3" i="171"/>
  <c r="F32" i="171"/>
  <c r="F23" i="171"/>
  <c r="F14" i="171"/>
  <c r="D21" i="172"/>
  <c r="F34" i="171"/>
  <c r="F33" i="171"/>
  <c r="F31" i="171"/>
  <c r="F30" i="171"/>
  <c r="F29" i="171"/>
  <c r="F28" i="171"/>
  <c r="F27" i="171"/>
  <c r="F26" i="171"/>
  <c r="F25" i="171"/>
  <c r="F24" i="171"/>
  <c r="F22" i="171"/>
  <c r="F21" i="171"/>
  <c r="F20" i="171"/>
  <c r="F19" i="171"/>
  <c r="F18" i="171"/>
  <c r="F17" i="171"/>
  <c r="F16" i="171"/>
  <c r="F15" i="171"/>
  <c r="F13" i="171"/>
  <c r="F12" i="171"/>
  <c r="F11" i="171"/>
  <c r="F10" i="171"/>
  <c r="F9" i="171"/>
  <c r="F8" i="171"/>
  <c r="A5" i="112"/>
  <c r="A3" i="112"/>
  <c r="B9" i="111"/>
  <c r="B13" i="111" s="1"/>
  <c r="B15" i="111" s="1"/>
  <c r="B8" i="111"/>
  <c r="A5" i="111"/>
  <c r="A3" i="111"/>
  <c r="A5" i="170"/>
  <c r="A3" i="170"/>
  <c r="B9" i="169"/>
  <c r="B21" i="169" s="1"/>
  <c r="B10" i="169"/>
  <c r="B11" i="169"/>
  <c r="B23" i="169" s="1"/>
  <c r="B8" i="169"/>
  <c r="B20" i="169" s="1"/>
  <c r="A5" i="169"/>
  <c r="A3" i="169"/>
  <c r="D20" i="170"/>
  <c r="A5" i="168"/>
  <c r="A3" i="168"/>
  <c r="B9" i="167"/>
  <c r="A32" i="167" s="1"/>
  <c r="I9" i="168" s="1"/>
  <c r="A21" i="168" s="1"/>
  <c r="I21" i="168" s="1"/>
  <c r="B10" i="167"/>
  <c r="B25" i="167" s="1"/>
  <c r="B11" i="167"/>
  <c r="B26" i="167" s="1"/>
  <c r="B12" i="167"/>
  <c r="B22" i="167" s="1"/>
  <c r="B8" i="167"/>
  <c r="A5" i="167"/>
  <c r="A3" i="167"/>
  <c r="D20" i="168"/>
  <c r="E23" i="168" s="1"/>
  <c r="G23" i="168" s="1"/>
  <c r="K23" i="168" s="1"/>
  <c r="A4" i="166"/>
  <c r="A4" i="168" s="1"/>
  <c r="A4" i="165"/>
  <c r="B9" i="165"/>
  <c r="B27" i="165" s="1"/>
  <c r="B10" i="165"/>
  <c r="A38" i="165" s="1"/>
  <c r="I10" i="166" s="1"/>
  <c r="A22" i="166" s="1"/>
  <c r="I22" i="166" s="1"/>
  <c r="B11" i="165"/>
  <c r="A39" i="165" s="1"/>
  <c r="I11" i="166" s="1"/>
  <c r="A23" i="166" s="1"/>
  <c r="I23" i="166" s="1"/>
  <c r="B12" i="165"/>
  <c r="B13" i="165"/>
  <c r="B25" i="165" s="1"/>
  <c r="B8" i="165"/>
  <c r="B26" i="165" s="1"/>
  <c r="A5" i="165"/>
  <c r="A3" i="165"/>
  <c r="A5" i="166"/>
  <c r="A3" i="166"/>
  <c r="D20" i="166"/>
  <c r="E21" i="166" s="1"/>
  <c r="G21" i="166" s="1"/>
  <c r="K21" i="166" s="1"/>
  <c r="B9" i="163"/>
  <c r="A37" i="163" s="1"/>
  <c r="I9" i="164" s="1"/>
  <c r="A21" i="164" s="1"/>
  <c r="I21" i="164" s="1"/>
  <c r="B10" i="163"/>
  <c r="B28" i="163" s="1"/>
  <c r="B11" i="163"/>
  <c r="A39" i="163" s="1"/>
  <c r="I11" i="164" s="1"/>
  <c r="A23" i="164" s="1"/>
  <c r="I23" i="164" s="1"/>
  <c r="B12" i="163"/>
  <c r="B13" i="163"/>
  <c r="B31" i="163" s="1"/>
  <c r="B8" i="163"/>
  <c r="B20" i="163" s="1"/>
  <c r="A5" i="163"/>
  <c r="A3" i="163"/>
  <c r="A5" i="164"/>
  <c r="A3" i="164"/>
  <c r="D20" i="164"/>
  <c r="E22" i="164" s="1"/>
  <c r="G22" i="164" s="1"/>
  <c r="K22" i="164" s="1"/>
  <c r="A5" i="162"/>
  <c r="A3" i="162"/>
  <c r="B9" i="161"/>
  <c r="B8" i="161"/>
  <c r="B14" i="161" s="1"/>
  <c r="A5" i="161"/>
  <c r="A3" i="161"/>
  <c r="D19" i="162"/>
  <c r="A5" i="160"/>
  <c r="A4" i="160"/>
  <c r="A3" i="160"/>
  <c r="B9" i="159"/>
  <c r="B8" i="159"/>
  <c r="A3" i="159"/>
  <c r="A5" i="159"/>
  <c r="A4" i="159"/>
  <c r="D19" i="160"/>
  <c r="A5" i="154"/>
  <c r="A3" i="154"/>
  <c r="B8" i="153"/>
  <c r="A5" i="153"/>
  <c r="A3" i="153"/>
  <c r="D19" i="154"/>
  <c r="E19" i="154" s="1"/>
  <c r="G19" i="154" s="1"/>
  <c r="K19" i="154" s="1"/>
  <c r="A5" i="152"/>
  <c r="A4" i="152"/>
  <c r="A4" i="154" s="1"/>
  <c r="A3" i="152"/>
  <c r="B8" i="151"/>
  <c r="A5" i="151"/>
  <c r="A4" i="151"/>
  <c r="A3" i="151"/>
  <c r="D19" i="152"/>
  <c r="E19" i="152" s="1"/>
  <c r="G19" i="152" s="1"/>
  <c r="K19" i="152" s="1"/>
  <c r="A5" i="150"/>
  <c r="A4" i="150"/>
  <c r="A3" i="150"/>
  <c r="B9" i="149"/>
  <c r="B10" i="149"/>
  <c r="B8" i="149"/>
  <c r="B17" i="149" s="1"/>
  <c r="A5" i="149"/>
  <c r="A4" i="149"/>
  <c r="A3" i="149"/>
  <c r="D20" i="150"/>
  <c r="E21" i="150" s="1"/>
  <c r="G21" i="150" s="1"/>
  <c r="K21" i="150" s="1"/>
  <c r="A5" i="148"/>
  <c r="A3" i="148"/>
  <c r="B9" i="147"/>
  <c r="B11" i="147" s="1"/>
  <c r="B8" i="147"/>
  <c r="B10" i="147" s="1"/>
  <c r="A5" i="147"/>
  <c r="A3" i="147"/>
  <c r="D19" i="148"/>
  <c r="E19" i="148" s="1"/>
  <c r="G19" i="148" s="1"/>
  <c r="K19" i="148" s="1"/>
  <c r="A5" i="146"/>
  <c r="A3" i="146"/>
  <c r="B9" i="145"/>
  <c r="B18" i="145" s="1"/>
  <c r="B10" i="145"/>
  <c r="B19" i="145" s="1"/>
  <c r="B8" i="145"/>
  <c r="A5" i="145"/>
  <c r="A3" i="145"/>
  <c r="D20" i="146"/>
  <c r="E21" i="146" s="1"/>
  <c r="G21" i="146" s="1"/>
  <c r="K21" i="146" s="1"/>
  <c r="A5" i="144"/>
  <c r="A3" i="144"/>
  <c r="B9" i="143"/>
  <c r="B24" i="143" s="1"/>
  <c r="B10" i="143"/>
  <c r="B11" i="143"/>
  <c r="B26" i="143" s="1"/>
  <c r="B12" i="143"/>
  <c r="B8" i="143"/>
  <c r="B23" i="143" s="1"/>
  <c r="A5" i="143"/>
  <c r="A3" i="143"/>
  <c r="D20" i="144"/>
  <c r="A5" i="142"/>
  <c r="A3" i="142"/>
  <c r="B9" i="141"/>
  <c r="A37" i="141" s="1"/>
  <c r="I9" i="142" s="1"/>
  <c r="A21" i="142" s="1"/>
  <c r="I21" i="142" s="1"/>
  <c r="B10" i="141"/>
  <c r="B11" i="141"/>
  <c r="B29" i="141" s="1"/>
  <c r="B12" i="141"/>
  <c r="B30" i="141" s="1"/>
  <c r="B13" i="141"/>
  <c r="B31" i="141" s="1"/>
  <c r="B8" i="141"/>
  <c r="B26" i="141" s="1"/>
  <c r="A5" i="141"/>
  <c r="A3" i="141"/>
  <c r="D20" i="142"/>
  <c r="B9" i="139"/>
  <c r="B19" i="139" s="1"/>
  <c r="B10" i="139"/>
  <c r="B11" i="139"/>
  <c r="B12" i="139"/>
  <c r="B27" i="139" s="1"/>
  <c r="B8" i="139"/>
  <c r="A5" i="140"/>
  <c r="A3" i="140"/>
  <c r="A5" i="139"/>
  <c r="A3" i="139"/>
  <c r="D20" i="140"/>
  <c r="E23" i="140" s="1"/>
  <c r="G23" i="140" s="1"/>
  <c r="K23" i="140" s="1"/>
  <c r="B9" i="138"/>
  <c r="B24" i="138" s="1"/>
  <c r="B10" i="138"/>
  <c r="B25" i="138" s="1"/>
  <c r="B11" i="138"/>
  <c r="B12" i="138"/>
  <c r="B8" i="138"/>
  <c r="B13" i="138" s="1"/>
  <c r="A5" i="138"/>
  <c r="A4" i="138"/>
  <c r="A3" i="138"/>
  <c r="F22" i="138"/>
  <c r="F21" i="138"/>
  <c r="F20" i="138"/>
  <c r="F19" i="138"/>
  <c r="F18" i="138"/>
  <c r="F17" i="138"/>
  <c r="F16" i="138"/>
  <c r="F15" i="138"/>
  <c r="F14" i="138"/>
  <c r="F13" i="138"/>
  <c r="F12" i="138"/>
  <c r="F11" i="138"/>
  <c r="F10" i="138"/>
  <c r="F9" i="138"/>
  <c r="F8" i="138"/>
  <c r="A5" i="136"/>
  <c r="A3" i="136"/>
  <c r="B9" i="135"/>
  <c r="B21" i="135" s="1"/>
  <c r="B10" i="135"/>
  <c r="A30" i="135" s="1"/>
  <c r="I10" i="136" s="1"/>
  <c r="A22" i="136" s="1"/>
  <c r="I22" i="136" s="1"/>
  <c r="B11" i="135"/>
  <c r="A31" i="135" s="1"/>
  <c r="I11" i="136" s="1"/>
  <c r="A23" i="136" s="1"/>
  <c r="I23" i="136" s="1"/>
  <c r="B8" i="135"/>
  <c r="B12" i="135" s="1"/>
  <c r="A5" i="135"/>
  <c r="A3" i="135"/>
  <c r="D20" i="136"/>
  <c r="A5" i="134"/>
  <c r="A3" i="134"/>
  <c r="A5" i="133"/>
  <c r="A3" i="133"/>
  <c r="B9" i="133"/>
  <c r="B8" i="133"/>
  <c r="B14" i="133" s="1"/>
  <c r="A5" i="132"/>
  <c r="A4" i="132"/>
  <c r="A4" i="133" s="1"/>
  <c r="A3" i="132"/>
  <c r="B9" i="131"/>
  <c r="B33" i="131" s="1"/>
  <c r="B10" i="131"/>
  <c r="B34" i="131" s="1"/>
  <c r="B11" i="131"/>
  <c r="A47" i="131" s="1"/>
  <c r="I11" i="132" s="1"/>
  <c r="A23" i="132" s="1"/>
  <c r="I23" i="132" s="1"/>
  <c r="B12" i="131"/>
  <c r="B36" i="131" s="1"/>
  <c r="B13" i="131"/>
  <c r="B14" i="131"/>
  <c r="B15" i="131"/>
  <c r="B8" i="131"/>
  <c r="A44" i="131" s="1"/>
  <c r="I8" i="132" s="1"/>
  <c r="A20" i="132" s="1"/>
  <c r="I20" i="132" s="1"/>
  <c r="A5" i="131"/>
  <c r="A4" i="131"/>
  <c r="A3" i="131"/>
  <c r="D20" i="132"/>
  <c r="E20" i="132" s="1"/>
  <c r="G20" i="132" s="1"/>
  <c r="K20" i="132" s="1"/>
  <c r="A5" i="130"/>
  <c r="A3" i="130"/>
  <c r="B8" i="129"/>
  <c r="B11" i="129" s="1"/>
  <c r="A5" i="129"/>
  <c r="A3" i="129"/>
  <c r="D19" i="130"/>
  <c r="E19" i="130" s="1"/>
  <c r="G19" i="130" s="1"/>
  <c r="K19" i="130" s="1"/>
  <c r="A5" i="128"/>
  <c r="A3" i="128"/>
  <c r="B9" i="127"/>
  <c r="A21" i="127" s="1"/>
  <c r="I9" i="128" s="1"/>
  <c r="A20" i="128" s="1"/>
  <c r="I20" i="128" s="1"/>
  <c r="B8" i="127"/>
  <c r="B12" i="127" s="1"/>
  <c r="A5" i="127"/>
  <c r="A3" i="127"/>
  <c r="D19" i="128"/>
  <c r="E20" i="128" s="1"/>
  <c r="G20" i="128" s="1"/>
  <c r="K20" i="128" s="1"/>
  <c r="A4" i="126"/>
  <c r="A4" i="125"/>
  <c r="A5" i="126"/>
  <c r="A3" i="126"/>
  <c r="B9" i="125"/>
  <c r="B15" i="125" s="1"/>
  <c r="B8" i="125"/>
  <c r="B14" i="125" s="1"/>
  <c r="A5" i="125"/>
  <c r="A3" i="125"/>
  <c r="D19" i="126"/>
  <c r="A5" i="124"/>
  <c r="A3" i="124"/>
  <c r="A5" i="123"/>
  <c r="A3" i="123"/>
  <c r="D19" i="124"/>
  <c r="E19" i="124" s="1"/>
  <c r="G19" i="124" s="1"/>
  <c r="K19" i="124" s="1"/>
  <c r="A4" i="124"/>
  <c r="F10" i="123"/>
  <c r="G10" i="123" s="1"/>
  <c r="H10" i="123" s="1"/>
  <c r="J10" i="123" s="1"/>
  <c r="F9" i="123"/>
  <c r="G9" i="123" s="1"/>
  <c r="H9" i="123" s="1"/>
  <c r="J9" i="123" s="1"/>
  <c r="F8" i="123"/>
  <c r="B8" i="123"/>
  <c r="B9" i="123" s="1"/>
  <c r="A4" i="123"/>
  <c r="A5" i="122"/>
  <c r="A3" i="122"/>
  <c r="B9" i="121"/>
  <c r="B8" i="121"/>
  <c r="A20" i="121" s="1"/>
  <c r="I8" i="122" s="1"/>
  <c r="A19" i="122" s="1"/>
  <c r="I19" i="122" s="1"/>
  <c r="A5" i="121"/>
  <c r="A3" i="121"/>
  <c r="D19" i="122"/>
  <c r="E20" i="122" s="1"/>
  <c r="G20" i="122" s="1"/>
  <c r="K20" i="122" s="1"/>
  <c r="A5" i="120"/>
  <c r="A4" i="120"/>
  <c r="A3" i="120"/>
  <c r="A5" i="119"/>
  <c r="A4" i="119"/>
  <c r="A3" i="119"/>
  <c r="D19" i="120"/>
  <c r="E19" i="120" s="1"/>
  <c r="G19" i="120" s="1"/>
  <c r="K19" i="120" s="1"/>
  <c r="F10" i="119"/>
  <c r="G10" i="119" s="1"/>
  <c r="H10" i="119" s="1"/>
  <c r="J10" i="119" s="1"/>
  <c r="F9" i="119"/>
  <c r="G9" i="119" s="1"/>
  <c r="H9" i="119" s="1"/>
  <c r="J9" i="119" s="1"/>
  <c r="F8" i="119"/>
  <c r="G8" i="119" s="1"/>
  <c r="H8" i="119" s="1"/>
  <c r="J8" i="119" s="1"/>
  <c r="B8" i="119"/>
  <c r="B9" i="119" s="1"/>
  <c r="A5" i="118"/>
  <c r="A3" i="118"/>
  <c r="B8" i="117"/>
  <c r="A5" i="117"/>
  <c r="A3" i="117"/>
  <c r="D19" i="118"/>
  <c r="E19" i="118" s="1"/>
  <c r="G19" i="118" s="1"/>
  <c r="K19" i="118" s="1"/>
  <c r="A5" i="116"/>
  <c r="A3" i="116"/>
  <c r="B9" i="115"/>
  <c r="B15" i="115" s="1"/>
  <c r="B8" i="115"/>
  <c r="A5" i="115"/>
  <c r="A3" i="115"/>
  <c r="D19" i="116"/>
  <c r="A5" i="114"/>
  <c r="A4" i="114"/>
  <c r="A4" i="117" s="1"/>
  <c r="A3" i="114"/>
  <c r="B8" i="113"/>
  <c r="A5" i="113"/>
  <c r="A4" i="113"/>
  <c r="A4" i="115" s="1"/>
  <c r="A3" i="113"/>
  <c r="D19" i="114"/>
  <c r="E19" i="114" s="1"/>
  <c r="G19" i="114" s="1"/>
  <c r="K19" i="114" s="1"/>
  <c r="D19" i="112"/>
  <c r="F13" i="111"/>
  <c r="F12" i="111"/>
  <c r="F11" i="111"/>
  <c r="F10" i="111"/>
  <c r="F9" i="111"/>
  <c r="F8" i="111"/>
  <c r="A5" i="110"/>
  <c r="A4" i="110"/>
  <c r="A4" i="112" s="1"/>
  <c r="A3" i="110"/>
  <c r="B9" i="109"/>
  <c r="B10" i="109"/>
  <c r="B8" i="109"/>
  <c r="A5" i="109"/>
  <c r="A3" i="109"/>
  <c r="D20" i="110"/>
  <c r="E20" i="110" s="1"/>
  <c r="G20" i="110" s="1"/>
  <c r="K20" i="110" s="1"/>
  <c r="A4" i="109"/>
  <c r="A5" i="108"/>
  <c r="A4" i="108"/>
  <c r="A3" i="108"/>
  <c r="A5" i="107"/>
  <c r="B9" i="107"/>
  <c r="B18" i="107" s="1"/>
  <c r="B10" i="107"/>
  <c r="B19" i="107" s="1"/>
  <c r="B8" i="107"/>
  <c r="B17" i="107" s="1"/>
  <c r="A3" i="107"/>
  <c r="A4" i="107"/>
  <c r="D20" i="108"/>
  <c r="E21" i="108" s="1"/>
  <c r="G21" i="108" s="1"/>
  <c r="K21" i="108" s="1"/>
  <c r="A5" i="106"/>
  <c r="A3" i="106"/>
  <c r="A5" i="105"/>
  <c r="A3" i="105"/>
  <c r="D19" i="106"/>
  <c r="E19" i="106" s="1"/>
  <c r="G19" i="106" s="1"/>
  <c r="K19" i="106" s="1"/>
  <c r="F10" i="105"/>
  <c r="G10" i="105" s="1"/>
  <c r="H10" i="105" s="1"/>
  <c r="J10" i="105" s="1"/>
  <c r="F9" i="105"/>
  <c r="G9" i="105" s="1"/>
  <c r="H9" i="105" s="1"/>
  <c r="J9" i="105" s="1"/>
  <c r="F8" i="105"/>
  <c r="G8" i="105" s="1"/>
  <c r="H8" i="105" s="1"/>
  <c r="J8" i="105" s="1"/>
  <c r="B8" i="105"/>
  <c r="A15" i="105" s="1"/>
  <c r="I8" i="106" s="1"/>
  <c r="A19" i="106" s="1"/>
  <c r="I19" i="106" s="1"/>
  <c r="A5" i="104"/>
  <c r="A3" i="104"/>
  <c r="B8" i="103"/>
  <c r="A5" i="103"/>
  <c r="A3" i="103"/>
  <c r="D19" i="104"/>
  <c r="E19" i="104" s="1"/>
  <c r="G19" i="104" s="1"/>
  <c r="K19" i="104" s="1"/>
  <c r="A5" i="102"/>
  <c r="A3" i="102"/>
  <c r="B9" i="101"/>
  <c r="B13" i="101" s="1"/>
  <c r="B8" i="101"/>
  <c r="B14" i="101" s="1"/>
  <c r="A5" i="101"/>
  <c r="A3" i="101"/>
  <c r="D19" i="102"/>
  <c r="B9" i="97"/>
  <c r="B21" i="97" s="1"/>
  <c r="B10" i="97"/>
  <c r="B22" i="97" s="1"/>
  <c r="B11" i="97"/>
  <c r="B23" i="97" s="1"/>
  <c r="B8" i="97"/>
  <c r="B9" i="66"/>
  <c r="B8" i="66"/>
  <c r="A5" i="100"/>
  <c r="A4" i="100"/>
  <c r="A3" i="100"/>
  <c r="B9" i="99"/>
  <c r="B8" i="99"/>
  <c r="A5" i="99"/>
  <c r="A4" i="99"/>
  <c r="A4" i="102" s="1"/>
  <c r="A3" i="99"/>
  <c r="D19" i="100"/>
  <c r="A5" i="98"/>
  <c r="A4" i="98"/>
  <c r="A3" i="98"/>
  <c r="A5" i="97"/>
  <c r="A3" i="97"/>
  <c r="A4" i="97"/>
  <c r="D20" i="98"/>
  <c r="A4" i="52"/>
  <c r="A4" i="53"/>
  <c r="A4" i="64"/>
  <c r="A4" i="65"/>
  <c r="A4" i="69"/>
  <c r="A4" i="72"/>
  <c r="A4" i="71"/>
  <c r="A4" i="74"/>
  <c r="A4" i="73"/>
  <c r="A4" i="78"/>
  <c r="A4" i="77"/>
  <c r="A4" i="80"/>
  <c r="A4" i="79"/>
  <c r="A4" i="82"/>
  <c r="A4" i="81"/>
  <c r="A4" i="84"/>
  <c r="A4" i="83"/>
  <c r="A4" i="86"/>
  <c r="A4" i="85"/>
  <c r="A4" i="87"/>
  <c r="A4" i="88"/>
  <c r="A4" i="90"/>
  <c r="A4" i="89"/>
  <c r="A4" i="92"/>
  <c r="A4" i="91"/>
  <c r="A4" i="93"/>
  <c r="A4" i="94" s="1"/>
  <c r="A4" i="95"/>
  <c r="A4" i="96"/>
  <c r="A5" i="96"/>
  <c r="A3" i="96"/>
  <c r="B8" i="95"/>
  <c r="B14" i="95" s="1"/>
  <c r="A5" i="95"/>
  <c r="A3" i="95"/>
  <c r="D19" i="96"/>
  <c r="E19" i="96" s="1"/>
  <c r="G19" i="96" s="1"/>
  <c r="K19" i="96" s="1"/>
  <c r="B9" i="95"/>
  <c r="A5" i="94"/>
  <c r="A3" i="94"/>
  <c r="A5" i="93"/>
  <c r="A3" i="93"/>
  <c r="D19" i="94"/>
  <c r="E19" i="94" s="1"/>
  <c r="G19" i="94" s="1"/>
  <c r="K19" i="94" s="1"/>
  <c r="F10" i="93"/>
  <c r="G10" i="93" s="1"/>
  <c r="H10" i="93" s="1"/>
  <c r="J10" i="93" s="1"/>
  <c r="F9" i="93"/>
  <c r="G9" i="93" s="1"/>
  <c r="H9" i="93" s="1"/>
  <c r="J9" i="93" s="1"/>
  <c r="F8" i="93"/>
  <c r="G8" i="93" s="1"/>
  <c r="H8" i="93" s="1"/>
  <c r="J8" i="93" s="1"/>
  <c r="B8" i="93"/>
  <c r="B10" i="93" s="1"/>
  <c r="A5" i="92"/>
  <c r="A3" i="92"/>
  <c r="B8" i="91"/>
  <c r="A5" i="91"/>
  <c r="A3" i="91"/>
  <c r="D19" i="92"/>
  <c r="E19" i="92" s="1"/>
  <c r="G19" i="92" s="1"/>
  <c r="K19" i="92" s="1"/>
  <c r="A5" i="90"/>
  <c r="A3" i="90"/>
  <c r="B8" i="89"/>
  <c r="B11" i="89" s="1"/>
  <c r="A5" i="89"/>
  <c r="A3" i="89"/>
  <c r="D19" i="90"/>
  <c r="E19" i="90" s="1"/>
  <c r="G19" i="90" s="1"/>
  <c r="K19" i="90" s="1"/>
  <c r="A5" i="88"/>
  <c r="A3" i="88"/>
  <c r="B8" i="87"/>
  <c r="A5" i="87"/>
  <c r="A3" i="87"/>
  <c r="D19" i="88"/>
  <c r="E19" i="88" s="1"/>
  <c r="G19" i="88" s="1"/>
  <c r="K19" i="88" s="1"/>
  <c r="A5" i="86"/>
  <c r="A3" i="86"/>
  <c r="A5" i="85"/>
  <c r="A3" i="85"/>
  <c r="D19" i="86"/>
  <c r="E19" i="86" s="1"/>
  <c r="G19" i="86" s="1"/>
  <c r="K19" i="86" s="1"/>
  <c r="F10" i="85"/>
  <c r="G10" i="85" s="1"/>
  <c r="H10" i="85" s="1"/>
  <c r="J10" i="85" s="1"/>
  <c r="F9" i="85"/>
  <c r="G9" i="85" s="1"/>
  <c r="H9" i="85" s="1"/>
  <c r="J9" i="85" s="1"/>
  <c r="F8" i="85"/>
  <c r="G8" i="85" s="1"/>
  <c r="H8" i="85" s="1"/>
  <c r="J8" i="85" s="1"/>
  <c r="B8" i="85"/>
  <c r="A5" i="84"/>
  <c r="A3" i="84"/>
  <c r="B8" i="83"/>
  <c r="A5" i="83"/>
  <c r="A3" i="83"/>
  <c r="D19" i="84"/>
  <c r="E19" i="84" s="1"/>
  <c r="G19" i="84" s="1"/>
  <c r="K19" i="84" s="1"/>
  <c r="A3" i="82"/>
  <c r="A5" i="81"/>
  <c r="A3" i="81"/>
  <c r="D19" i="82"/>
  <c r="E19" i="82" s="1"/>
  <c r="G19" i="82" s="1"/>
  <c r="K19" i="82" s="1"/>
  <c r="F10" i="81"/>
  <c r="G10" i="81" s="1"/>
  <c r="H10" i="81" s="1"/>
  <c r="J10" i="81" s="1"/>
  <c r="F9" i="81"/>
  <c r="G9" i="81" s="1"/>
  <c r="F8" i="81"/>
  <c r="G8" i="81" s="1"/>
  <c r="H8" i="81" s="1"/>
  <c r="J8" i="81" s="1"/>
  <c r="B8" i="81"/>
  <c r="B9" i="81" s="1"/>
  <c r="A5" i="80"/>
  <c r="A3" i="80"/>
  <c r="B8" i="79"/>
  <c r="B11" i="79" s="1"/>
  <c r="A5" i="79"/>
  <c r="A3" i="79"/>
  <c r="D19" i="80"/>
  <c r="E19" i="80" s="1"/>
  <c r="G19" i="80" s="1"/>
  <c r="K19" i="80" s="1"/>
  <c r="A5" i="78"/>
  <c r="A3" i="78"/>
  <c r="B9" i="77"/>
  <c r="A21" i="77" s="1"/>
  <c r="I9" i="78" s="1"/>
  <c r="A20" i="78" s="1"/>
  <c r="I20" i="78" s="1"/>
  <c r="B8" i="77"/>
  <c r="A5" i="77"/>
  <c r="A3" i="77"/>
  <c r="D19" i="78"/>
  <c r="A5" i="76"/>
  <c r="A4" i="76"/>
  <c r="A3" i="76"/>
  <c r="A5" i="75"/>
  <c r="A4" i="75"/>
  <c r="A3" i="75"/>
  <c r="D19" i="76"/>
  <c r="E20" i="76" s="1"/>
  <c r="G20" i="76" s="1"/>
  <c r="K20" i="76" s="1"/>
  <c r="A3" i="74"/>
  <c r="B8" i="73"/>
  <c r="B11" i="73" s="1"/>
  <c r="A5" i="73"/>
  <c r="A5" i="74" s="1"/>
  <c r="A3" i="73"/>
  <c r="D19" i="74"/>
  <c r="E19" i="74" s="1"/>
  <c r="G19" i="74" s="1"/>
  <c r="K19" i="74" s="1"/>
  <c r="A5" i="72"/>
  <c r="A3" i="72"/>
  <c r="B8" i="71"/>
  <c r="B11" i="71" s="1"/>
  <c r="A5" i="71"/>
  <c r="A3" i="71"/>
  <c r="D19" i="72"/>
  <c r="E19" i="72" s="1"/>
  <c r="G19" i="72" s="1"/>
  <c r="K19" i="72" s="1"/>
  <c r="A5" i="70"/>
  <c r="A4" i="70"/>
  <c r="A3" i="70"/>
  <c r="A5" i="69"/>
  <c r="A3" i="69"/>
  <c r="D19" i="70"/>
  <c r="E19" i="70" s="1"/>
  <c r="G19" i="70" s="1"/>
  <c r="K19" i="70" s="1"/>
  <c r="F10" i="69"/>
  <c r="G10" i="69" s="1"/>
  <c r="F9" i="69"/>
  <c r="G9" i="69" s="1"/>
  <c r="H9" i="69" s="1"/>
  <c r="J9" i="69" s="1"/>
  <c r="F8" i="69"/>
  <c r="B8" i="69"/>
  <c r="A5" i="68"/>
  <c r="A4" i="68"/>
  <c r="A3" i="68"/>
  <c r="A5" i="66"/>
  <c r="A4" i="66"/>
  <c r="A3" i="66"/>
  <c r="D19" i="68"/>
  <c r="E19" i="68" s="1"/>
  <c r="G19" i="68" s="1"/>
  <c r="K19" i="68" s="1"/>
  <c r="A5" i="65"/>
  <c r="A3" i="65"/>
  <c r="A5" i="64"/>
  <c r="A3" i="64"/>
  <c r="D19" i="65"/>
  <c r="E19" i="65" s="1"/>
  <c r="G19" i="65" s="1"/>
  <c r="K19" i="65" s="1"/>
  <c r="F10" i="64"/>
  <c r="G10" i="64" s="1"/>
  <c r="H10" i="64" s="1"/>
  <c r="J10" i="64" s="1"/>
  <c r="F9" i="64"/>
  <c r="F8" i="64"/>
  <c r="G8" i="64" s="1"/>
  <c r="H8" i="64" s="1"/>
  <c r="J8" i="64" s="1"/>
  <c r="B8" i="64"/>
  <c r="A15" i="64" s="1"/>
  <c r="A5" i="63"/>
  <c r="A4" i="63"/>
  <c r="A3" i="63"/>
  <c r="B9" i="62"/>
  <c r="B21" i="62" s="1"/>
  <c r="B10" i="62"/>
  <c r="B22" i="62" s="1"/>
  <c r="B11" i="62"/>
  <c r="B8" i="62"/>
  <c r="A5" i="62"/>
  <c r="A4" i="62"/>
  <c r="A3" i="62"/>
  <c r="D20" i="63"/>
  <c r="E23" i="63" s="1"/>
  <c r="G23" i="63" s="1"/>
  <c r="K23" i="63" s="1"/>
  <c r="B9" i="60"/>
  <c r="B10" i="60"/>
  <c r="B19" i="60" s="1"/>
  <c r="B8" i="60"/>
  <c r="A5" i="61"/>
  <c r="A4" i="61"/>
  <c r="A3" i="61"/>
  <c r="A5" i="60"/>
  <c r="A4" i="60"/>
  <c r="A3" i="60"/>
  <c r="A5" i="59"/>
  <c r="A4" i="59"/>
  <c r="A3" i="59"/>
  <c r="B9" i="58"/>
  <c r="B10" i="58"/>
  <c r="A33" i="58" s="1"/>
  <c r="B11" i="58"/>
  <c r="B12" i="58"/>
  <c r="B8" i="58"/>
  <c r="B18" i="58" s="1"/>
  <c r="A5" i="58"/>
  <c r="A4" i="58"/>
  <c r="A3" i="58"/>
  <c r="D20" i="59"/>
  <c r="E23" i="59" s="1"/>
  <c r="G23" i="59" s="1"/>
  <c r="K23" i="59" s="1"/>
  <c r="A5" i="57"/>
  <c r="A4" i="57"/>
  <c r="A5" i="56"/>
  <c r="B9" i="56"/>
  <c r="B10" i="56"/>
  <c r="B19" i="56" s="1"/>
  <c r="B8" i="56"/>
  <c r="A4" i="56"/>
  <c r="D20" i="57"/>
  <c r="E21" i="57" s="1"/>
  <c r="G21" i="57" s="1"/>
  <c r="K21" i="57" s="1"/>
  <c r="A5" i="55"/>
  <c r="A4" i="55"/>
  <c r="A3" i="55"/>
  <c r="A5" i="54"/>
  <c r="A4" i="54"/>
  <c r="A3" i="54"/>
  <c r="D19" i="55"/>
  <c r="E19" i="55" s="1"/>
  <c r="G19" i="55" s="1"/>
  <c r="K19" i="55" s="1"/>
  <c r="A5" i="53"/>
  <c r="A3" i="53"/>
  <c r="B9" i="52"/>
  <c r="B8" i="52"/>
  <c r="B14" i="52" s="1"/>
  <c r="A5" i="52"/>
  <c r="A3" i="52"/>
  <c r="D19" i="53"/>
  <c r="A5" i="51"/>
  <c r="A4" i="51"/>
  <c r="A3" i="51"/>
  <c r="B9" i="50"/>
  <c r="B10" i="50"/>
  <c r="B22" i="50" s="1"/>
  <c r="B11" i="50"/>
  <c r="B8" i="50"/>
  <c r="B12" i="50" s="1"/>
  <c r="A5" i="50"/>
  <c r="A4" i="50"/>
  <c r="A3" i="50"/>
  <c r="D20" i="51"/>
  <c r="E21" i="51" s="1"/>
  <c r="G21" i="51" s="1"/>
  <c r="K21" i="51" s="1"/>
  <c r="A5" i="48"/>
  <c r="B9" i="48"/>
  <c r="B18" i="48" s="1"/>
  <c r="B10" i="48"/>
  <c r="B8" i="48"/>
  <c r="A23" i="48" s="1"/>
  <c r="I8" i="49" s="1"/>
  <c r="A20" i="49" s="1"/>
  <c r="I20" i="49" s="1"/>
  <c r="D20" i="49"/>
  <c r="E22" i="49" s="1"/>
  <c r="G22" i="49" s="1"/>
  <c r="K22" i="49" s="1"/>
  <c r="A5" i="49"/>
  <c r="A4" i="49"/>
  <c r="A4" i="48"/>
  <c r="A5" i="47"/>
  <c r="A4" i="47"/>
  <c r="A3" i="47"/>
  <c r="D20" i="47"/>
  <c r="E21" i="47" s="1"/>
  <c r="G21" i="47" s="1"/>
  <c r="K21" i="47" s="1"/>
  <c r="A5" i="45"/>
  <c r="A4" i="45"/>
  <c r="A3" i="45"/>
  <c r="B9" i="44"/>
  <c r="B8" i="44"/>
  <c r="A5" i="44"/>
  <c r="A3" i="44"/>
  <c r="D19" i="45"/>
  <c r="E19" i="45" s="1"/>
  <c r="G19" i="45" s="1"/>
  <c r="K19" i="45" s="1"/>
  <c r="A4" i="44"/>
  <c r="A5" i="43"/>
  <c r="A4" i="43"/>
  <c r="A3" i="43"/>
  <c r="B9" i="42"/>
  <c r="B15" i="42" s="1"/>
  <c r="B10" i="42"/>
  <c r="A25" i="42" s="1"/>
  <c r="I10" i="43" s="1"/>
  <c r="A22" i="43" s="1"/>
  <c r="I22" i="43" s="1"/>
  <c r="B8" i="42"/>
  <c r="A5" i="42"/>
  <c r="A3" i="42"/>
  <c r="D20" i="43"/>
  <c r="A4" i="42"/>
  <c r="A5" i="41"/>
  <c r="A4" i="41"/>
  <c r="A3" i="41"/>
  <c r="B9" i="40"/>
  <c r="B10" i="40"/>
  <c r="B19" i="40" s="1"/>
  <c r="B8" i="40"/>
  <c r="B17" i="40" s="1"/>
  <c r="A5" i="40"/>
  <c r="A3" i="40"/>
  <c r="D20" i="41"/>
  <c r="A4" i="40"/>
  <c r="A5" i="39"/>
  <c r="A4" i="39"/>
  <c r="A3" i="39"/>
  <c r="B9" i="38"/>
  <c r="B17" i="38" s="1"/>
  <c r="B10" i="38"/>
  <c r="B11" i="38"/>
  <c r="A30" i="38" s="1"/>
  <c r="I11" i="39" s="1"/>
  <c r="A23" i="39" s="1"/>
  <c r="I23" i="39" s="1"/>
  <c r="B8" i="38"/>
  <c r="B12" i="38" s="1"/>
  <c r="A5" i="38"/>
  <c r="A3" i="38"/>
  <c r="D20" i="39"/>
  <c r="E23" i="39" s="1"/>
  <c r="G23" i="39" s="1"/>
  <c r="K23" i="39" s="1"/>
  <c r="A4" i="38"/>
  <c r="A5" i="37"/>
  <c r="A4" i="37"/>
  <c r="A3" i="37"/>
  <c r="B9" i="36"/>
  <c r="B27" i="36" s="1"/>
  <c r="B10" i="36"/>
  <c r="B22" i="36" s="1"/>
  <c r="B11" i="36"/>
  <c r="B23" i="36" s="1"/>
  <c r="B12" i="36"/>
  <c r="B13" i="36"/>
  <c r="B8" i="36"/>
  <c r="B20" i="36" s="1"/>
  <c r="A5" i="36"/>
  <c r="A4" i="36"/>
  <c r="A3" i="36"/>
  <c r="D20" i="37"/>
  <c r="E21" i="37" s="1"/>
  <c r="G21" i="37" s="1"/>
  <c r="K21" i="37" s="1"/>
  <c r="A5" i="35"/>
  <c r="A4" i="35"/>
  <c r="A3" i="35"/>
  <c r="B8" i="34"/>
  <c r="A5" i="34"/>
  <c r="A3" i="34"/>
  <c r="D19" i="35"/>
  <c r="E19" i="35" s="1"/>
  <c r="G19" i="35" s="1"/>
  <c r="K19" i="35" s="1"/>
  <c r="A4" i="34"/>
  <c r="A5" i="33"/>
  <c r="A4" i="33"/>
  <c r="A3" i="33"/>
  <c r="A4" i="32"/>
  <c r="A3" i="32"/>
  <c r="D19" i="33"/>
  <c r="E20" i="33" s="1"/>
  <c r="G20" i="33" s="1"/>
  <c r="K20" i="33" s="1"/>
  <c r="A5" i="31"/>
  <c r="A4" i="31"/>
  <c r="A3" i="31"/>
  <c r="B8" i="30"/>
  <c r="B9" i="30" s="1"/>
  <c r="A5" i="30"/>
  <c r="A4" i="30"/>
  <c r="A3" i="30"/>
  <c r="D19" i="31"/>
  <c r="E19" i="31" s="1"/>
  <c r="G19" i="31" s="1"/>
  <c r="K19" i="31" s="1"/>
  <c r="A5" i="29"/>
  <c r="A4" i="29"/>
  <c r="A3" i="29"/>
  <c r="B8" i="28"/>
  <c r="A5" i="28"/>
  <c r="A4" i="28"/>
  <c r="A3" i="28"/>
  <c r="D19" i="29"/>
  <c r="E19" i="29" s="1"/>
  <c r="G19" i="29" s="1"/>
  <c r="K19" i="29" s="1"/>
  <c r="F10" i="28"/>
  <c r="G10" i="28" s="1"/>
  <c r="H10" i="28" s="1"/>
  <c r="J10" i="28" s="1"/>
  <c r="F9" i="28"/>
  <c r="G9" i="28" s="1"/>
  <c r="H9" i="28" s="1"/>
  <c r="J9" i="28" s="1"/>
  <c r="F8" i="28"/>
  <c r="G8" i="28" s="1"/>
  <c r="H8" i="28" s="1"/>
  <c r="J8" i="28" s="1"/>
  <c r="A5" i="27"/>
  <c r="A4" i="27"/>
  <c r="A3" i="27"/>
  <c r="B9" i="26"/>
  <c r="B10" i="26"/>
  <c r="B11" i="26"/>
  <c r="B8" i="26"/>
  <c r="B16" i="26" s="1"/>
  <c r="A5" i="26"/>
  <c r="A4" i="26"/>
  <c r="A3" i="26"/>
  <c r="D20" i="27"/>
  <c r="F19" i="26"/>
  <c r="F18" i="26"/>
  <c r="F17" i="26"/>
  <c r="F16" i="26"/>
  <c r="F15" i="26"/>
  <c r="F14" i="26"/>
  <c r="F13" i="26"/>
  <c r="F12" i="26"/>
  <c r="F11" i="26"/>
  <c r="F10" i="26"/>
  <c r="F9" i="26"/>
  <c r="F8" i="26"/>
  <c r="A5" i="25"/>
  <c r="A4" i="25"/>
  <c r="A3" i="25"/>
  <c r="B9" i="24"/>
  <c r="B10" i="24"/>
  <c r="B8" i="24"/>
  <c r="B11" i="24" s="1"/>
  <c r="A4" i="24"/>
  <c r="A5" i="24"/>
  <c r="A3" i="24"/>
  <c r="D20" i="25"/>
  <c r="A5" i="22"/>
  <c r="A3" i="22"/>
  <c r="B9" i="21"/>
  <c r="B10" i="21"/>
  <c r="B11" i="21"/>
  <c r="A38" i="21" s="1"/>
  <c r="I11" i="22" s="1"/>
  <c r="A23" i="22" s="1"/>
  <c r="I23" i="22" s="1"/>
  <c r="B12" i="21"/>
  <c r="B30" i="21" s="1"/>
  <c r="B13" i="21"/>
  <c r="B8" i="21"/>
  <c r="A35" i="21" s="1"/>
  <c r="I8" i="22" s="1"/>
  <c r="A20" i="22" s="1"/>
  <c r="I20" i="22" s="1"/>
  <c r="A5" i="21"/>
  <c r="A3" i="21"/>
  <c r="D20" i="22"/>
  <c r="F25" i="21"/>
  <c r="F24" i="21"/>
  <c r="F23" i="21"/>
  <c r="F22" i="21"/>
  <c r="F21" i="21"/>
  <c r="F20" i="21"/>
  <c r="F19" i="21"/>
  <c r="F18" i="21"/>
  <c r="F17" i="21"/>
  <c r="F16" i="21"/>
  <c r="F15" i="21"/>
  <c r="F14" i="21"/>
  <c r="F13" i="21"/>
  <c r="F12" i="21"/>
  <c r="F11" i="21"/>
  <c r="F10" i="21"/>
  <c r="F9" i="21"/>
  <c r="F8" i="21"/>
  <c r="A5" i="20"/>
  <c r="A3" i="20"/>
  <c r="A5" i="19"/>
  <c r="A3" i="19"/>
  <c r="D20" i="20"/>
  <c r="E21" i="20" s="1"/>
  <c r="G21" i="20" s="1"/>
  <c r="K21" i="20" s="1"/>
  <c r="F16" i="19"/>
  <c r="F15" i="19"/>
  <c r="F14" i="19"/>
  <c r="F13" i="19"/>
  <c r="F12" i="19"/>
  <c r="F11" i="19"/>
  <c r="F10" i="19"/>
  <c r="F9" i="19"/>
  <c r="F8" i="19"/>
  <c r="A5" i="17"/>
  <c r="A3" i="17"/>
  <c r="B9" i="16"/>
  <c r="B33" i="16" s="1"/>
  <c r="B10" i="16"/>
  <c r="B18" i="16" s="1"/>
  <c r="B11" i="16"/>
  <c r="B19" i="16" s="1"/>
  <c r="B12" i="16"/>
  <c r="B20" i="16" s="1"/>
  <c r="B13" i="16"/>
  <c r="A48" i="16" s="1"/>
  <c r="I13" i="17" s="1"/>
  <c r="A25" i="17" s="1"/>
  <c r="I25" i="17" s="1"/>
  <c r="B14" i="16"/>
  <c r="B30" i="16" s="1"/>
  <c r="B15" i="16"/>
  <c r="B8" i="16"/>
  <c r="B24" i="16" s="1"/>
  <c r="A5" i="16"/>
  <c r="A3" i="16"/>
  <c r="D20" i="17"/>
  <c r="E24" i="17" s="1"/>
  <c r="G24" i="17" s="1"/>
  <c r="K24" i="17" s="1"/>
  <c r="G16" i="16"/>
  <c r="A5" i="15"/>
  <c r="A3" i="15"/>
  <c r="B9" i="14"/>
  <c r="B13" i="14" s="1"/>
  <c r="B8" i="14"/>
  <c r="B12" i="14" s="1"/>
  <c r="A5" i="14"/>
  <c r="A3" i="14"/>
  <c r="D19" i="15"/>
  <c r="E20" i="15" s="1"/>
  <c r="G20" i="15" s="1"/>
  <c r="K20" i="15" s="1"/>
  <c r="F13" i="14"/>
  <c r="F12" i="14"/>
  <c r="F11" i="14"/>
  <c r="F10" i="14"/>
  <c r="F9" i="14"/>
  <c r="G8" i="14" s="1"/>
  <c r="H8" i="14" s="1"/>
  <c r="J8" i="14" s="1"/>
  <c r="A5" i="13"/>
  <c r="A3" i="13"/>
  <c r="B9" i="12"/>
  <c r="B8" i="12"/>
  <c r="A20" i="12" s="1"/>
  <c r="A5" i="12"/>
  <c r="A3" i="12"/>
  <c r="D19" i="13"/>
  <c r="F13" i="12"/>
  <c r="F12" i="12"/>
  <c r="F11" i="12"/>
  <c r="F10" i="12"/>
  <c r="F9" i="12"/>
  <c r="F8" i="12"/>
  <c r="A5" i="11"/>
  <c r="A3" i="11"/>
  <c r="D19" i="11"/>
  <c r="E19" i="11" s="1"/>
  <c r="G19" i="11" s="1"/>
  <c r="K19" i="11" s="1"/>
  <c r="B9" i="10"/>
  <c r="A40" i="10" s="1"/>
  <c r="I9" i="11" s="1"/>
  <c r="B10" i="10"/>
  <c r="B11" i="10"/>
  <c r="B32" i="10" s="1"/>
  <c r="B12" i="10"/>
  <c r="B13" i="10"/>
  <c r="B34" i="10" s="1"/>
  <c r="B14" i="10"/>
  <c r="B35" i="10" s="1"/>
  <c r="B8" i="10"/>
  <c r="B29" i="10" s="1"/>
  <c r="A5" i="10"/>
  <c r="A3" i="10"/>
  <c r="F28" i="10"/>
  <c r="F27" i="10"/>
  <c r="F26" i="10"/>
  <c r="F25" i="10"/>
  <c r="F24" i="10"/>
  <c r="F23" i="10"/>
  <c r="F22" i="10"/>
  <c r="F21" i="10"/>
  <c r="F20" i="10"/>
  <c r="F19" i="10"/>
  <c r="F18" i="10"/>
  <c r="F17" i="10"/>
  <c r="F16" i="10"/>
  <c r="F15" i="10"/>
  <c r="F14" i="10"/>
  <c r="F13" i="10"/>
  <c r="F12" i="10"/>
  <c r="F11" i="10"/>
  <c r="F10" i="10"/>
  <c r="F9" i="10"/>
  <c r="F8" i="10"/>
  <c r="H282" i="7"/>
  <c r="K276" i="7"/>
  <c r="H276" i="7"/>
  <c r="Z276" i="7" s="1"/>
  <c r="H267" i="7"/>
  <c r="K214" i="7"/>
  <c r="H214" i="7"/>
  <c r="Z214" i="7" s="1"/>
  <c r="K185" i="7"/>
  <c r="H185" i="7"/>
  <c r="Z185" i="7" s="1"/>
  <c r="K183" i="7"/>
  <c r="H183" i="7"/>
  <c r="K180" i="7"/>
  <c r="H180" i="7"/>
  <c r="Z180" i="7" s="1"/>
  <c r="K175" i="7"/>
  <c r="H175" i="7"/>
  <c r="Z175" i="7" s="1"/>
  <c r="K169" i="7"/>
  <c r="H169" i="7"/>
  <c r="Z169" i="7" s="1"/>
  <c r="K164" i="7"/>
  <c r="H164" i="7"/>
  <c r="Z164" i="7" s="1"/>
  <c r="H160" i="7"/>
  <c r="K398" i="7"/>
  <c r="H398" i="7"/>
  <c r="K333" i="7"/>
  <c r="H333" i="7"/>
  <c r="H330" i="7"/>
  <c r="L330" i="7" s="1"/>
  <c r="N330" i="7" s="1"/>
  <c r="H293" i="7"/>
  <c r="H288" i="7"/>
  <c r="H272" i="7"/>
  <c r="L272" i="7" s="1"/>
  <c r="M272" i="7" s="1"/>
  <c r="K263" i="7"/>
  <c r="H263" i="7"/>
  <c r="K158" i="7"/>
  <c r="H158" i="7"/>
  <c r="Z158" i="7" s="1"/>
  <c r="K118" i="7"/>
  <c r="H118" i="7"/>
  <c r="H79" i="7"/>
  <c r="L79" i="7" s="1"/>
  <c r="N79" i="7" s="1"/>
  <c r="H57" i="7"/>
  <c r="H50" i="7"/>
  <c r="L50" i="7" s="1"/>
  <c r="H39" i="7"/>
  <c r="L39" i="7" s="1"/>
  <c r="K35" i="7"/>
  <c r="H35" i="7"/>
  <c r="Z35" i="7" s="1"/>
  <c r="H22" i="7"/>
  <c r="L22" i="7" s="1"/>
  <c r="H10" i="7"/>
  <c r="H405" i="7"/>
  <c r="H383" i="7"/>
  <c r="K379" i="7"/>
  <c r="H379" i="7"/>
  <c r="Z379" i="7" s="1"/>
  <c r="H375" i="7"/>
  <c r="H340" i="7"/>
  <c r="K94" i="7"/>
  <c r="H94" i="7"/>
  <c r="Z94" i="7" s="1"/>
  <c r="K75" i="7"/>
  <c r="H75" i="7"/>
  <c r="Z75" i="7" s="1"/>
  <c r="H87" i="7"/>
  <c r="L87" i="7" s="1"/>
  <c r="H404" i="7"/>
  <c r="H382" i="7"/>
  <c r="K378" i="7"/>
  <c r="H378" i="7"/>
  <c r="Z378" i="7" s="1"/>
  <c r="H374" i="7"/>
  <c r="H344" i="7"/>
  <c r="H339" i="7"/>
  <c r="K117" i="7"/>
  <c r="H117" i="7"/>
  <c r="Z117" i="7" s="1"/>
  <c r="K93" i="7"/>
  <c r="H93" i="7"/>
  <c r="Z93" i="7" s="1"/>
  <c r="K90" i="7"/>
  <c r="H90" i="7"/>
  <c r="Z90" i="7" s="1"/>
  <c r="H86" i="7"/>
  <c r="L86" i="7" s="1"/>
  <c r="M86" i="7" s="1"/>
  <c r="H343" i="7"/>
  <c r="H338" i="7"/>
  <c r="H386" i="7"/>
  <c r="H246" i="7"/>
  <c r="L246" i="7" s="1"/>
  <c r="N246" i="7" s="1"/>
  <c r="K233" i="7"/>
  <c r="H233" i="7"/>
  <c r="Z233" i="7" s="1"/>
  <c r="K213" i="7"/>
  <c r="H213" i="7"/>
  <c r="H209" i="7"/>
  <c r="L209" i="7" s="1"/>
  <c r="M209" i="7" s="1"/>
  <c r="K142" i="7"/>
  <c r="H142" i="7"/>
  <c r="Z142" i="7" s="1"/>
  <c r="H60" i="7"/>
  <c r="L60" i="7" s="1"/>
  <c r="M60" i="7" s="1"/>
  <c r="H403" i="7"/>
  <c r="H381" i="7"/>
  <c r="K377" i="7"/>
  <c r="H377" i="7"/>
  <c r="Z377" i="7" s="1"/>
  <c r="H373" i="7"/>
  <c r="K104" i="7"/>
  <c r="H104" i="7"/>
  <c r="H85" i="7"/>
  <c r="L85" i="7" s="1"/>
  <c r="M85" i="7" s="1"/>
  <c r="H77" i="7"/>
  <c r="K74" i="7"/>
  <c r="H74" i="7"/>
  <c r="Z74" i="7" s="1"/>
  <c r="K416" i="7"/>
  <c r="H416" i="7"/>
  <c r="Z416" i="7" s="1"/>
  <c r="H474" i="7"/>
  <c r="K466" i="7"/>
  <c r="H466" i="7"/>
  <c r="Z466" i="7" s="1"/>
  <c r="K464" i="7"/>
  <c r="H464" i="7"/>
  <c r="Z464" i="7" s="1"/>
  <c r="K461" i="7"/>
  <c r="H461" i="7"/>
  <c r="Z461" i="7" s="1"/>
  <c r="K459" i="7"/>
  <c r="H459" i="7"/>
  <c r="Z459" i="7" s="1"/>
  <c r="K430" i="7"/>
  <c r="H430" i="7"/>
  <c r="Z430" i="7" s="1"/>
  <c r="K425" i="7"/>
  <c r="H425" i="7"/>
  <c r="Z425" i="7" s="1"/>
  <c r="H365" i="7"/>
  <c r="H292" i="7"/>
  <c r="H254" i="7"/>
  <c r="L254" i="7" s="1"/>
  <c r="H245" i="7"/>
  <c r="K238" i="7"/>
  <c r="H238" i="7"/>
  <c r="H227" i="7"/>
  <c r="H218" i="7"/>
  <c r="K212" i="7"/>
  <c r="H212" i="7"/>
  <c r="H208" i="7"/>
  <c r="L208" i="7" s="1"/>
  <c r="K194" i="7"/>
  <c r="H194" i="7"/>
  <c r="Z194" i="7" s="1"/>
  <c r="K189" i="7"/>
  <c r="H189" i="7"/>
  <c r="Z189" i="7" s="1"/>
  <c r="K157" i="7"/>
  <c r="H157" i="7"/>
  <c r="Z157" i="7" s="1"/>
  <c r="K132" i="7"/>
  <c r="H132" i="7"/>
  <c r="Z132" i="7" s="1"/>
  <c r="K129" i="7"/>
  <c r="H129" i="7"/>
  <c r="Z129" i="7" s="1"/>
  <c r="K123" i="7"/>
  <c r="H123" i="7"/>
  <c r="Z123" i="7" s="1"/>
  <c r="K121" i="7"/>
  <c r="H121" i="7"/>
  <c r="Z121" i="7" s="1"/>
  <c r="K31" i="7"/>
  <c r="H31" i="7"/>
  <c r="H21" i="7"/>
  <c r="H9" i="7"/>
  <c r="K303" i="7"/>
  <c r="H303" i="7"/>
  <c r="Z303" i="7" s="1"/>
  <c r="H291" i="7"/>
  <c r="H253" i="7"/>
  <c r="H249" i="7"/>
  <c r="H244" i="7"/>
  <c r="H226" i="7"/>
  <c r="H207" i="7"/>
  <c r="K201" i="7"/>
  <c r="H201" i="7"/>
  <c r="Z201" i="7" s="1"/>
  <c r="K196" i="7"/>
  <c r="H196" i="7"/>
  <c r="Z196" i="7" s="1"/>
  <c r="K188" i="7"/>
  <c r="H188" i="7"/>
  <c r="Z188" i="7" s="1"/>
  <c r="K156" i="7"/>
  <c r="H156" i="7"/>
  <c r="Z156" i="7" s="1"/>
  <c r="K148" i="7"/>
  <c r="H148" i="7"/>
  <c r="Z148" i="7" s="1"/>
  <c r="K146" i="7"/>
  <c r="H146" i="7"/>
  <c r="Z146" i="7" s="1"/>
  <c r="K70" i="7"/>
  <c r="H70" i="7"/>
  <c r="Z70" i="7" s="1"/>
  <c r="H49" i="7"/>
  <c r="H37" i="7"/>
  <c r="K34" i="7"/>
  <c r="H34" i="7"/>
  <c r="Z34" i="7" s="1"/>
  <c r="K30" i="7"/>
  <c r="H30" i="7"/>
  <c r="Z30" i="7" s="1"/>
  <c r="H20" i="7"/>
  <c r="H14" i="7"/>
  <c r="K12" i="7"/>
  <c r="H12" i="7"/>
  <c r="Z12" i="7" s="1"/>
  <c r="H8" i="7"/>
  <c r="K317" i="7"/>
  <c r="H317" i="7"/>
  <c r="Z317" i="7" s="1"/>
  <c r="K310" i="7"/>
  <c r="H310" i="7"/>
  <c r="Z310" i="7" s="1"/>
  <c r="H473" i="7"/>
  <c r="K302" i="7"/>
  <c r="H302" i="7"/>
  <c r="Z302" i="7" s="1"/>
  <c r="H290" i="7"/>
  <c r="H287" i="7"/>
  <c r="H285" i="7"/>
  <c r="H243" i="7"/>
  <c r="K237" i="7"/>
  <c r="H237" i="7"/>
  <c r="Z237" i="7" s="1"/>
  <c r="K232" i="7"/>
  <c r="H232" i="7"/>
  <c r="Z232" i="7" s="1"/>
  <c r="H225" i="7"/>
  <c r="H217" i="7"/>
  <c r="H206" i="7"/>
  <c r="L206" i="7" s="1"/>
  <c r="M206" i="7" s="1"/>
  <c r="K200" i="7"/>
  <c r="H200" i="7"/>
  <c r="K182" i="7"/>
  <c r="H182" i="7"/>
  <c r="Z182" i="7" s="1"/>
  <c r="K179" i="7"/>
  <c r="H179" i="7"/>
  <c r="Z179" i="7" s="1"/>
  <c r="K155" i="7"/>
  <c r="H155" i="7"/>
  <c r="Z155" i="7" s="1"/>
  <c r="K67" i="7"/>
  <c r="H67" i="7"/>
  <c r="H48" i="7"/>
  <c r="L48" i="7" s="1"/>
  <c r="K29" i="7"/>
  <c r="H29" i="7"/>
  <c r="Z29" i="7" s="1"/>
  <c r="H25" i="7"/>
  <c r="L25" i="7" s="1"/>
  <c r="N25" i="7" s="1"/>
  <c r="H19" i="7"/>
  <c r="L19" i="7" s="1"/>
  <c r="H7" i="7"/>
  <c r="L7" i="7" s="1"/>
  <c r="N7" i="7" s="1"/>
  <c r="K454" i="7"/>
  <c r="H454" i="7"/>
  <c r="Z454" i="7" s="1"/>
  <c r="K450" i="7"/>
  <c r="H450" i="7"/>
  <c r="Z450" i="7" s="1"/>
  <c r="K446" i="7"/>
  <c r="H446" i="7"/>
  <c r="Z446" i="7" s="1"/>
  <c r="K442" i="7"/>
  <c r="H442" i="7"/>
  <c r="Z442" i="7" s="1"/>
  <c r="K438" i="7"/>
  <c r="H438" i="7"/>
  <c r="Z438" i="7" s="1"/>
  <c r="K434" i="7"/>
  <c r="H434" i="7"/>
  <c r="Z434" i="7" s="1"/>
  <c r="K429" i="7"/>
  <c r="H429" i="7"/>
  <c r="Z429" i="7" s="1"/>
  <c r="K424" i="7"/>
  <c r="H424" i="7"/>
  <c r="Z424" i="7" s="1"/>
  <c r="H402" i="7"/>
  <c r="H372" i="7"/>
  <c r="K131" i="7"/>
  <c r="H131" i="7"/>
  <c r="Z131" i="7" s="1"/>
  <c r="K128" i="7"/>
  <c r="H128" i="7"/>
  <c r="Z128" i="7" s="1"/>
  <c r="H468" i="7"/>
  <c r="K463" i="7"/>
  <c r="H463" i="7"/>
  <c r="Z463" i="7" s="1"/>
  <c r="K458" i="7"/>
  <c r="H458" i="7"/>
  <c r="Z458" i="7" s="1"/>
  <c r="K453" i="7"/>
  <c r="H453" i="7"/>
  <c r="Z453" i="7" s="1"/>
  <c r="K449" i="7"/>
  <c r="H449" i="7"/>
  <c r="Z449" i="7" s="1"/>
  <c r="K445" i="7"/>
  <c r="H445" i="7"/>
  <c r="Z445" i="7" s="1"/>
  <c r="K441" i="7"/>
  <c r="H441" i="7"/>
  <c r="Z441" i="7" s="1"/>
  <c r="K437" i="7"/>
  <c r="H437" i="7"/>
  <c r="Z437" i="7" s="1"/>
  <c r="K433" i="7"/>
  <c r="H433" i="7"/>
  <c r="Z433" i="7" s="1"/>
  <c r="K428" i="7"/>
  <c r="H428" i="7"/>
  <c r="Z428" i="7" s="1"/>
  <c r="K358" i="7"/>
  <c r="H358" i="7"/>
  <c r="Z358" i="7" s="1"/>
  <c r="K356" i="7"/>
  <c r="H356" i="7"/>
  <c r="Z356" i="7" s="1"/>
  <c r="K354" i="7"/>
  <c r="H354" i="7"/>
  <c r="Z354" i="7" s="1"/>
  <c r="K352" i="7"/>
  <c r="H352" i="7"/>
  <c r="Z352" i="7" s="1"/>
  <c r="H469" i="7"/>
  <c r="K457" i="7"/>
  <c r="H457" i="7"/>
  <c r="Z457" i="7" s="1"/>
  <c r="K452" i="7"/>
  <c r="H452" i="7"/>
  <c r="Z452" i="7" s="1"/>
  <c r="K448" i="7"/>
  <c r="H448" i="7"/>
  <c r="Z448" i="7" s="1"/>
  <c r="K444" i="7"/>
  <c r="H444" i="7"/>
  <c r="Z444" i="7" s="1"/>
  <c r="K440" i="7"/>
  <c r="H440" i="7"/>
  <c r="Z440" i="7" s="1"/>
  <c r="K436" i="7"/>
  <c r="H436" i="7"/>
  <c r="Z436" i="7" s="1"/>
  <c r="K432" i="7"/>
  <c r="H432" i="7"/>
  <c r="Z432" i="7" s="1"/>
  <c r="K427" i="7"/>
  <c r="H427" i="7"/>
  <c r="Z427" i="7" s="1"/>
  <c r="K423" i="7"/>
  <c r="H423" i="7"/>
  <c r="Z423" i="7" s="1"/>
  <c r="H394" i="7"/>
  <c r="H281" i="7"/>
  <c r="K275" i="7"/>
  <c r="H275" i="7"/>
  <c r="Z275" i="7" s="1"/>
  <c r="H257" i="7"/>
  <c r="H242" i="7"/>
  <c r="H224" i="7"/>
  <c r="K199" i="7"/>
  <c r="H199" i="7"/>
  <c r="K154" i="7"/>
  <c r="H154" i="7"/>
  <c r="Z154" i="7" s="1"/>
  <c r="K69" i="7"/>
  <c r="H69" i="7"/>
  <c r="Z69" i="7" s="1"/>
  <c r="H47" i="7"/>
  <c r="L47" i="7" s="1"/>
  <c r="M47" i="7" s="1"/>
  <c r="K28" i="7"/>
  <c r="H28" i="7"/>
  <c r="Z28" i="7" s="1"/>
  <c r="H18" i="7"/>
  <c r="H6" i="7"/>
  <c r="L6" i="7" s="1"/>
  <c r="K411" i="7"/>
  <c r="H411" i="7"/>
  <c r="Z411" i="7" s="1"/>
  <c r="H371" i="7"/>
  <c r="H369" i="7"/>
  <c r="H342" i="7"/>
  <c r="K315" i="7"/>
  <c r="H315" i="7"/>
  <c r="Z315" i="7" s="1"/>
  <c r="H307" i="7"/>
  <c r="K301" i="7"/>
  <c r="H301" i="7"/>
  <c r="Z301" i="7" s="1"/>
  <c r="H298" i="7"/>
  <c r="L298" i="7" s="1"/>
  <c r="N298" i="7" s="1"/>
  <c r="H284" i="7"/>
  <c r="H280" i="7"/>
  <c r="K274" i="7"/>
  <c r="H274" i="7"/>
  <c r="Z274" i="7" s="1"/>
  <c r="H271" i="7"/>
  <c r="K261" i="7"/>
  <c r="H261" i="7"/>
  <c r="Z261" i="7" s="1"/>
  <c r="H252" i="7"/>
  <c r="H241" i="7"/>
  <c r="K235" i="7"/>
  <c r="H235" i="7"/>
  <c r="Z235" i="7" s="1"/>
  <c r="K231" i="7"/>
  <c r="H231" i="7"/>
  <c r="Z231" i="7" s="1"/>
  <c r="H223" i="7"/>
  <c r="H216" i="7"/>
  <c r="H205" i="7"/>
  <c r="K198" i="7"/>
  <c r="H198" i="7"/>
  <c r="K178" i="7"/>
  <c r="H178" i="7"/>
  <c r="K162" i="7"/>
  <c r="H162" i="7"/>
  <c r="K153" i="7"/>
  <c r="H153" i="7"/>
  <c r="Z153" i="7" s="1"/>
  <c r="K114" i="7"/>
  <c r="H114" i="7"/>
  <c r="Z114" i="7" s="1"/>
  <c r="K97" i="7"/>
  <c r="H97" i="7"/>
  <c r="Z97" i="7" s="1"/>
  <c r="K89" i="7"/>
  <c r="H89" i="7"/>
  <c r="Z89" i="7" s="1"/>
  <c r="H84" i="7"/>
  <c r="H82" i="7"/>
  <c r="K73" i="7"/>
  <c r="H73" i="7"/>
  <c r="Z73" i="7" s="1"/>
  <c r="K66" i="7"/>
  <c r="H66" i="7"/>
  <c r="Z66" i="7" s="1"/>
  <c r="H59" i="7"/>
  <c r="H56" i="7"/>
  <c r="H54" i="7"/>
  <c r="L54" i="7" s="1"/>
  <c r="H46" i="7"/>
  <c r="L46" i="7" s="1"/>
  <c r="N46" i="7" s="1"/>
  <c r="H43" i="7"/>
  <c r="K27" i="7"/>
  <c r="H27" i="7"/>
  <c r="H17" i="7"/>
  <c r="K415" i="7"/>
  <c r="H415" i="7"/>
  <c r="Z415" i="7" s="1"/>
  <c r="H348" i="7"/>
  <c r="H306" i="7"/>
  <c r="K116" i="7"/>
  <c r="H116" i="7"/>
  <c r="Z116" i="7" s="1"/>
  <c r="H401" i="7"/>
  <c r="K410" i="7"/>
  <c r="H410" i="7"/>
  <c r="Z410" i="7" s="1"/>
  <c r="K409" i="7"/>
  <c r="H409" i="7"/>
  <c r="Z409" i="7" s="1"/>
  <c r="H297" i="7"/>
  <c r="H279" i="7"/>
  <c r="K260" i="7"/>
  <c r="H260" i="7"/>
  <c r="Z260" i="7" s="1"/>
  <c r="H251" i="7"/>
  <c r="K230" i="7"/>
  <c r="H230" i="7"/>
  <c r="Z230" i="7" s="1"/>
  <c r="H222" i="7"/>
  <c r="K211" i="7"/>
  <c r="H211" i="7"/>
  <c r="Z211" i="7" s="1"/>
  <c r="K177" i="7"/>
  <c r="H177" i="7"/>
  <c r="Z177" i="7" s="1"/>
  <c r="K166" i="7"/>
  <c r="H166" i="7"/>
  <c r="K152" i="7"/>
  <c r="H152" i="7"/>
  <c r="K65" i="7"/>
  <c r="H65" i="7"/>
  <c r="H53" i="7"/>
  <c r="L53" i="7" s="1"/>
  <c r="N53" i="7" s="1"/>
  <c r="K414" i="7"/>
  <c r="H414" i="7"/>
  <c r="Z414" i="7" s="1"/>
  <c r="K134" i="7"/>
  <c r="H134" i="7"/>
  <c r="Z134" i="7" s="1"/>
  <c r="H221" i="7"/>
  <c r="L221" i="7" s="1"/>
  <c r="N221" i="7" s="1"/>
  <c r="K300" i="7"/>
  <c r="H300" i="7"/>
  <c r="Z300" i="7" s="1"/>
  <c r="K229" i="7"/>
  <c r="H229" i="7"/>
  <c r="Z229" i="7" s="1"/>
  <c r="H220" i="7"/>
  <c r="H24" i="7"/>
  <c r="H16" i="7"/>
  <c r="H5" i="7"/>
  <c r="L5" i="7" s="1"/>
  <c r="H138" i="7"/>
  <c r="K413" i="7"/>
  <c r="H413" i="7"/>
  <c r="Z413" i="7" s="1"/>
  <c r="K408" i="7"/>
  <c r="H408" i="7"/>
  <c r="Z408" i="7" s="1"/>
  <c r="K102" i="7"/>
  <c r="H102" i="7"/>
  <c r="Z102" i="7" s="1"/>
  <c r="K92" i="7"/>
  <c r="H92" i="7"/>
  <c r="Z92" i="7" s="1"/>
  <c r="H81" i="7"/>
  <c r="K64" i="7"/>
  <c r="H64" i="7"/>
  <c r="Z64" i="7" s="1"/>
  <c r="H62" i="7"/>
  <c r="H52" i="7"/>
  <c r="K412" i="7"/>
  <c r="H294" i="7"/>
  <c r="K421" i="7"/>
  <c r="K422" i="7"/>
  <c r="K426" i="7"/>
  <c r="K431" i="7"/>
  <c r="K435" i="7"/>
  <c r="K439" i="7"/>
  <c r="K443" i="7"/>
  <c r="K447" i="7"/>
  <c r="K451" i="7"/>
  <c r="K456" i="7"/>
  <c r="K460" i="7"/>
  <c r="K462" i="7"/>
  <c r="K465" i="7"/>
  <c r="K475" i="7"/>
  <c r="K476" i="7"/>
  <c r="K420" i="7"/>
  <c r="K407" i="7"/>
  <c r="K397" i="7"/>
  <c r="K395" i="7"/>
  <c r="K390" i="7"/>
  <c r="K376" i="7"/>
  <c r="K353" i="7"/>
  <c r="K355" i="7"/>
  <c r="K357" i="7"/>
  <c r="K351" i="7"/>
  <c r="K332" i="7"/>
  <c r="K325" i="7"/>
  <c r="K327" i="7"/>
  <c r="K321" i="7"/>
  <c r="K319" i="7"/>
  <c r="K316" i="7"/>
  <c r="K318" i="7"/>
  <c r="K314" i="7"/>
  <c r="K312" i="7"/>
  <c r="K311" i="7"/>
  <c r="K309" i="7"/>
  <c r="K299" i="7"/>
  <c r="K273" i="7"/>
  <c r="K277" i="7"/>
  <c r="K265" i="7"/>
  <c r="K262" i="7"/>
  <c r="K259" i="7"/>
  <c r="K228" i="7"/>
  <c r="K234" i="7"/>
  <c r="K236" i="7"/>
  <c r="K210" i="7"/>
  <c r="K195" i="7"/>
  <c r="K197" i="7"/>
  <c r="K193" i="7"/>
  <c r="K190" i="7"/>
  <c r="K191" i="7"/>
  <c r="K176" i="7"/>
  <c r="K181" i="7"/>
  <c r="K184" i="7"/>
  <c r="K165" i="7"/>
  <c r="K170" i="7"/>
  <c r="K161" i="7"/>
  <c r="K151" i="7"/>
  <c r="K149" i="7"/>
  <c r="K140" i="7"/>
  <c r="K141" i="7"/>
  <c r="K143" i="7"/>
  <c r="K130" i="7"/>
  <c r="K133" i="7"/>
  <c r="K127" i="7"/>
  <c r="K88" i="7"/>
  <c r="K91" i="7"/>
  <c r="K95" i="7"/>
  <c r="K96" i="7"/>
  <c r="K99" i="7"/>
  <c r="K101" i="7"/>
  <c r="K103" i="7"/>
  <c r="K109" i="7"/>
  <c r="K110" i="7"/>
  <c r="K111" i="7"/>
  <c r="K113" i="7"/>
  <c r="K115" i="7"/>
  <c r="K119" i="7"/>
  <c r="K120" i="7"/>
  <c r="K122" i="7"/>
  <c r="K72" i="7"/>
  <c r="K41" i="7"/>
  <c r="K63" i="7"/>
  <c r="K68" i="7"/>
  <c r="K33" i="7"/>
  <c r="K11" i="7"/>
  <c r="K26" i="7"/>
  <c r="H421" i="7"/>
  <c r="Z421" i="7" s="1"/>
  <c r="H422" i="7"/>
  <c r="Z422" i="7" s="1"/>
  <c r="H426" i="7"/>
  <c r="Z426" i="7" s="1"/>
  <c r="H431" i="7"/>
  <c r="Z431" i="7" s="1"/>
  <c r="H435" i="7"/>
  <c r="Z435" i="7" s="1"/>
  <c r="H439" i="7"/>
  <c r="Z439" i="7" s="1"/>
  <c r="H443" i="7"/>
  <c r="Z443" i="7" s="1"/>
  <c r="H447" i="7"/>
  <c r="Z447" i="7" s="1"/>
  <c r="H451" i="7"/>
  <c r="Z451" i="7" s="1"/>
  <c r="H455" i="7"/>
  <c r="L455" i="7" s="1"/>
  <c r="H456" i="7"/>
  <c r="Z456" i="7" s="1"/>
  <c r="H460" i="7"/>
  <c r="Z460" i="7" s="1"/>
  <c r="H462" i="7"/>
  <c r="Z462" i="7" s="1"/>
  <c r="H465" i="7"/>
  <c r="Z465" i="7" s="1"/>
  <c r="H467" i="7"/>
  <c r="H471" i="7"/>
  <c r="H472" i="7"/>
  <c r="H475" i="7"/>
  <c r="Z475" i="7" s="1"/>
  <c r="H476" i="7"/>
  <c r="Z476" i="7" s="1"/>
  <c r="H395" i="7"/>
  <c r="H385" i="7"/>
  <c r="H387" i="7"/>
  <c r="H388" i="7"/>
  <c r="H389" i="7"/>
  <c r="L389" i="7" s="1"/>
  <c r="H390" i="7"/>
  <c r="Z390" i="7" s="1"/>
  <c r="H391" i="7"/>
  <c r="L391" i="7" s="1"/>
  <c r="M391" i="7" s="1"/>
  <c r="H367" i="7"/>
  <c r="H368" i="7"/>
  <c r="H370" i="7"/>
  <c r="H376" i="7"/>
  <c r="Z376" i="7" s="1"/>
  <c r="H380" i="7"/>
  <c r="H384" i="7"/>
  <c r="H362" i="7"/>
  <c r="L362" i="7" s="1"/>
  <c r="H363" i="7"/>
  <c r="L363" i="7" s="1"/>
  <c r="H364" i="7"/>
  <c r="H366" i="7"/>
  <c r="L366" i="7" s="1"/>
  <c r="H353" i="7"/>
  <c r="Z353" i="7" s="1"/>
  <c r="H355" i="7"/>
  <c r="Z355" i="7" s="1"/>
  <c r="H357" i="7"/>
  <c r="Z357" i="7" s="1"/>
  <c r="H359" i="7"/>
  <c r="H266" i="7"/>
  <c r="H270" i="7"/>
  <c r="H273" i="7"/>
  <c r="Z273" i="7" s="1"/>
  <c r="H277" i="7"/>
  <c r="H278" i="7"/>
  <c r="H283" i="7"/>
  <c r="L283" i="7" s="1"/>
  <c r="N283" i="7" s="1"/>
  <c r="H286" i="7"/>
  <c r="H289" i="7"/>
  <c r="H247" i="7"/>
  <c r="L247" i="7" s="1"/>
  <c r="N247" i="7" s="1"/>
  <c r="H250" i="7"/>
  <c r="H210" i="7"/>
  <c r="H215" i="7"/>
  <c r="L215" i="7" s="1"/>
  <c r="H219" i="7"/>
  <c r="L219" i="7" s="1"/>
  <c r="M219" i="7" s="1"/>
  <c r="H228" i="7"/>
  <c r="H234" i="7"/>
  <c r="H236" i="7"/>
  <c r="H195" i="7"/>
  <c r="Z195" i="7" s="1"/>
  <c r="H197" i="7"/>
  <c r="Z197" i="7" s="1"/>
  <c r="H190" i="7"/>
  <c r="Z190" i="7" s="1"/>
  <c r="H191" i="7"/>
  <c r="Z191" i="7" s="1"/>
  <c r="H159" i="7"/>
  <c r="H161" i="7"/>
  <c r="H165" i="7"/>
  <c r="H170" i="7"/>
  <c r="Z170" i="7" s="1"/>
  <c r="H176" i="7"/>
  <c r="H181" i="7"/>
  <c r="Z181" i="7" s="1"/>
  <c r="H184" i="7"/>
  <c r="H149" i="7"/>
  <c r="Z149" i="7" s="1"/>
  <c r="H137" i="7"/>
  <c r="H139" i="7"/>
  <c r="H140" i="7"/>
  <c r="H141" i="7"/>
  <c r="Z141" i="7" s="1"/>
  <c r="H143" i="7"/>
  <c r="H130" i="7"/>
  <c r="Z130" i="7" s="1"/>
  <c r="H133" i="7"/>
  <c r="H122" i="7"/>
  <c r="Z122" i="7" s="1"/>
  <c r="H124" i="7"/>
  <c r="H125" i="7"/>
  <c r="L125" i="7" s="1"/>
  <c r="N125" i="7" s="1"/>
  <c r="H76" i="7"/>
  <c r="H78" i="7"/>
  <c r="H80" i="7"/>
  <c r="H83" i="7"/>
  <c r="H88" i="7"/>
  <c r="Z88" i="7" s="1"/>
  <c r="H91" i="7"/>
  <c r="Z91" i="7" s="1"/>
  <c r="H95" i="7"/>
  <c r="H96" i="7"/>
  <c r="Z96" i="7" s="1"/>
  <c r="H98" i="7"/>
  <c r="L98" i="7" s="1"/>
  <c r="H99" i="7"/>
  <c r="Z99" i="7" s="1"/>
  <c r="H100" i="7"/>
  <c r="H101" i="7"/>
  <c r="Z101" i="7" s="1"/>
  <c r="H103" i="7"/>
  <c r="Z103" i="7" s="1"/>
  <c r="H105" i="7"/>
  <c r="H106" i="7"/>
  <c r="L106" i="7" s="1"/>
  <c r="M106" i="7" s="1"/>
  <c r="H107" i="7"/>
  <c r="H108" i="7"/>
  <c r="L108" i="7" s="1"/>
  <c r="H109" i="7"/>
  <c r="Z109" i="7" s="1"/>
  <c r="H110" i="7"/>
  <c r="Z110" i="7" s="1"/>
  <c r="H111" i="7"/>
  <c r="Z111" i="7" s="1"/>
  <c r="H112" i="7"/>
  <c r="L112" i="7" s="1"/>
  <c r="M112" i="7" s="1"/>
  <c r="H113" i="7"/>
  <c r="Z113" i="7" s="1"/>
  <c r="H115" i="7"/>
  <c r="Z115" i="7" s="1"/>
  <c r="H55" i="7"/>
  <c r="H58" i="7"/>
  <c r="H61" i="7"/>
  <c r="H63" i="7"/>
  <c r="H68" i="7"/>
  <c r="Z68" i="7" s="1"/>
  <c r="H44" i="7"/>
  <c r="H45" i="7"/>
  <c r="L45" i="7" s="1"/>
  <c r="N45" i="7" s="1"/>
  <c r="H51" i="7"/>
  <c r="H36" i="7"/>
  <c r="L36" i="7" s="1"/>
  <c r="N36" i="7" s="1"/>
  <c r="H40" i="7"/>
  <c r="H41" i="7"/>
  <c r="H42" i="7"/>
  <c r="L42" i="7" s="1"/>
  <c r="H33" i="7"/>
  <c r="Z33" i="7" s="1"/>
  <c r="H11" i="7"/>
  <c r="Z11" i="7" s="1"/>
  <c r="H13" i="7"/>
  <c r="H15" i="7"/>
  <c r="L15" i="7" s="1"/>
  <c r="H23" i="7"/>
  <c r="L23" i="7" s="1"/>
  <c r="M23" i="7" s="1"/>
  <c r="H26" i="7"/>
  <c r="H120" i="7"/>
  <c r="Z120" i="7" s="1"/>
  <c r="H420" i="7"/>
  <c r="Z420" i="7" s="1"/>
  <c r="H418" i="7"/>
  <c r="L418" i="7" s="1"/>
  <c r="H417" i="7"/>
  <c r="L417" i="7" s="1"/>
  <c r="H72" i="7"/>
  <c r="Z72" i="7" s="1"/>
  <c r="H127" i="7"/>
  <c r="Z127" i="7" s="1"/>
  <c r="H136" i="7"/>
  <c r="H151" i="7"/>
  <c r="H193" i="7"/>
  <c r="Z193" i="7" s="1"/>
  <c r="H204" i="7"/>
  <c r="L204" i="7" s="1"/>
  <c r="H240" i="7"/>
  <c r="H256" i="7"/>
  <c r="H259" i="7"/>
  <c r="Z259" i="7" s="1"/>
  <c r="H262" i="7"/>
  <c r="Z262" i="7" s="1"/>
  <c r="H265" i="7"/>
  <c r="Z265" i="7" s="1"/>
  <c r="H296" i="7"/>
  <c r="L296" i="7" s="1"/>
  <c r="H299" i="7"/>
  <c r="H305" i="7"/>
  <c r="H309" i="7"/>
  <c r="Z309" i="7" s="1"/>
  <c r="H311" i="7"/>
  <c r="Z311" i="7" s="1"/>
  <c r="H312" i="7"/>
  <c r="H314" i="7"/>
  <c r="Z314" i="7" s="1"/>
  <c r="H316" i="7"/>
  <c r="Z316" i="7" s="1"/>
  <c r="H318" i="7"/>
  <c r="Z318" i="7" s="1"/>
  <c r="H319" i="7"/>
  <c r="Z319" i="7" s="1"/>
  <c r="H321" i="7"/>
  <c r="Z321" i="7" s="1"/>
  <c r="H322" i="7"/>
  <c r="L322" i="7" s="1"/>
  <c r="N322" i="7" s="1"/>
  <c r="H323" i="7"/>
  <c r="L323" i="7" s="1"/>
  <c r="H324" i="7"/>
  <c r="H325" i="7"/>
  <c r="H326" i="7"/>
  <c r="H327" i="7"/>
  <c r="Z327" i="7" s="1"/>
  <c r="H329" i="7"/>
  <c r="H332" i="7"/>
  <c r="Z332" i="7" s="1"/>
  <c r="H335" i="7"/>
  <c r="L335" i="7" s="1"/>
  <c r="H337" i="7"/>
  <c r="H341" i="7"/>
  <c r="H345" i="7"/>
  <c r="L345" i="7" s="1"/>
  <c r="H347" i="7"/>
  <c r="H349" i="7"/>
  <c r="L349" i="7" s="1"/>
  <c r="H351" i="7"/>
  <c r="Z351" i="7" s="1"/>
  <c r="H361" i="7"/>
  <c r="L361" i="7" s="1"/>
  <c r="N361" i="7" s="1"/>
  <c r="H393" i="7"/>
  <c r="H397" i="7"/>
  <c r="Z397" i="7" s="1"/>
  <c r="H400" i="7"/>
  <c r="H407" i="7"/>
  <c r="Z407" i="7" s="1"/>
  <c r="H412" i="7"/>
  <c r="Z412" i="7" s="1"/>
  <c r="H4" i="7"/>
  <c r="M269" i="7"/>
  <c r="N269" i="7"/>
  <c r="D20" i="61"/>
  <c r="D19" i="134"/>
  <c r="E20" i="134" s="1"/>
  <c r="G20" i="134" s="1"/>
  <c r="K20" i="134" s="1"/>
  <c r="E22" i="294"/>
  <c r="G22" i="294" s="1"/>
  <c r="K22" i="294" s="1"/>
  <c r="B19" i="345"/>
  <c r="E24" i="346"/>
  <c r="G24" i="346" s="1"/>
  <c r="K24" i="346" s="1"/>
  <c r="G8" i="123"/>
  <c r="H8" i="123" s="1"/>
  <c r="J8" i="123" s="1"/>
  <c r="E21" i="43"/>
  <c r="G21" i="43" s="1"/>
  <c r="K21" i="43" s="1"/>
  <c r="E22" i="43"/>
  <c r="G22" i="43" s="1"/>
  <c r="K22" i="43" s="1"/>
  <c r="E20" i="43"/>
  <c r="G20" i="43" s="1"/>
  <c r="K20" i="43" s="1"/>
  <c r="E20" i="112"/>
  <c r="G20" i="112" s="1"/>
  <c r="K20" i="112" s="1"/>
  <c r="E19" i="112"/>
  <c r="G19" i="112" s="1"/>
  <c r="K19" i="112" s="1"/>
  <c r="E24" i="164"/>
  <c r="G24" i="164" s="1"/>
  <c r="K24" i="164" s="1"/>
  <c r="E20" i="164"/>
  <c r="G20" i="164" s="1"/>
  <c r="K20" i="164" s="1"/>
  <c r="E25" i="164"/>
  <c r="G25" i="164" s="1"/>
  <c r="K25" i="164" s="1"/>
  <c r="E23" i="164"/>
  <c r="G23" i="164" s="1"/>
  <c r="K23" i="164" s="1"/>
  <c r="E21" i="164"/>
  <c r="G21" i="164" s="1"/>
  <c r="K21" i="164" s="1"/>
  <c r="E20" i="368"/>
  <c r="G20" i="368" s="1"/>
  <c r="K20" i="368" s="1"/>
  <c r="G8" i="280"/>
  <c r="H8" i="280" s="1"/>
  <c r="J8" i="280" s="1"/>
  <c r="E25" i="294"/>
  <c r="G25" i="294" s="1"/>
  <c r="K25" i="294" s="1"/>
  <c r="E22" i="346"/>
  <c r="G22" i="346" s="1"/>
  <c r="K22" i="346" s="1"/>
  <c r="E21" i="346"/>
  <c r="G21" i="346" s="1"/>
  <c r="K21" i="346" s="1"/>
  <c r="E22" i="366"/>
  <c r="G22" i="366" s="1"/>
  <c r="K22" i="366" s="1"/>
  <c r="E22" i="20"/>
  <c r="G22" i="20" s="1"/>
  <c r="K22" i="20" s="1"/>
  <c r="E24" i="37"/>
  <c r="G24" i="37" s="1"/>
  <c r="K24" i="37" s="1"/>
  <c r="E20" i="37"/>
  <c r="G20" i="37" s="1"/>
  <c r="K20" i="37" s="1"/>
  <c r="G10" i="318"/>
  <c r="H10" i="318" s="1"/>
  <c r="J10" i="318" s="1"/>
  <c r="E22" i="334"/>
  <c r="G22" i="334" s="1"/>
  <c r="K22" i="334" s="1"/>
  <c r="E23" i="27"/>
  <c r="G23" i="27" s="1"/>
  <c r="K23" i="27" s="1"/>
  <c r="E19" i="33"/>
  <c r="G19" i="33" s="1"/>
  <c r="K19" i="33" s="1"/>
  <c r="E21" i="202"/>
  <c r="G21" i="202" s="1"/>
  <c r="K21" i="202" s="1"/>
  <c r="E22" i="220"/>
  <c r="G22" i="220" s="1"/>
  <c r="K22" i="220" s="1"/>
  <c r="G8" i="322"/>
  <c r="H8" i="322" s="1"/>
  <c r="J8" i="322" s="1"/>
  <c r="E21" i="362"/>
  <c r="G21" i="362" s="1"/>
  <c r="K21" i="362" s="1"/>
  <c r="E20" i="196"/>
  <c r="G20" i="196" s="1"/>
  <c r="K20" i="196" s="1"/>
  <c r="E19" i="321"/>
  <c r="G19" i="321" s="1"/>
  <c r="K19" i="321" s="1"/>
  <c r="G10" i="322"/>
  <c r="H10" i="322" s="1"/>
  <c r="J10" i="322" s="1"/>
  <c r="E23" i="37"/>
  <c r="G23" i="37" s="1"/>
  <c r="K23" i="37" s="1"/>
  <c r="E22" i="37"/>
  <c r="G22" i="37" s="1"/>
  <c r="K22" i="37" s="1"/>
  <c r="E23" i="186"/>
  <c r="G23" i="186" s="1"/>
  <c r="K23" i="186" s="1"/>
  <c r="E23" i="204"/>
  <c r="G23" i="204" s="1"/>
  <c r="K23" i="204" s="1"/>
  <c r="E21" i="204"/>
  <c r="G21" i="204" s="1"/>
  <c r="K21" i="204" s="1"/>
  <c r="E22" i="327"/>
  <c r="G22" i="327" s="1"/>
  <c r="K22" i="327" s="1"/>
  <c r="E21" i="260"/>
  <c r="G21" i="260" s="1"/>
  <c r="K21" i="260" s="1"/>
  <c r="E21" i="358"/>
  <c r="G21" i="358" s="1"/>
  <c r="K21" i="358" s="1"/>
  <c r="E20" i="49"/>
  <c r="G20" i="49" s="1"/>
  <c r="K20" i="49" s="1"/>
  <c r="E22" i="140"/>
  <c r="G22" i="140" s="1"/>
  <c r="K22" i="140" s="1"/>
  <c r="E20" i="166"/>
  <c r="G20" i="166" s="1"/>
  <c r="K20" i="166" s="1"/>
  <c r="E24" i="166"/>
  <c r="G24" i="166" s="1"/>
  <c r="K24" i="166" s="1"/>
  <c r="E21" i="172"/>
  <c r="G21" i="172" s="1"/>
  <c r="K21" i="172" s="1"/>
  <c r="E23" i="172"/>
  <c r="G23" i="172" s="1"/>
  <c r="K23" i="172" s="1"/>
  <c r="E21" i="190"/>
  <c r="G21" i="190" s="1"/>
  <c r="K21" i="190" s="1"/>
  <c r="B19" i="203"/>
  <c r="E20" i="208"/>
  <c r="G20" i="208" s="1"/>
  <c r="K20" i="208" s="1"/>
  <c r="E20" i="214"/>
  <c r="G20" i="214" s="1"/>
  <c r="K20" i="214" s="1"/>
  <c r="E24" i="220"/>
  <c r="G24" i="220" s="1"/>
  <c r="K24" i="220" s="1"/>
  <c r="E20" i="220"/>
  <c r="G20" i="220" s="1"/>
  <c r="K20" i="220" s="1"/>
  <c r="E21" i="220"/>
  <c r="G21" i="220" s="1"/>
  <c r="K21" i="220" s="1"/>
  <c r="E20" i="190"/>
  <c r="G20" i="190" s="1"/>
  <c r="K20" i="190" s="1"/>
  <c r="B10" i="247"/>
  <c r="E21" i="258"/>
  <c r="G21" i="258" s="1"/>
  <c r="K21" i="258" s="1"/>
  <c r="G10" i="261"/>
  <c r="H10" i="261" s="1"/>
  <c r="J10" i="261" s="1"/>
  <c r="H9" i="205"/>
  <c r="J9" i="205" s="1"/>
  <c r="E19" i="134"/>
  <c r="G19" i="134" s="1"/>
  <c r="K19" i="134" s="1"/>
  <c r="E19" i="188"/>
  <c r="G19" i="188" s="1"/>
  <c r="K19" i="188" s="1"/>
  <c r="G9" i="227"/>
  <c r="H9" i="227" s="1"/>
  <c r="J9" i="227" s="1"/>
  <c r="E21" i="49"/>
  <c r="G21" i="49" s="1"/>
  <c r="K21" i="49" s="1"/>
  <c r="A28" i="97"/>
  <c r="I9" i="98" s="1"/>
  <c r="A21" i="98" s="1"/>
  <c r="I21" i="98" s="1"/>
  <c r="E22" i="132"/>
  <c r="G22" i="132" s="1"/>
  <c r="K22" i="132" s="1"/>
  <c r="A31" i="353"/>
  <c r="I11" i="354" s="1"/>
  <c r="A23" i="354" s="1"/>
  <c r="I23" i="354" s="1"/>
  <c r="E20" i="176"/>
  <c r="G20" i="176" s="1"/>
  <c r="K20" i="176" s="1"/>
  <c r="E25" i="37"/>
  <c r="G25" i="37" s="1"/>
  <c r="K25" i="37" s="1"/>
  <c r="A32" i="345"/>
  <c r="I9" i="346" s="1"/>
  <c r="A21" i="346" s="1"/>
  <c r="I21" i="346" s="1"/>
  <c r="E21" i="350"/>
  <c r="G21" i="350" s="1"/>
  <c r="K21" i="350" s="1"/>
  <c r="E23" i="350"/>
  <c r="G23" i="350" s="1"/>
  <c r="K23" i="350" s="1"/>
  <c r="E20" i="350"/>
  <c r="G20" i="350" s="1"/>
  <c r="K20" i="350" s="1"/>
  <c r="G9" i="64"/>
  <c r="H9" i="64" s="1"/>
  <c r="J9" i="64" s="1"/>
  <c r="E20" i="108"/>
  <c r="G20" i="108" s="1"/>
  <c r="K20" i="108" s="1"/>
  <c r="E22" i="108"/>
  <c r="G22" i="108" s="1"/>
  <c r="K22" i="108" s="1"/>
  <c r="E29" i="172"/>
  <c r="G29" i="172" s="1"/>
  <c r="K29" i="172" s="1"/>
  <c r="E25" i="172"/>
  <c r="G25" i="172" s="1"/>
  <c r="K25" i="172" s="1"/>
  <c r="B9" i="245"/>
  <c r="E20" i="346"/>
  <c r="G20" i="346" s="1"/>
  <c r="K20" i="346" s="1"/>
  <c r="E23" i="346"/>
  <c r="G23" i="346" s="1"/>
  <c r="K23" i="346" s="1"/>
  <c r="T459" i="7"/>
  <c r="V459" i="7" s="1"/>
  <c r="H8" i="34"/>
  <c r="J8" i="34" s="1"/>
  <c r="H8" i="30"/>
  <c r="J8" i="30" s="1"/>
  <c r="H9" i="30"/>
  <c r="J9" i="30" s="1"/>
  <c r="H10" i="30"/>
  <c r="J10" i="30" s="1"/>
  <c r="G12" i="32"/>
  <c r="H12" i="32" s="1"/>
  <c r="J12" i="32" s="1"/>
  <c r="H10" i="117"/>
  <c r="J10" i="117" s="1"/>
  <c r="H9" i="113"/>
  <c r="J9" i="113" s="1"/>
  <c r="H11" i="113"/>
  <c r="J11" i="113" s="1"/>
  <c r="H11" i="107"/>
  <c r="J11" i="107" s="1"/>
  <c r="H9" i="103"/>
  <c r="J9" i="103" s="1"/>
  <c r="G32" i="16"/>
  <c r="H38" i="16" s="1"/>
  <c r="J38" i="16" s="1"/>
  <c r="G24" i="16"/>
  <c r="G8" i="16"/>
  <c r="H8" i="91"/>
  <c r="J8" i="91" s="1"/>
  <c r="H9" i="91"/>
  <c r="J9" i="91" s="1"/>
  <c r="H10" i="91"/>
  <c r="J10" i="91" s="1"/>
  <c r="H9" i="89"/>
  <c r="J9" i="89" s="1"/>
  <c r="H10" i="89"/>
  <c r="J10" i="89" s="1"/>
  <c r="H8" i="87"/>
  <c r="J8" i="87" s="1"/>
  <c r="H9" i="87"/>
  <c r="J9" i="87" s="1"/>
  <c r="H10" i="87"/>
  <c r="J10" i="87" s="1"/>
  <c r="H9" i="83"/>
  <c r="J9" i="83" s="1"/>
  <c r="H10" i="83"/>
  <c r="J10" i="83" s="1"/>
  <c r="H8" i="79"/>
  <c r="J8" i="79" s="1"/>
  <c r="H9" i="79"/>
  <c r="J9" i="79" s="1"/>
  <c r="H10" i="79"/>
  <c r="J10" i="79" s="1"/>
  <c r="H8" i="73"/>
  <c r="J8" i="73" s="1"/>
  <c r="H9" i="73"/>
  <c r="J9" i="73" s="1"/>
  <c r="H10" i="73"/>
  <c r="J10" i="73" s="1"/>
  <c r="H11" i="73"/>
  <c r="J11" i="73" s="1"/>
  <c r="H10" i="71"/>
  <c r="J10" i="71" s="1"/>
  <c r="H11" i="71"/>
  <c r="J11" i="71" s="1"/>
  <c r="B17" i="58"/>
  <c r="E19" i="78"/>
  <c r="G19" i="78" s="1"/>
  <c r="K19" i="78" s="1"/>
  <c r="E20" i="78"/>
  <c r="G20" i="78" s="1"/>
  <c r="K20" i="78" s="1"/>
  <c r="E20" i="100"/>
  <c r="G20" i="100" s="1"/>
  <c r="K20" i="100" s="1"/>
  <c r="E19" i="100"/>
  <c r="G19" i="100" s="1"/>
  <c r="K19" i="100" s="1"/>
  <c r="B11" i="229"/>
  <c r="E20" i="258"/>
  <c r="G20" i="258" s="1"/>
  <c r="K20" i="258" s="1"/>
  <c r="E23" i="258"/>
  <c r="G23" i="258" s="1"/>
  <c r="K23" i="258" s="1"/>
  <c r="E19" i="292"/>
  <c r="G19" i="292" s="1"/>
  <c r="K19" i="292" s="1"/>
  <c r="E20" i="292"/>
  <c r="G20" i="292" s="1"/>
  <c r="K20" i="292" s="1"/>
  <c r="E22" i="329"/>
  <c r="G22" i="329" s="1"/>
  <c r="K22" i="329" s="1"/>
  <c r="G8" i="337"/>
  <c r="H8" i="337" s="1"/>
  <c r="J8" i="337" s="1"/>
  <c r="E21" i="366"/>
  <c r="G21" i="366" s="1"/>
  <c r="K21" i="366" s="1"/>
  <c r="E20" i="366"/>
  <c r="G20" i="366" s="1"/>
  <c r="K20" i="366" s="1"/>
  <c r="T446" i="7"/>
  <c r="V446" i="7" s="1"/>
  <c r="E22" i="27"/>
  <c r="G22" i="27" s="1"/>
  <c r="K22" i="27" s="1"/>
  <c r="E21" i="27"/>
  <c r="G21" i="27" s="1"/>
  <c r="K21" i="27" s="1"/>
  <c r="E22" i="47"/>
  <c r="G22" i="47" s="1"/>
  <c r="K22" i="47" s="1"/>
  <c r="E20" i="27"/>
  <c r="G20" i="27" s="1"/>
  <c r="K20" i="27" s="1"/>
  <c r="J11" i="354"/>
  <c r="J11" i="362"/>
  <c r="A19" i="32"/>
  <c r="I8" i="33" s="1"/>
  <c r="A19" i="33" s="1"/>
  <c r="I19" i="33" s="1"/>
  <c r="H11" i="34"/>
  <c r="J11" i="34" s="1"/>
  <c r="T476" i="7"/>
  <c r="V476" i="7" s="1"/>
  <c r="J8" i="380"/>
  <c r="H11" i="237"/>
  <c r="J11" i="237" s="1"/>
  <c r="H9" i="235"/>
  <c r="J9" i="235" s="1"/>
  <c r="H10" i="235"/>
  <c r="J10" i="235" s="1"/>
  <c r="H11" i="235"/>
  <c r="J11" i="235" s="1"/>
  <c r="H10" i="233"/>
  <c r="J10" i="233" s="1"/>
  <c r="H11" i="233"/>
  <c r="J11" i="233" s="1"/>
  <c r="B12" i="231"/>
  <c r="H13" i="229"/>
  <c r="J13" i="229" s="1"/>
  <c r="H9" i="225"/>
  <c r="J9" i="225" s="1"/>
  <c r="H10" i="225"/>
  <c r="J10" i="225" s="1"/>
  <c r="H11" i="225"/>
  <c r="J11" i="225" s="1"/>
  <c r="H10" i="215"/>
  <c r="J10" i="215" s="1"/>
  <c r="H11" i="215"/>
  <c r="J11" i="215" s="1"/>
  <c r="H11" i="209"/>
  <c r="J11" i="209" s="1"/>
  <c r="H9" i="197"/>
  <c r="J9" i="197" s="1"/>
  <c r="H10" i="197"/>
  <c r="J10" i="197" s="1"/>
  <c r="H11" i="197"/>
  <c r="J11" i="197" s="1"/>
  <c r="H8" i="193"/>
  <c r="J8" i="193" s="1"/>
  <c r="H10" i="193"/>
  <c r="J10" i="193" s="1"/>
  <c r="H11" i="193"/>
  <c r="J11" i="193" s="1"/>
  <c r="H8" i="191"/>
  <c r="J8" i="191" s="1"/>
  <c r="H27" i="163"/>
  <c r="J27" i="163" s="1"/>
  <c r="H29" i="163"/>
  <c r="J29" i="163" s="1"/>
  <c r="H8" i="153"/>
  <c r="J8" i="153" s="1"/>
  <c r="H9" i="153"/>
  <c r="J9" i="153" s="1"/>
  <c r="H11" i="153"/>
  <c r="J11" i="153" s="1"/>
  <c r="H9" i="147"/>
  <c r="J9" i="147" s="1"/>
  <c r="H8" i="147"/>
  <c r="J8" i="147" s="1"/>
  <c r="H12" i="147"/>
  <c r="J12" i="147" s="1"/>
  <c r="B16" i="139"/>
  <c r="H12" i="135"/>
  <c r="J12" i="135" s="1"/>
  <c r="H36" i="131"/>
  <c r="J36" i="131" s="1"/>
  <c r="H32" i="131"/>
  <c r="J32" i="131" s="1"/>
  <c r="H34" i="131"/>
  <c r="J34" i="131" s="1"/>
  <c r="H38" i="131"/>
  <c r="J38" i="131" s="1"/>
  <c r="H14" i="131"/>
  <c r="J14" i="131" s="1"/>
  <c r="H12" i="131"/>
  <c r="J12" i="131" s="1"/>
  <c r="H10" i="131"/>
  <c r="J10" i="131" s="1"/>
  <c r="H9" i="131"/>
  <c r="J9" i="131" s="1"/>
  <c r="H11" i="131"/>
  <c r="J11" i="131" s="1"/>
  <c r="H13" i="131"/>
  <c r="J13" i="131" s="1"/>
  <c r="H15" i="131"/>
  <c r="J15" i="131" s="1"/>
  <c r="H8" i="131"/>
  <c r="J8" i="131" s="1"/>
  <c r="H33" i="131"/>
  <c r="J33" i="131" s="1"/>
  <c r="H35" i="131"/>
  <c r="J35" i="131" s="1"/>
  <c r="H37" i="131"/>
  <c r="J37" i="131" s="1"/>
  <c r="H8" i="129"/>
  <c r="J8" i="129" s="1"/>
  <c r="H11" i="129"/>
  <c r="J11" i="129" s="1"/>
  <c r="H9" i="127"/>
  <c r="J9" i="127" s="1"/>
  <c r="H12" i="127"/>
  <c r="J12" i="127" s="1"/>
  <c r="L359" i="7" l="1"/>
  <c r="Z359" i="7"/>
  <c r="L384" i="7"/>
  <c r="Z384" i="7"/>
  <c r="L368" i="7"/>
  <c r="N368" i="7" s="1"/>
  <c r="Z368" i="7"/>
  <c r="L387" i="7"/>
  <c r="Z387" i="7"/>
  <c r="L471" i="7"/>
  <c r="Z471" i="7"/>
  <c r="L401" i="7"/>
  <c r="Z401" i="7"/>
  <c r="L369" i="7"/>
  <c r="Z369" i="7"/>
  <c r="L469" i="7"/>
  <c r="M469" i="7" s="1"/>
  <c r="Z469" i="7"/>
  <c r="L372" i="7"/>
  <c r="M372" i="7" s="1"/>
  <c r="Z372" i="7"/>
  <c r="L473" i="7"/>
  <c r="Z473" i="7"/>
  <c r="L474" i="7"/>
  <c r="Z474" i="7"/>
  <c r="L381" i="7"/>
  <c r="Z381" i="7"/>
  <c r="L382" i="7"/>
  <c r="N382" i="7" s="1"/>
  <c r="Z382" i="7"/>
  <c r="L375" i="7"/>
  <c r="M375" i="7" s="1"/>
  <c r="Z375" i="7"/>
  <c r="L405" i="7"/>
  <c r="N405" i="7" s="1"/>
  <c r="Z405" i="7"/>
  <c r="B23" i="179"/>
  <c r="B13" i="217"/>
  <c r="B16" i="326"/>
  <c r="B22" i="163"/>
  <c r="A4" i="369"/>
  <c r="L400" i="7"/>
  <c r="N400" i="7" s="1"/>
  <c r="Z400" i="7"/>
  <c r="L393" i="7"/>
  <c r="M393" i="7" s="1"/>
  <c r="Z393" i="7"/>
  <c r="L364" i="7"/>
  <c r="N364" i="7" s="1"/>
  <c r="Z364" i="7"/>
  <c r="L380" i="7"/>
  <c r="N380" i="7" s="1"/>
  <c r="Z380" i="7"/>
  <c r="L370" i="7"/>
  <c r="N370" i="7" s="1"/>
  <c r="Z370" i="7"/>
  <c r="L367" i="7"/>
  <c r="N367" i="7" s="1"/>
  <c r="Z367" i="7"/>
  <c r="L388" i="7"/>
  <c r="N388" i="7" s="1"/>
  <c r="Z388" i="7"/>
  <c r="L385" i="7"/>
  <c r="N385" i="7" s="1"/>
  <c r="Z385" i="7"/>
  <c r="L472" i="7"/>
  <c r="N472" i="7" s="1"/>
  <c r="Z472" i="7"/>
  <c r="L467" i="7"/>
  <c r="N467" i="7" s="1"/>
  <c r="Z467" i="7"/>
  <c r="L371" i="7"/>
  <c r="M371" i="7" s="1"/>
  <c r="Z371" i="7"/>
  <c r="L394" i="7"/>
  <c r="N394" i="7" s="1"/>
  <c r="Z394" i="7"/>
  <c r="L468" i="7"/>
  <c r="M468" i="7" s="1"/>
  <c r="Z468" i="7"/>
  <c r="L402" i="7"/>
  <c r="N402" i="7" s="1"/>
  <c r="Z402" i="7"/>
  <c r="L365" i="7"/>
  <c r="N365" i="7" s="1"/>
  <c r="Z365" i="7"/>
  <c r="L373" i="7"/>
  <c r="N373" i="7" s="1"/>
  <c r="Z373" i="7"/>
  <c r="L403" i="7"/>
  <c r="M403" i="7" s="1"/>
  <c r="Z403" i="7"/>
  <c r="L386" i="7"/>
  <c r="M386" i="7" s="1"/>
  <c r="Z386" i="7"/>
  <c r="L374" i="7"/>
  <c r="M374" i="7" s="1"/>
  <c r="Z374" i="7"/>
  <c r="L404" i="7"/>
  <c r="M404" i="7" s="1"/>
  <c r="Z404" i="7"/>
  <c r="L383" i="7"/>
  <c r="N383" i="7" s="1"/>
  <c r="Z383" i="7"/>
  <c r="A39" i="21"/>
  <c r="I12" i="22" s="1"/>
  <c r="A24" i="22" s="1"/>
  <c r="I24" i="22" s="1"/>
  <c r="B29" i="16"/>
  <c r="L337" i="7"/>
  <c r="M337" i="7" s="1"/>
  <c r="Z337" i="7"/>
  <c r="L305" i="7"/>
  <c r="M305" i="7" s="1"/>
  <c r="Z305" i="7"/>
  <c r="L256" i="7"/>
  <c r="M256" i="7" s="1"/>
  <c r="Z256" i="7"/>
  <c r="L250" i="7"/>
  <c r="N250" i="7" s="1"/>
  <c r="Z250" i="7"/>
  <c r="L289" i="7"/>
  <c r="N289" i="7" s="1"/>
  <c r="Z289" i="7"/>
  <c r="L270" i="7"/>
  <c r="N270" i="7" s="1"/>
  <c r="Z270" i="7"/>
  <c r="L294" i="7"/>
  <c r="N294" i="7" s="1"/>
  <c r="Z294" i="7"/>
  <c r="L279" i="7"/>
  <c r="N279" i="7" s="1"/>
  <c r="Z279" i="7"/>
  <c r="L348" i="7"/>
  <c r="N348" i="7" s="1"/>
  <c r="Z348" i="7"/>
  <c r="L271" i="7"/>
  <c r="N271" i="7" s="1"/>
  <c r="Z271" i="7"/>
  <c r="L284" i="7"/>
  <c r="M284" i="7" s="1"/>
  <c r="Z284" i="7"/>
  <c r="L307" i="7"/>
  <c r="M307" i="7" s="1"/>
  <c r="Z307" i="7"/>
  <c r="L281" i="7"/>
  <c r="N281" i="7" s="1"/>
  <c r="Z281" i="7"/>
  <c r="L287" i="7"/>
  <c r="M287" i="7" s="1"/>
  <c r="Z287" i="7"/>
  <c r="L253" i="7"/>
  <c r="N253" i="7" s="1"/>
  <c r="Z253" i="7"/>
  <c r="L292" i="7"/>
  <c r="M292" i="7" s="1"/>
  <c r="Z292" i="7"/>
  <c r="L338" i="7"/>
  <c r="M338" i="7" s="1"/>
  <c r="Z338" i="7"/>
  <c r="L344" i="7"/>
  <c r="M344" i="7" s="1"/>
  <c r="Z344" i="7"/>
  <c r="L288" i="7"/>
  <c r="N288" i="7" s="1"/>
  <c r="Z288" i="7"/>
  <c r="L267" i="7"/>
  <c r="M267" i="7" s="1"/>
  <c r="Z267" i="7"/>
  <c r="B21" i="173"/>
  <c r="B12" i="183"/>
  <c r="B12" i="365"/>
  <c r="B16" i="167"/>
  <c r="A35" i="219"/>
  <c r="I12" i="220" s="1"/>
  <c r="A24" i="220" s="1"/>
  <c r="I24" i="220" s="1"/>
  <c r="A16" i="253"/>
  <c r="I8" i="254" s="1"/>
  <c r="A18" i="254" s="1"/>
  <c r="I18" i="254" s="1"/>
  <c r="L347" i="7"/>
  <c r="M347" i="7" s="1"/>
  <c r="Z347" i="7"/>
  <c r="L341" i="7"/>
  <c r="M341" i="7" s="1"/>
  <c r="Z341" i="7"/>
  <c r="L329" i="7"/>
  <c r="M329" i="7" s="1"/>
  <c r="Z329" i="7"/>
  <c r="L326" i="7"/>
  <c r="N326" i="7" s="1"/>
  <c r="Z326" i="7"/>
  <c r="L324" i="7"/>
  <c r="M324" i="7" s="1"/>
  <c r="Z324" i="7"/>
  <c r="L286" i="7"/>
  <c r="M286" i="7" s="1"/>
  <c r="Z286" i="7"/>
  <c r="L278" i="7"/>
  <c r="N278" i="7" s="1"/>
  <c r="Z278" i="7"/>
  <c r="L266" i="7"/>
  <c r="M266" i="7" s="1"/>
  <c r="Z266" i="7"/>
  <c r="L251" i="7"/>
  <c r="M251" i="7" s="1"/>
  <c r="Z251" i="7"/>
  <c r="L297" i="7"/>
  <c r="M297" i="7" s="1"/>
  <c r="Z297" i="7"/>
  <c r="L306" i="7"/>
  <c r="M306" i="7" s="1"/>
  <c r="Z306" i="7"/>
  <c r="L252" i="7"/>
  <c r="N252" i="7" s="1"/>
  <c r="Z252" i="7"/>
  <c r="L280" i="7"/>
  <c r="M280" i="7" s="1"/>
  <c r="Z280" i="7"/>
  <c r="L342" i="7"/>
  <c r="M342" i="7" s="1"/>
  <c r="Z342" i="7"/>
  <c r="L257" i="7"/>
  <c r="M257" i="7" s="1"/>
  <c r="Z257" i="7"/>
  <c r="L285" i="7"/>
  <c r="M285" i="7" s="1"/>
  <c r="Z285" i="7"/>
  <c r="L290" i="7"/>
  <c r="N290" i="7" s="1"/>
  <c r="Z290" i="7"/>
  <c r="L249" i="7"/>
  <c r="Z249" i="7"/>
  <c r="L291" i="7"/>
  <c r="M291" i="7" s="1"/>
  <c r="Z291" i="7"/>
  <c r="L343" i="7"/>
  <c r="M343" i="7" s="1"/>
  <c r="Z343" i="7"/>
  <c r="L339" i="7"/>
  <c r="M339" i="7" s="1"/>
  <c r="Z339" i="7"/>
  <c r="L340" i="7"/>
  <c r="N340" i="7" s="1"/>
  <c r="Z340" i="7"/>
  <c r="L293" i="7"/>
  <c r="N293" i="7" s="1"/>
  <c r="Z293" i="7"/>
  <c r="L282" i="7"/>
  <c r="N282" i="7" s="1"/>
  <c r="Z282" i="7"/>
  <c r="B11" i="14"/>
  <c r="L240" i="7"/>
  <c r="Z240" i="7"/>
  <c r="L220" i="7"/>
  <c r="M220" i="7" s="1"/>
  <c r="Z220" i="7"/>
  <c r="L223" i="7"/>
  <c r="M223" i="7" s="1"/>
  <c r="Z223" i="7"/>
  <c r="L224" i="7"/>
  <c r="N224" i="7" s="1"/>
  <c r="Z224" i="7"/>
  <c r="L243" i="7"/>
  <c r="N243" i="7" s="1"/>
  <c r="Z243" i="7"/>
  <c r="L226" i="7"/>
  <c r="M226" i="7" s="1"/>
  <c r="Z226" i="7"/>
  <c r="L227" i="7"/>
  <c r="N227" i="7" s="1"/>
  <c r="Z227" i="7"/>
  <c r="B9" i="376"/>
  <c r="B17" i="347"/>
  <c r="L222" i="7"/>
  <c r="N222" i="7" s="1"/>
  <c r="Z222" i="7"/>
  <c r="L241" i="7"/>
  <c r="M241" i="7" s="1"/>
  <c r="Z241" i="7"/>
  <c r="L242" i="7"/>
  <c r="N242" i="7" s="1"/>
  <c r="Z242" i="7"/>
  <c r="L225" i="7"/>
  <c r="M225" i="7" s="1"/>
  <c r="Z225" i="7"/>
  <c r="L244" i="7"/>
  <c r="N244" i="7" s="1"/>
  <c r="Z244" i="7"/>
  <c r="L245" i="7"/>
  <c r="M245" i="7" s="1"/>
  <c r="L216" i="7"/>
  <c r="N216" i="7" s="1"/>
  <c r="Z216" i="7"/>
  <c r="L207" i="7"/>
  <c r="N207" i="7" s="1"/>
  <c r="Z207" i="7"/>
  <c r="L218" i="7"/>
  <c r="M218" i="7" s="1"/>
  <c r="G10" i="32"/>
  <c r="H10" i="32" s="1"/>
  <c r="J10" i="32" s="1"/>
  <c r="L205" i="7"/>
  <c r="M205" i="7" s="1"/>
  <c r="Z205" i="7"/>
  <c r="L217" i="7"/>
  <c r="M217" i="7" s="1"/>
  <c r="Z217" i="7"/>
  <c r="L159" i="7"/>
  <c r="N159" i="7" s="1"/>
  <c r="Z159" i="7"/>
  <c r="L160" i="7"/>
  <c r="M160" i="7" s="1"/>
  <c r="Z160" i="7"/>
  <c r="L139" i="7"/>
  <c r="N139" i="7" s="1"/>
  <c r="Z139" i="7"/>
  <c r="L40" i="7"/>
  <c r="M40" i="7" s="1"/>
  <c r="Z40" i="7"/>
  <c r="L51" i="7"/>
  <c r="N51" i="7" s="1"/>
  <c r="Z51" i="7"/>
  <c r="L44" i="7"/>
  <c r="N44" i="7" s="1"/>
  <c r="Z44" i="7"/>
  <c r="L58" i="7"/>
  <c r="N58" i="7" s="1"/>
  <c r="Z58" i="7"/>
  <c r="L100" i="7"/>
  <c r="N100" i="7" s="1"/>
  <c r="Z100" i="7"/>
  <c r="L80" i="7"/>
  <c r="M80" i="7" s="1"/>
  <c r="Z80" i="7"/>
  <c r="L76" i="7"/>
  <c r="M76" i="7" s="1"/>
  <c r="Z76" i="7"/>
  <c r="L124" i="7"/>
  <c r="N124" i="7" s="1"/>
  <c r="Z124" i="7"/>
  <c r="L137" i="7"/>
  <c r="M137" i="7" s="1"/>
  <c r="Z137" i="7"/>
  <c r="L52" i="7"/>
  <c r="N52" i="7" s="1"/>
  <c r="Z52" i="7"/>
  <c r="L81" i="7"/>
  <c r="M81" i="7" s="1"/>
  <c r="Z81" i="7"/>
  <c r="L24" i="7"/>
  <c r="M24" i="7" s="1"/>
  <c r="Z24" i="7"/>
  <c r="L43" i="7"/>
  <c r="M43" i="7" s="1"/>
  <c r="Z43" i="7"/>
  <c r="L59" i="7"/>
  <c r="N59" i="7" s="1"/>
  <c r="Z59" i="7"/>
  <c r="L84" i="7"/>
  <c r="M84" i="7" s="1"/>
  <c r="Z84" i="7"/>
  <c r="L14" i="7"/>
  <c r="N14" i="7" s="1"/>
  <c r="Z14" i="7"/>
  <c r="L37" i="7"/>
  <c r="N37" i="7" s="1"/>
  <c r="Z37" i="7"/>
  <c r="L136" i="7"/>
  <c r="M136" i="7" s="1"/>
  <c r="Z136" i="7"/>
  <c r="L13" i="7"/>
  <c r="N13" i="7" s="1"/>
  <c r="Z13" i="7"/>
  <c r="L61" i="7"/>
  <c r="N61" i="7" s="1"/>
  <c r="Z61" i="7"/>
  <c r="L55" i="7"/>
  <c r="N55" i="7" s="1"/>
  <c r="Z55" i="7"/>
  <c r="L107" i="7"/>
  <c r="N107" i="7" s="1"/>
  <c r="Z107" i="7"/>
  <c r="L105" i="7"/>
  <c r="N105" i="7" s="1"/>
  <c r="Z105" i="7"/>
  <c r="L83" i="7"/>
  <c r="N83" i="7" s="1"/>
  <c r="Z83" i="7"/>
  <c r="L78" i="7"/>
  <c r="M78" i="7" s="1"/>
  <c r="Z78" i="7"/>
  <c r="L62" i="7"/>
  <c r="M62" i="7" s="1"/>
  <c r="Z62" i="7"/>
  <c r="L138" i="7"/>
  <c r="M138" i="7" s="1"/>
  <c r="Z138" i="7"/>
  <c r="L16" i="7"/>
  <c r="N16" i="7" s="1"/>
  <c r="Z16" i="7"/>
  <c r="L17" i="7"/>
  <c r="M17" i="7" s="1"/>
  <c r="Z17" i="7"/>
  <c r="L56" i="7"/>
  <c r="N56" i="7" s="1"/>
  <c r="Z56" i="7"/>
  <c r="L82" i="7"/>
  <c r="M82" i="7" s="1"/>
  <c r="Z82" i="7"/>
  <c r="L18" i="7"/>
  <c r="M18" i="7" s="1"/>
  <c r="Z18" i="7"/>
  <c r="L20" i="7"/>
  <c r="N20" i="7" s="1"/>
  <c r="Z20" i="7"/>
  <c r="L49" i="7"/>
  <c r="M49" i="7" s="1"/>
  <c r="Z49" i="7"/>
  <c r="L21" i="7"/>
  <c r="M21" i="7" s="1"/>
  <c r="Z21" i="7"/>
  <c r="L77" i="7"/>
  <c r="N77" i="7" s="1"/>
  <c r="Z77" i="7"/>
  <c r="L57" i="7"/>
  <c r="M57" i="7" s="1"/>
  <c r="Z57" i="7"/>
  <c r="L9" i="7"/>
  <c r="M9" i="7" s="1"/>
  <c r="Z9" i="7"/>
  <c r="L8" i="7"/>
  <c r="M8" i="7" s="1"/>
  <c r="Z8" i="7"/>
  <c r="L10" i="7"/>
  <c r="N10" i="7" s="1"/>
  <c r="Z10" i="7"/>
  <c r="B16" i="143"/>
  <c r="B11" i="149"/>
  <c r="L4" i="7"/>
  <c r="G13" i="11" s="1"/>
  <c r="B17" i="179"/>
  <c r="B12" i="211"/>
  <c r="A36" i="165"/>
  <c r="I8" i="166" s="1"/>
  <c r="A20" i="166" s="1"/>
  <c r="I20" i="166" s="1"/>
  <c r="B10" i="52"/>
  <c r="B15" i="145"/>
  <c r="B17" i="135"/>
  <c r="B15" i="169"/>
  <c r="A32" i="219"/>
  <c r="I9" i="220" s="1"/>
  <c r="A21" i="220" s="1"/>
  <c r="I21" i="220" s="1"/>
  <c r="B19" i="351"/>
  <c r="B10" i="205"/>
  <c r="A20" i="274"/>
  <c r="I8" i="275" s="1"/>
  <c r="A19" i="275" s="1"/>
  <c r="I19" i="275" s="1"/>
  <c r="B13" i="209"/>
  <c r="B10" i="129"/>
  <c r="A20" i="291"/>
  <c r="I8" i="292" s="1"/>
  <c r="A19" i="292" s="1"/>
  <c r="I19" i="292" s="1"/>
  <c r="N391" i="7"/>
  <c r="O391" i="7" s="1"/>
  <c r="G13" i="319" s="1"/>
  <c r="H19" i="319" s="1"/>
  <c r="B19" i="143"/>
  <c r="B14" i="143"/>
  <c r="A24" i="149"/>
  <c r="I8" i="150" s="1"/>
  <c r="A20" i="150" s="1"/>
  <c r="I20" i="150" s="1"/>
  <c r="B29" i="165"/>
  <c r="B19" i="173"/>
  <c r="A24" i="183"/>
  <c r="I9" i="184" s="1"/>
  <c r="A21" i="184" s="1"/>
  <c r="I21" i="184" s="1"/>
  <c r="B11" i="183"/>
  <c r="B14" i="203"/>
  <c r="B14" i="211"/>
  <c r="B18" i="213"/>
  <c r="B21" i="16"/>
  <c r="B17" i="165"/>
  <c r="B9" i="276"/>
  <c r="A15" i="227"/>
  <c r="I8" i="228" s="1"/>
  <c r="A19" i="228" s="1"/>
  <c r="I19" i="228" s="1"/>
  <c r="B21" i="167"/>
  <c r="A15" i="245"/>
  <c r="I8" i="246" s="1"/>
  <c r="A19" i="246" s="1"/>
  <c r="I19" i="246" s="1"/>
  <c r="B12" i="353"/>
  <c r="B12" i="26"/>
  <c r="A31" i="355"/>
  <c r="A25" i="221"/>
  <c r="I10" i="222" s="1"/>
  <c r="A22" i="222" s="1"/>
  <c r="I22" i="222" s="1"/>
  <c r="B13" i="213"/>
  <c r="B12" i="189"/>
  <c r="A20" i="54"/>
  <c r="I9" i="55" s="1"/>
  <c r="A20" i="55" s="1"/>
  <c r="I20" i="55" s="1"/>
  <c r="B16" i="201"/>
  <c r="B24" i="171"/>
  <c r="B22" i="326"/>
  <c r="B9" i="253"/>
  <c r="B16" i="293"/>
  <c r="B28" i="131"/>
  <c r="B14" i="165"/>
  <c r="A28" i="169"/>
  <c r="I8" i="170" s="1"/>
  <c r="A20" i="170" s="1"/>
  <c r="I20" i="170" s="1"/>
  <c r="A34" i="207"/>
  <c r="I11" i="208" s="1"/>
  <c r="A23" i="208" s="1"/>
  <c r="I23" i="208" s="1"/>
  <c r="B11" i="367"/>
  <c r="A28" i="257"/>
  <c r="I8" i="258" s="1"/>
  <c r="A20" i="258" s="1"/>
  <c r="I20" i="258" s="1"/>
  <c r="A15" i="81"/>
  <c r="I8" i="82" s="1"/>
  <c r="A19" i="82" s="1"/>
  <c r="I19" i="82" s="1"/>
  <c r="A45" i="10"/>
  <c r="I14" i="11" s="1"/>
  <c r="A21" i="11" s="1"/>
  <c r="I21" i="11" s="1"/>
  <c r="B19" i="349"/>
  <c r="A27" i="351"/>
  <c r="I8" i="352" s="1"/>
  <c r="A20" i="352" s="1"/>
  <c r="I20" i="352" s="1"/>
  <c r="I11" i="356"/>
  <c r="A23" i="356" s="1"/>
  <c r="I23" i="356" s="1"/>
  <c r="B12" i="357"/>
  <c r="B13" i="54"/>
  <c r="B17" i="62"/>
  <c r="B10" i="64"/>
  <c r="B15" i="330"/>
  <c r="B9" i="64"/>
  <c r="B11" i="127"/>
  <c r="B31" i="355"/>
  <c r="A4" i="372"/>
  <c r="A4" i="371"/>
  <c r="N108" i="7"/>
  <c r="M108" i="7"/>
  <c r="A49" i="16"/>
  <c r="I14" i="17" s="1"/>
  <c r="A26" i="17" s="1"/>
  <c r="I26" i="17" s="1"/>
  <c r="B22" i="16"/>
  <c r="A29" i="38"/>
  <c r="I10" i="39" s="1"/>
  <c r="A22" i="39" s="1"/>
  <c r="I22" i="39" s="1"/>
  <c r="B18" i="38"/>
  <c r="B15" i="44"/>
  <c r="A20" i="44"/>
  <c r="I9" i="45" s="1"/>
  <c r="A20" i="45" s="1"/>
  <c r="I20" i="45" s="1"/>
  <c r="B23" i="62"/>
  <c r="B19" i="62"/>
  <c r="B10" i="69"/>
  <c r="B9" i="69"/>
  <c r="B15" i="77"/>
  <c r="B11" i="77"/>
  <c r="B15" i="95"/>
  <c r="A20" i="95"/>
  <c r="I9" i="96" s="1"/>
  <c r="A20" i="96" s="1"/>
  <c r="I20" i="96" s="1"/>
  <c r="B11" i="117"/>
  <c r="B9" i="117"/>
  <c r="B10" i="117"/>
  <c r="B32" i="131"/>
  <c r="B24" i="131"/>
  <c r="A21" i="133"/>
  <c r="I9" i="134" s="1"/>
  <c r="A20" i="134" s="1"/>
  <c r="I20" i="134" s="1"/>
  <c r="B11" i="133"/>
  <c r="B22" i="135"/>
  <c r="B18" i="135"/>
  <c r="B14" i="135"/>
  <c r="B23" i="138"/>
  <c r="A31" i="138"/>
  <c r="I8" i="47" s="1"/>
  <c r="A20" i="47" s="1"/>
  <c r="I20" i="47" s="1"/>
  <c r="B18" i="138"/>
  <c r="B27" i="143"/>
  <c r="B17" i="143"/>
  <c r="B22" i="143"/>
  <c r="B17" i="145"/>
  <c r="B11" i="145"/>
  <c r="B14" i="145"/>
  <c r="B15" i="147"/>
  <c r="A21" i="147"/>
  <c r="I9" i="148" s="1"/>
  <c r="A20" i="148" s="1"/>
  <c r="I20" i="148" s="1"/>
  <c r="B11" i="151"/>
  <c r="B9" i="151"/>
  <c r="B11" i="153"/>
  <c r="B9" i="153"/>
  <c r="B14" i="159"/>
  <c r="A20" i="159"/>
  <c r="I8" i="160" s="1"/>
  <c r="A19" i="160" s="1"/>
  <c r="I19" i="160" s="1"/>
  <c r="B10" i="159"/>
  <c r="B29" i="163"/>
  <c r="B17" i="163"/>
  <c r="B30" i="165"/>
  <c r="A40" i="165"/>
  <c r="I12" i="166" s="1"/>
  <c r="A24" i="166" s="1"/>
  <c r="I24" i="166" s="1"/>
  <c r="B27" i="167"/>
  <c r="A35" i="167"/>
  <c r="I12" i="168" s="1"/>
  <c r="A24" i="168" s="1"/>
  <c r="I24" i="168" s="1"/>
  <c r="B22" i="169"/>
  <c r="B18" i="169"/>
  <c r="B43" i="171"/>
  <c r="A55" i="171"/>
  <c r="I16" i="172" s="1"/>
  <c r="A29" i="172" s="1"/>
  <c r="I29" i="172" s="1"/>
  <c r="B41" i="171"/>
  <c r="B32" i="171"/>
  <c r="B37" i="171"/>
  <c r="B19" i="171"/>
  <c r="A49" i="171"/>
  <c r="I10" i="172" s="1"/>
  <c r="A23" i="172" s="1"/>
  <c r="I23" i="172" s="1"/>
  <c r="B26" i="173"/>
  <c r="B20" i="173"/>
  <c r="B15" i="175"/>
  <c r="B11" i="175"/>
  <c r="B17" i="177"/>
  <c r="A23" i="177"/>
  <c r="I8" i="178" s="1"/>
  <c r="A20" i="178" s="1"/>
  <c r="I20" i="178" s="1"/>
  <c r="B19" i="183"/>
  <c r="B16" i="183"/>
  <c r="B13" i="183"/>
  <c r="B15" i="191"/>
  <c r="B11" i="191"/>
  <c r="A21" i="191"/>
  <c r="I9" i="192" s="1"/>
  <c r="A20" i="192" s="1"/>
  <c r="I20" i="192" s="1"/>
  <c r="B17" i="201"/>
  <c r="B14" i="201"/>
  <c r="B23" i="203"/>
  <c r="B15" i="203"/>
  <c r="B21" i="203"/>
  <c r="B17" i="203"/>
  <c r="A28" i="203"/>
  <c r="I9" i="204" s="1"/>
  <c r="A21" i="204" s="1"/>
  <c r="I21" i="204" s="1"/>
  <c r="B17" i="209"/>
  <c r="B11" i="209"/>
  <c r="B24" i="207"/>
  <c r="B14" i="207"/>
  <c r="B19" i="211"/>
  <c r="B13" i="211"/>
  <c r="B11" i="221"/>
  <c r="A23" i="221"/>
  <c r="I8" i="222" s="1"/>
  <c r="A20" i="222" s="1"/>
  <c r="I20" i="222" s="1"/>
  <c r="B11" i="235"/>
  <c r="B9" i="235"/>
  <c r="B11" i="237"/>
  <c r="B12" i="237"/>
  <c r="B20" i="257"/>
  <c r="B12" i="257"/>
  <c r="B10" i="261"/>
  <c r="B9" i="261"/>
  <c r="B15" i="268"/>
  <c r="B13" i="268"/>
  <c r="B14" i="272"/>
  <c r="A20" i="272"/>
  <c r="I8" i="273" s="1"/>
  <c r="A19" i="273" s="1"/>
  <c r="I19" i="273" s="1"/>
  <c r="A15" i="280"/>
  <c r="I8" i="281" s="1"/>
  <c r="A19" i="281" s="1"/>
  <c r="I19" i="281" s="1"/>
  <c r="B9" i="280"/>
  <c r="B31" i="293"/>
  <c r="B25" i="293"/>
  <c r="B22" i="297"/>
  <c r="A30" i="297"/>
  <c r="I10" i="298" s="1"/>
  <c r="A22" i="298" s="1"/>
  <c r="I22" i="298" s="1"/>
  <c r="B9" i="318"/>
  <c r="B10" i="318"/>
  <c r="B10" i="337"/>
  <c r="B9" i="337"/>
  <c r="B11" i="339"/>
  <c r="B10" i="339"/>
  <c r="A15" i="339"/>
  <c r="I8" i="340" s="1"/>
  <c r="A19" i="340" s="1"/>
  <c r="I19" i="340" s="1"/>
  <c r="B18" i="343"/>
  <c r="A29" i="343"/>
  <c r="I10" i="344" s="1"/>
  <c r="A22" i="344" s="1"/>
  <c r="I22" i="344" s="1"/>
  <c r="B12" i="19"/>
  <c r="B18" i="19"/>
  <c r="B9" i="129"/>
  <c r="B18" i="131"/>
  <c r="B18" i="165"/>
  <c r="B14" i="169"/>
  <c r="B16" i="179"/>
  <c r="B25" i="179"/>
  <c r="B19" i="207"/>
  <c r="B10" i="81"/>
  <c r="B10" i="153"/>
  <c r="A4" i="101"/>
  <c r="A4" i="106" s="1"/>
  <c r="B12" i="54"/>
  <c r="B15" i="62"/>
  <c r="B15" i="19"/>
  <c r="B12" i="32"/>
  <c r="A25" i="211"/>
  <c r="I10" i="212" s="1"/>
  <c r="A22" i="212" s="1"/>
  <c r="I22" i="212" s="1"/>
  <c r="B28" i="171"/>
  <c r="B19" i="293"/>
  <c r="B15" i="357"/>
  <c r="B16" i="185"/>
  <c r="B13" i="203"/>
  <c r="I9" i="176"/>
  <c r="A20" i="176" s="1"/>
  <c r="I20" i="176" s="1"/>
  <c r="A4" i="153"/>
  <c r="A21" i="268"/>
  <c r="I9" i="269" s="1"/>
  <c r="A20" i="269" s="1"/>
  <c r="I20" i="269" s="1"/>
  <c r="B10" i="235"/>
  <c r="A15" i="69"/>
  <c r="B15" i="326"/>
  <c r="B10" i="32"/>
  <c r="A23" i="209"/>
  <c r="I8" i="210" s="1"/>
  <c r="A20" i="210" s="1"/>
  <c r="I20" i="210" s="1"/>
  <c r="B10" i="272"/>
  <c r="B19" i="295"/>
  <c r="A15" i="261"/>
  <c r="I8" i="262" s="1"/>
  <c r="A19" i="262" s="1"/>
  <c r="I19" i="262" s="1"/>
  <c r="A41" i="163"/>
  <c r="I13" i="164" s="1"/>
  <c r="A25" i="164" s="1"/>
  <c r="I25" i="164" s="1"/>
  <c r="B13" i="189"/>
  <c r="A15" i="337"/>
  <c r="I8" i="338" s="1"/>
  <c r="A19" i="338" s="1"/>
  <c r="I19" i="338" s="1"/>
  <c r="L151" i="7"/>
  <c r="M151" i="7" s="1"/>
  <c r="E21" i="132"/>
  <c r="G21" i="132" s="1"/>
  <c r="K21" i="132" s="1"/>
  <c r="H20" i="345"/>
  <c r="J20" i="345" s="1"/>
  <c r="H11" i="347"/>
  <c r="J11" i="347" s="1"/>
  <c r="H10" i="347"/>
  <c r="J10" i="347" s="1"/>
  <c r="H18" i="328"/>
  <c r="J18" i="328" s="1"/>
  <c r="H20" i="328"/>
  <c r="J20" i="328" s="1"/>
  <c r="H22" i="345"/>
  <c r="J22" i="345" s="1"/>
  <c r="B28" i="361"/>
  <c r="H13" i="328"/>
  <c r="J13" i="328" s="1"/>
  <c r="H22" i="328"/>
  <c r="J22" i="328" s="1"/>
  <c r="H21" i="345"/>
  <c r="J21" i="345" s="1"/>
  <c r="H16" i="345"/>
  <c r="J16" i="345" s="1"/>
  <c r="H24" i="345"/>
  <c r="J24" i="345" s="1"/>
  <c r="B32" i="345" s="1"/>
  <c r="B26" i="131"/>
  <c r="B10" i="151"/>
  <c r="B16" i="169"/>
  <c r="B16" i="207"/>
  <c r="E25" i="132"/>
  <c r="G25" i="132" s="1"/>
  <c r="K25" i="132" s="1"/>
  <c r="B13" i="62"/>
  <c r="E21" i="214"/>
  <c r="G21" i="214" s="1"/>
  <c r="K21" i="214" s="1"/>
  <c r="A30" i="203"/>
  <c r="I11" i="204" s="1"/>
  <c r="A23" i="204" s="1"/>
  <c r="I23" i="204" s="1"/>
  <c r="A40" i="141"/>
  <c r="I12" i="142" s="1"/>
  <c r="A24" i="142" s="1"/>
  <c r="I24" i="142" s="1"/>
  <c r="A38" i="163"/>
  <c r="I10" i="164" s="1"/>
  <c r="A22" i="164" s="1"/>
  <c r="I22" i="164" s="1"/>
  <c r="E25" i="166"/>
  <c r="G25" i="166" s="1"/>
  <c r="K25" i="166" s="1"/>
  <c r="B9" i="79"/>
  <c r="L33" i="7"/>
  <c r="M33" i="7" s="1"/>
  <c r="H25" i="328"/>
  <c r="J25" i="328" s="1"/>
  <c r="H10" i="328"/>
  <c r="J10" i="328" s="1"/>
  <c r="H27" i="328"/>
  <c r="J27" i="328" s="1"/>
  <c r="H12" i="328"/>
  <c r="J12" i="328" s="1"/>
  <c r="H15" i="345"/>
  <c r="J15" i="345" s="1"/>
  <c r="H21" i="347"/>
  <c r="J21" i="347" s="1"/>
  <c r="B30" i="357"/>
  <c r="H22" i="347"/>
  <c r="J22" i="347" s="1"/>
  <c r="E27" i="132"/>
  <c r="G27" i="132" s="1"/>
  <c r="K27" i="132" s="1"/>
  <c r="B11" i="115"/>
  <c r="B13" i="97"/>
  <c r="E23" i="214"/>
  <c r="G23" i="214" s="1"/>
  <c r="K23" i="214" s="1"/>
  <c r="B13" i="195"/>
  <c r="A26" i="189"/>
  <c r="I10" i="190" s="1"/>
  <c r="A22" i="190" s="1"/>
  <c r="I22" i="190" s="1"/>
  <c r="G8" i="169"/>
  <c r="H8" i="169" s="1"/>
  <c r="J8" i="169" s="1"/>
  <c r="G16" i="169"/>
  <c r="H16" i="169" s="1"/>
  <c r="J16" i="169" s="1"/>
  <c r="H21" i="328"/>
  <c r="J21" i="328" s="1"/>
  <c r="H9" i="347"/>
  <c r="J9" i="347" s="1"/>
  <c r="B15" i="97"/>
  <c r="E24" i="168"/>
  <c r="G24" i="168" s="1"/>
  <c r="K24" i="168" s="1"/>
  <c r="B12" i="145"/>
  <c r="A42" i="179"/>
  <c r="I11" i="180" s="1"/>
  <c r="A22" i="180" s="1"/>
  <c r="I22" i="180" s="1"/>
  <c r="B10" i="79"/>
  <c r="E19" i="192"/>
  <c r="G19" i="192" s="1"/>
  <c r="K19" i="192" s="1"/>
  <c r="E24" i="214"/>
  <c r="G24" i="214" s="1"/>
  <c r="K24" i="214" s="1"/>
  <c r="B11" i="95"/>
  <c r="B17" i="330"/>
  <c r="L426" i="7"/>
  <c r="M426" i="7" s="1"/>
  <c r="M283" i="7"/>
  <c r="O283" i="7" s="1"/>
  <c r="B13" i="115"/>
  <c r="B12" i="52"/>
  <c r="B17" i="97"/>
  <c r="B19" i="97"/>
  <c r="A20" i="195"/>
  <c r="I9" i="196" s="1"/>
  <c r="A20" i="196" s="1"/>
  <c r="I20" i="196" s="1"/>
  <c r="E24" i="132"/>
  <c r="G24" i="132" s="1"/>
  <c r="K24" i="132" s="1"/>
  <c r="H8" i="359"/>
  <c r="J8" i="359" s="1"/>
  <c r="B11" i="177"/>
  <c r="E20" i="202"/>
  <c r="G20" i="202" s="1"/>
  <c r="K20" i="202" s="1"/>
  <c r="B25" i="163"/>
  <c r="E20" i="275"/>
  <c r="G20" i="275" s="1"/>
  <c r="K20" i="275" s="1"/>
  <c r="G12" i="191"/>
  <c r="H23" i="345"/>
  <c r="J23" i="345" s="1"/>
  <c r="H26" i="345"/>
  <c r="J26" i="345" s="1"/>
  <c r="B17" i="139"/>
  <c r="B23" i="139"/>
  <c r="A32" i="139"/>
  <c r="I8" i="140" s="1"/>
  <c r="A20" i="140" s="1"/>
  <c r="I20" i="140" s="1"/>
  <c r="B22" i="139"/>
  <c r="B23" i="58"/>
  <c r="A31" i="58"/>
  <c r="I8" i="59" s="1"/>
  <c r="A20" i="59" s="1"/>
  <c r="I20" i="59" s="1"/>
  <c r="B26" i="58"/>
  <c r="A34" i="58"/>
  <c r="I11" i="59" s="1"/>
  <c r="A23" i="59" s="1"/>
  <c r="I23" i="59" s="1"/>
  <c r="B14" i="58"/>
  <c r="A32" i="58"/>
  <c r="I9" i="59" s="1"/>
  <c r="A21" i="59" s="1"/>
  <c r="I21" i="59" s="1"/>
  <c r="B27" i="58"/>
  <c r="A35" i="58"/>
  <c r="I12" i="59" s="1"/>
  <c r="A24" i="59" s="1"/>
  <c r="I24" i="59" s="1"/>
  <c r="B21" i="58"/>
  <c r="B13" i="58"/>
  <c r="B16" i="58"/>
  <c r="B11" i="12"/>
  <c r="A21" i="12"/>
  <c r="I9" i="13" s="1"/>
  <c r="A20" i="13" s="1"/>
  <c r="I20" i="13" s="1"/>
  <c r="M19" i="7"/>
  <c r="N19" i="7"/>
  <c r="B20" i="10"/>
  <c r="A44" i="10"/>
  <c r="I13" i="11" s="1"/>
  <c r="A20" i="11" s="1"/>
  <c r="I20" i="11" s="1"/>
  <c r="B30" i="10"/>
  <c r="B23" i="10"/>
  <c r="A44" i="16"/>
  <c r="I9" i="17" s="1"/>
  <c r="A21" i="17" s="1"/>
  <c r="I21" i="17" s="1"/>
  <c r="B25" i="16"/>
  <c r="B19" i="24"/>
  <c r="A25" i="24"/>
  <c r="I10" i="25" s="1"/>
  <c r="A22" i="25" s="1"/>
  <c r="I22" i="25" s="1"/>
  <c r="B16" i="24"/>
  <c r="A39" i="36"/>
  <c r="I12" i="37" s="1"/>
  <c r="A24" i="37" s="1"/>
  <c r="I24" i="37" s="1"/>
  <c r="B24" i="36"/>
  <c r="A37" i="36"/>
  <c r="I10" i="37" s="1"/>
  <c r="A22" i="37" s="1"/>
  <c r="I22" i="37" s="1"/>
  <c r="B16" i="36"/>
  <c r="B23" i="38"/>
  <c r="B19" i="38"/>
  <c r="B21" i="38"/>
  <c r="B13" i="38"/>
  <c r="B18" i="40"/>
  <c r="B12" i="40"/>
  <c r="A24" i="40"/>
  <c r="I9" i="41" s="1"/>
  <c r="A21" i="41" s="1"/>
  <c r="I21" i="41" s="1"/>
  <c r="B12" i="44"/>
  <c r="B10" i="44"/>
  <c r="B19" i="48"/>
  <c r="B16" i="48"/>
  <c r="B28" i="36"/>
  <c r="B29" i="21"/>
  <c r="B37" i="16"/>
  <c r="M46" i="7"/>
  <c r="O46" i="7" s="1"/>
  <c r="B20" i="26"/>
  <c r="B15" i="38"/>
  <c r="B14" i="40"/>
  <c r="M298" i="7"/>
  <c r="O298" i="7" s="1"/>
  <c r="B13" i="48"/>
  <c r="B27" i="10"/>
  <c r="B13" i="24"/>
  <c r="A28" i="38"/>
  <c r="I9" i="39" s="1"/>
  <c r="A21" i="39" s="1"/>
  <c r="I21" i="39" s="1"/>
  <c r="B13" i="12"/>
  <c r="L325" i="7"/>
  <c r="M325" i="7" s="1"/>
  <c r="L103" i="7"/>
  <c r="M103" i="7" s="1"/>
  <c r="L133" i="7"/>
  <c r="M133" i="7" s="1"/>
  <c r="L277" i="7"/>
  <c r="N277" i="7" s="1"/>
  <c r="N359" i="7"/>
  <c r="M359" i="7"/>
  <c r="L355" i="7"/>
  <c r="N355" i="7" s="1"/>
  <c r="L376" i="7"/>
  <c r="N376" i="7" s="1"/>
  <c r="M389" i="7"/>
  <c r="N389" i="7"/>
  <c r="B33" i="171"/>
  <c r="B13" i="169"/>
  <c r="B16" i="163"/>
  <c r="B17" i="141"/>
  <c r="L299" i="7"/>
  <c r="M299" i="7" s="1"/>
  <c r="L68" i="7"/>
  <c r="N68" i="7" s="1"/>
  <c r="L113" i="7"/>
  <c r="L122" i="7"/>
  <c r="N122" i="7" s="1"/>
  <c r="L184" i="7"/>
  <c r="N184" i="7" s="1"/>
  <c r="L465" i="7"/>
  <c r="M465" i="7" s="1"/>
  <c r="L300" i="7"/>
  <c r="M300" i="7" s="1"/>
  <c r="L65" i="7"/>
  <c r="N65" i="7" s="1"/>
  <c r="L166" i="7"/>
  <c r="M166" i="7" s="1"/>
  <c r="L427" i="7"/>
  <c r="N427" i="7" s="1"/>
  <c r="L436" i="7"/>
  <c r="M436" i="7" s="1"/>
  <c r="L444" i="7"/>
  <c r="M444" i="7" s="1"/>
  <c r="L452" i="7"/>
  <c r="M452" i="7" s="1"/>
  <c r="L424" i="7"/>
  <c r="N424" i="7" s="1"/>
  <c r="L442" i="7"/>
  <c r="N442" i="7" s="1"/>
  <c r="L182" i="7"/>
  <c r="N182" i="7" s="1"/>
  <c r="L237" i="7"/>
  <c r="M237" i="7" s="1"/>
  <c r="L302" i="7"/>
  <c r="M302" i="7" s="1"/>
  <c r="L12" i="7"/>
  <c r="M12" i="7" s="1"/>
  <c r="L34" i="7"/>
  <c r="N34" i="7" s="1"/>
  <c r="L148" i="7"/>
  <c r="M148" i="7" s="1"/>
  <c r="L201" i="7"/>
  <c r="N201" i="7" s="1"/>
  <c r="L303" i="7"/>
  <c r="N303" i="7" s="1"/>
  <c r="L194" i="7"/>
  <c r="N194" i="7" s="1"/>
  <c r="L212" i="7"/>
  <c r="M212" i="7" s="1"/>
  <c r="L238" i="7"/>
  <c r="N238" i="7" s="1"/>
  <c r="L430" i="7"/>
  <c r="M430" i="7" s="1"/>
  <c r="L461" i="7"/>
  <c r="M461" i="7" s="1"/>
  <c r="L466" i="7"/>
  <c r="M466" i="7" s="1"/>
  <c r="L377" i="7"/>
  <c r="N377" i="7" s="1"/>
  <c r="L233" i="7"/>
  <c r="N233" i="7" s="1"/>
  <c r="L158" i="7"/>
  <c r="M158" i="7" s="1"/>
  <c r="L164" i="7"/>
  <c r="M164" i="7" s="1"/>
  <c r="L169" i="7"/>
  <c r="M169" i="7" s="1"/>
  <c r="L183" i="7"/>
  <c r="M183" i="7" s="1"/>
  <c r="L185" i="7"/>
  <c r="M185" i="7" s="1"/>
  <c r="B24" i="185"/>
  <c r="A33" i="185"/>
  <c r="I9" i="186" s="1"/>
  <c r="A21" i="186" s="1"/>
  <c r="I21" i="186" s="1"/>
  <c r="G14" i="209"/>
  <c r="H14" i="209" s="1"/>
  <c r="J14" i="209" s="1"/>
  <c r="G8" i="209"/>
  <c r="H12" i="191"/>
  <c r="J12" i="191" s="1"/>
  <c r="G23" i="167"/>
  <c r="G18" i="167"/>
  <c r="G8" i="167"/>
  <c r="G20" i="165"/>
  <c r="H22" i="165" s="1"/>
  <c r="J22" i="165" s="1"/>
  <c r="G8" i="165"/>
  <c r="H13" i="165" s="1"/>
  <c r="J13" i="165" s="1"/>
  <c r="G14" i="163"/>
  <c r="H15" i="163" s="1"/>
  <c r="J15" i="163" s="1"/>
  <c r="G20" i="163"/>
  <c r="H24" i="163" s="1"/>
  <c r="G8" i="163"/>
  <c r="H8" i="127"/>
  <c r="J8" i="127" s="1"/>
  <c r="L235" i="7"/>
  <c r="N235" i="7" s="1"/>
  <c r="E21" i="370"/>
  <c r="G21" i="370" s="1"/>
  <c r="K21" i="370" s="1"/>
  <c r="E22" i="370"/>
  <c r="G22" i="370" s="1"/>
  <c r="K22" i="370" s="1"/>
  <c r="H10" i="326"/>
  <c r="J10" i="326" s="1"/>
  <c r="H9" i="191"/>
  <c r="J9" i="191" s="1"/>
  <c r="H12" i="326"/>
  <c r="J12" i="326" s="1"/>
  <c r="H25" i="330"/>
  <c r="J25" i="330" s="1"/>
  <c r="H17" i="349"/>
  <c r="J17" i="349" s="1"/>
  <c r="H27" i="330"/>
  <c r="J27" i="330" s="1"/>
  <c r="H18" i="349"/>
  <c r="J18" i="349" s="1"/>
  <c r="H24" i="328"/>
  <c r="J24" i="328" s="1"/>
  <c r="B33" i="328" s="1"/>
  <c r="H19" i="349"/>
  <c r="J19" i="349" s="1"/>
  <c r="H8" i="326"/>
  <c r="J8" i="326" s="1"/>
  <c r="T470" i="7"/>
  <c r="V470" i="7" s="1"/>
  <c r="H11" i="326"/>
  <c r="J11" i="326" s="1"/>
  <c r="G8" i="251"/>
  <c r="T469" i="7"/>
  <c r="V469" i="7" s="1"/>
  <c r="T468" i="7"/>
  <c r="V468" i="7" s="1"/>
  <c r="B23" i="173"/>
  <c r="A37" i="326"/>
  <c r="I10" i="327" s="1"/>
  <c r="A22" i="327" s="1"/>
  <c r="I22" i="327" s="1"/>
  <c r="L316" i="7"/>
  <c r="N316" i="7" s="1"/>
  <c r="L476" i="7"/>
  <c r="N476" i="7" s="1"/>
  <c r="A15" i="341"/>
  <c r="I8" i="342" s="1"/>
  <c r="A19" i="342" s="1"/>
  <c r="I19" i="342" s="1"/>
  <c r="A27" i="349"/>
  <c r="I8" i="350" s="1"/>
  <c r="A20" i="350" s="1"/>
  <c r="I20" i="350" s="1"/>
  <c r="A30" i="355"/>
  <c r="B16" i="145"/>
  <c r="B11" i="111"/>
  <c r="B9" i="341"/>
  <c r="A15" i="307"/>
  <c r="I8" i="308" s="1"/>
  <c r="A19" i="308" s="1"/>
  <c r="I19" i="308" s="1"/>
  <c r="A30" i="353"/>
  <c r="I10" i="354" s="1"/>
  <c r="A22" i="354" s="1"/>
  <c r="I22" i="354" s="1"/>
  <c r="A4" i="214"/>
  <c r="A4" i="363"/>
  <c r="B9" i="288"/>
  <c r="B9" i="371"/>
  <c r="A21" i="111"/>
  <c r="I9" i="112" s="1"/>
  <c r="A20" i="112" s="1"/>
  <c r="I20" i="112" s="1"/>
  <c r="B10" i="341"/>
  <c r="A45" i="16"/>
  <c r="I10" i="17" s="1"/>
  <c r="A22" i="17" s="1"/>
  <c r="I22" i="17" s="1"/>
  <c r="A4" i="365"/>
  <c r="B18" i="97"/>
  <c r="B10" i="133"/>
  <c r="B11" i="54"/>
  <c r="L451" i="7"/>
  <c r="M451" i="7" s="1"/>
  <c r="L116" i="7"/>
  <c r="M116" i="7" s="1"/>
  <c r="B30" i="349"/>
  <c r="H21" i="349"/>
  <c r="J21" i="349" s="1"/>
  <c r="H22" i="349"/>
  <c r="J22" i="349" s="1"/>
  <c r="H20" i="349"/>
  <c r="J20" i="349" s="1"/>
  <c r="H20" i="347"/>
  <c r="J20" i="347" s="1"/>
  <c r="H25" i="345"/>
  <c r="J25" i="345" s="1"/>
  <c r="H24" i="330"/>
  <c r="J24" i="330" s="1"/>
  <c r="H23" i="330"/>
  <c r="J23" i="330" s="1"/>
  <c r="B31" i="330" s="1"/>
  <c r="H23" i="328"/>
  <c r="J23" i="328" s="1"/>
  <c r="H11" i="328"/>
  <c r="J11" i="328" s="1"/>
  <c r="H8" i="328"/>
  <c r="J8" i="328" s="1"/>
  <c r="H13" i="326"/>
  <c r="J13" i="326" s="1"/>
  <c r="A36" i="21"/>
  <c r="I9" i="22" s="1"/>
  <c r="A21" i="22" s="1"/>
  <c r="I21" i="22" s="1"/>
  <c r="B27" i="21"/>
  <c r="M45" i="7"/>
  <c r="O45" i="7" s="1"/>
  <c r="H10" i="34"/>
  <c r="J10" i="34" s="1"/>
  <c r="N272" i="7"/>
  <c r="O272" i="7" s="1"/>
  <c r="E20" i="45"/>
  <c r="G20" i="45" s="1"/>
  <c r="K20" i="45" s="1"/>
  <c r="B11" i="107"/>
  <c r="E20" i="20"/>
  <c r="G20" i="20" s="1"/>
  <c r="K20" i="20" s="1"/>
  <c r="M254" i="7"/>
  <c r="N254" i="7"/>
  <c r="E20" i="22"/>
  <c r="G20" i="22" s="1"/>
  <c r="K20" i="22" s="1"/>
  <c r="E23" i="22"/>
  <c r="G23" i="22" s="1"/>
  <c r="K23" i="22" s="1"/>
  <c r="B22" i="26"/>
  <c r="A29" i="26"/>
  <c r="I10" i="27" s="1"/>
  <c r="A22" i="27" s="1"/>
  <c r="I22" i="27" s="1"/>
  <c r="B18" i="26"/>
  <c r="E20" i="116"/>
  <c r="G20" i="116" s="1"/>
  <c r="K20" i="116" s="1"/>
  <c r="E19" i="116"/>
  <c r="G19" i="116" s="1"/>
  <c r="K19" i="116" s="1"/>
  <c r="B38" i="131"/>
  <c r="B30" i="131"/>
  <c r="B26" i="138"/>
  <c r="B21" i="138"/>
  <c r="A34" i="138"/>
  <c r="I11" i="47" s="1"/>
  <c r="A23" i="47" s="1"/>
  <c r="I23" i="47" s="1"/>
  <c r="A20" i="231"/>
  <c r="I9" i="232" s="1"/>
  <c r="A20" i="232" s="1"/>
  <c r="I20" i="232" s="1"/>
  <c r="B13" i="231"/>
  <c r="H12" i="229"/>
  <c r="J12" i="229" s="1"/>
  <c r="M53" i="7"/>
  <c r="O53" i="7" s="1"/>
  <c r="E21" i="140"/>
  <c r="G21" i="140" s="1"/>
  <c r="K21" i="140" s="1"/>
  <c r="E19" i="15"/>
  <c r="G19" i="15" s="1"/>
  <c r="K19" i="15" s="1"/>
  <c r="E22" i="39"/>
  <c r="G22" i="39" s="1"/>
  <c r="K22" i="39" s="1"/>
  <c r="E21" i="61"/>
  <c r="G21" i="61" s="1"/>
  <c r="K21" i="61" s="1"/>
  <c r="E22" i="61"/>
  <c r="G22" i="61" s="1"/>
  <c r="K22" i="61" s="1"/>
  <c r="E20" i="61"/>
  <c r="G20" i="61" s="1"/>
  <c r="K20" i="61" s="1"/>
  <c r="M208" i="7"/>
  <c r="N208" i="7"/>
  <c r="B24" i="58"/>
  <c r="E20" i="144"/>
  <c r="G20" i="144" s="1"/>
  <c r="K20" i="144" s="1"/>
  <c r="E22" i="144"/>
  <c r="G22" i="144" s="1"/>
  <c r="K22" i="144" s="1"/>
  <c r="E21" i="144"/>
  <c r="G21" i="144" s="1"/>
  <c r="K21" i="144" s="1"/>
  <c r="E24" i="144"/>
  <c r="G24" i="144" s="1"/>
  <c r="K24" i="144" s="1"/>
  <c r="B19" i="149"/>
  <c r="A26" i="149"/>
  <c r="I10" i="150" s="1"/>
  <c r="A22" i="150" s="1"/>
  <c r="I22" i="150" s="1"/>
  <c r="B23" i="185"/>
  <c r="B18" i="185"/>
  <c r="G11" i="117"/>
  <c r="H11" i="117" s="1"/>
  <c r="J11" i="117" s="1"/>
  <c r="B16" i="117" s="1"/>
  <c r="H27" i="131"/>
  <c r="J27" i="131" s="1"/>
  <c r="H26" i="131"/>
  <c r="J26" i="131" s="1"/>
  <c r="B46" i="131" s="1"/>
  <c r="H24" i="131"/>
  <c r="J24" i="131" s="1"/>
  <c r="G8" i="215"/>
  <c r="H8" i="215" s="1"/>
  <c r="J8" i="215" s="1"/>
  <c r="G12" i="231"/>
  <c r="H12" i="231" s="1"/>
  <c r="J12" i="231" s="1"/>
  <c r="H10" i="16"/>
  <c r="J10" i="16" s="1"/>
  <c r="H14" i="16"/>
  <c r="J14" i="16" s="1"/>
  <c r="H12" i="16"/>
  <c r="J12" i="16" s="1"/>
  <c r="H9" i="16"/>
  <c r="J9" i="16" s="1"/>
  <c r="B13" i="56"/>
  <c r="N5" i="7"/>
  <c r="M5" i="7"/>
  <c r="B21" i="50"/>
  <c r="B13" i="50"/>
  <c r="B18" i="56"/>
  <c r="A25" i="56"/>
  <c r="I9" i="57" s="1"/>
  <c r="A21" i="57" s="1"/>
  <c r="I21" i="57" s="1"/>
  <c r="B15" i="56"/>
  <c r="B11" i="83"/>
  <c r="A16" i="83"/>
  <c r="I8" i="84" s="1"/>
  <c r="A19" i="84" s="1"/>
  <c r="I19" i="84" s="1"/>
  <c r="B10" i="83"/>
  <c r="B20" i="97"/>
  <c r="A27" i="97"/>
  <c r="I8" i="98" s="1"/>
  <c r="A20" i="98" s="1"/>
  <c r="I20" i="98" s="1"/>
  <c r="B16" i="97"/>
  <c r="B11" i="103"/>
  <c r="B9" i="103"/>
  <c r="A16" i="103"/>
  <c r="I8" i="104" s="1"/>
  <c r="A19" i="104" s="1"/>
  <c r="I19" i="104" s="1"/>
  <c r="B37" i="131"/>
  <c r="B21" i="131"/>
  <c r="B29" i="131"/>
  <c r="B12" i="133"/>
  <c r="A20" i="133"/>
  <c r="I8" i="134" s="1"/>
  <c r="A19" i="134" s="1"/>
  <c r="I19" i="134" s="1"/>
  <c r="B24" i="139"/>
  <c r="B14" i="139"/>
  <c r="B18" i="149"/>
  <c r="B15" i="149"/>
  <c r="B12" i="149"/>
  <c r="A21" i="161"/>
  <c r="I9" i="162" s="1"/>
  <c r="A20" i="162" s="1"/>
  <c r="I20" i="162" s="1"/>
  <c r="B13" i="161"/>
  <c r="B21" i="165"/>
  <c r="B15" i="165"/>
  <c r="A37" i="165"/>
  <c r="I9" i="166" s="1"/>
  <c r="A21" i="166" s="1"/>
  <c r="I21" i="166" s="1"/>
  <c r="B24" i="167"/>
  <c r="B19" i="167"/>
  <c r="E21" i="170"/>
  <c r="G21" i="170" s="1"/>
  <c r="K21" i="170" s="1"/>
  <c r="E22" i="170"/>
  <c r="G22" i="170" s="1"/>
  <c r="K22" i="170" s="1"/>
  <c r="E23" i="170"/>
  <c r="G23" i="170" s="1"/>
  <c r="K23" i="170" s="1"/>
  <c r="A52" i="171"/>
  <c r="I13" i="172" s="1"/>
  <c r="A26" i="172" s="1"/>
  <c r="I26" i="172" s="1"/>
  <c r="B22" i="171"/>
  <c r="B35" i="179"/>
  <c r="B28" i="179"/>
  <c r="B15" i="187"/>
  <c r="A21" i="187"/>
  <c r="I9" i="188" s="1"/>
  <c r="A20" i="188" s="1"/>
  <c r="I20" i="188" s="1"/>
  <c r="B11" i="187"/>
  <c r="E24" i="208"/>
  <c r="G24" i="208" s="1"/>
  <c r="K24" i="208" s="1"/>
  <c r="E21" i="208"/>
  <c r="G21" i="208" s="1"/>
  <c r="K21" i="208" s="1"/>
  <c r="E23" i="208"/>
  <c r="G23" i="208" s="1"/>
  <c r="K23" i="208" s="1"/>
  <c r="E22" i="208"/>
  <c r="G22" i="208" s="1"/>
  <c r="K22" i="208" s="1"/>
  <c r="B26" i="213"/>
  <c r="A34" i="213"/>
  <c r="I11" i="214" s="1"/>
  <c r="A23" i="214" s="1"/>
  <c r="I23" i="214" s="1"/>
  <c r="G8" i="245"/>
  <c r="H8" i="245"/>
  <c r="J8" i="245" s="1"/>
  <c r="B15" i="245" s="1"/>
  <c r="J8" i="246" s="1"/>
  <c r="B14" i="268"/>
  <c r="A20" i="268"/>
  <c r="I8" i="269" s="1"/>
  <c r="A19" i="269" s="1"/>
  <c r="I19" i="269" s="1"/>
  <c r="B10" i="268"/>
  <c r="B10" i="278"/>
  <c r="B9" i="278"/>
  <c r="A15" i="278"/>
  <c r="I8" i="279" s="1"/>
  <c r="A19" i="279" s="1"/>
  <c r="I19" i="279" s="1"/>
  <c r="A34" i="139"/>
  <c r="I10" i="140" s="1"/>
  <c r="A22" i="140" s="1"/>
  <c r="I22" i="140" s="1"/>
  <c r="B15" i="139"/>
  <c r="B29" i="179"/>
  <c r="A39" i="179"/>
  <c r="I8" i="180" s="1"/>
  <c r="A19" i="180" s="1"/>
  <c r="I19" i="180" s="1"/>
  <c r="B18" i="201"/>
  <c r="A24" i="201"/>
  <c r="I9" i="202" s="1"/>
  <c r="A21" i="202" s="1"/>
  <c r="I21" i="202" s="1"/>
  <c r="E21" i="222"/>
  <c r="G21" i="222" s="1"/>
  <c r="K21" i="222" s="1"/>
  <c r="E22" i="222"/>
  <c r="G22" i="222" s="1"/>
  <c r="K22" i="222" s="1"/>
  <c r="E20" i="222"/>
  <c r="G20" i="222" s="1"/>
  <c r="K20" i="222" s="1"/>
  <c r="G8" i="225"/>
  <c r="H8" i="225" s="1"/>
  <c r="J8" i="225" s="1"/>
  <c r="B16" i="225" s="1"/>
  <c r="L193" i="7"/>
  <c r="M193" i="7" s="1"/>
  <c r="E21" i="25"/>
  <c r="G21" i="25" s="1"/>
  <c r="K21" i="25" s="1"/>
  <c r="E20" i="25"/>
  <c r="G20" i="25" s="1"/>
  <c r="K20" i="25" s="1"/>
  <c r="E22" i="25"/>
  <c r="G22" i="25" s="1"/>
  <c r="K22" i="25" s="1"/>
  <c r="B18" i="42"/>
  <c r="B12" i="42"/>
  <c r="A24" i="42"/>
  <c r="I9" i="43" s="1"/>
  <c r="A21" i="43" s="1"/>
  <c r="I21" i="43" s="1"/>
  <c r="B18" i="60"/>
  <c r="B15" i="60"/>
  <c r="A24" i="60"/>
  <c r="I9" i="61" s="1"/>
  <c r="A21" i="61" s="1"/>
  <c r="I21" i="61" s="1"/>
  <c r="B18" i="109"/>
  <c r="B12" i="109"/>
  <c r="A25" i="109"/>
  <c r="I9" i="110" s="1"/>
  <c r="A21" i="110" s="1"/>
  <c r="I21" i="110" s="1"/>
  <c r="A4" i="127"/>
  <c r="A4" i="128"/>
  <c r="A16" i="225"/>
  <c r="I8" i="226" s="1"/>
  <c r="A19" i="226" s="1"/>
  <c r="I19" i="226" s="1"/>
  <c r="N219" i="7"/>
  <c r="O219" i="7" s="1"/>
  <c r="G13" i="172" s="1"/>
  <c r="M322" i="7"/>
  <c r="O322" i="7" s="1"/>
  <c r="G13" i="240" s="1"/>
  <c r="H19" i="240" s="1"/>
  <c r="B21" i="163"/>
  <c r="E21" i="22"/>
  <c r="G21" i="22" s="1"/>
  <c r="K21" i="22" s="1"/>
  <c r="H31" i="16"/>
  <c r="J31" i="16" s="1"/>
  <c r="H26" i="16"/>
  <c r="J26" i="16" s="1"/>
  <c r="N209" i="7"/>
  <c r="O209" i="7" s="1"/>
  <c r="A4" i="167"/>
  <c r="A4" i="169" s="1"/>
  <c r="A28" i="50"/>
  <c r="I9" i="51" s="1"/>
  <c r="A21" i="51" s="1"/>
  <c r="I21" i="51" s="1"/>
  <c r="B12" i="95"/>
  <c r="L420" i="7"/>
  <c r="N420" i="7" s="1"/>
  <c r="N48" i="7"/>
  <c r="M48" i="7"/>
  <c r="B19" i="42"/>
  <c r="B13" i="42"/>
  <c r="B10" i="111"/>
  <c r="B12" i="111"/>
  <c r="B14" i="111" s="1"/>
  <c r="A20" i="111"/>
  <c r="I8" i="112" s="1"/>
  <c r="A19" i="112" s="1"/>
  <c r="I19" i="112" s="1"/>
  <c r="B14" i="187"/>
  <c r="B12" i="187"/>
  <c r="B15" i="75"/>
  <c r="B13" i="75"/>
  <c r="A21" i="75"/>
  <c r="I9" i="76" s="1"/>
  <c r="A20" i="76" s="1"/>
  <c r="I20" i="76" s="1"/>
  <c r="G9" i="193"/>
  <c r="H9" i="193" s="1"/>
  <c r="J9" i="193" s="1"/>
  <c r="B16" i="193" s="1"/>
  <c r="G8" i="219"/>
  <c r="H8" i="219" s="1"/>
  <c r="J8" i="219" s="1"/>
  <c r="E22" i="17"/>
  <c r="G22" i="17" s="1"/>
  <c r="K22" i="17" s="1"/>
  <c r="B17" i="10"/>
  <c r="B24" i="10"/>
  <c r="A41" i="10"/>
  <c r="I10" i="11" s="1"/>
  <c r="B31" i="10"/>
  <c r="B34" i="16"/>
  <c r="B26" i="16"/>
  <c r="B19" i="36"/>
  <c r="B31" i="36"/>
  <c r="A40" i="36"/>
  <c r="I13" i="37" s="1"/>
  <c r="A25" i="37" s="1"/>
  <c r="I25" i="37" s="1"/>
  <c r="B25" i="36"/>
  <c r="B20" i="62"/>
  <c r="A27" i="62"/>
  <c r="I8" i="63" s="1"/>
  <c r="A20" i="63" s="1"/>
  <c r="I20" i="63" s="1"/>
  <c r="B16" i="62"/>
  <c r="B15" i="99"/>
  <c r="B11" i="99"/>
  <c r="B13" i="99"/>
  <c r="H10" i="153"/>
  <c r="J10" i="153" s="1"/>
  <c r="B16" i="153" s="1"/>
  <c r="H17" i="163"/>
  <c r="J17" i="163" s="1"/>
  <c r="A35" i="36"/>
  <c r="I8" i="37" s="1"/>
  <c r="A20" i="37" s="1"/>
  <c r="I20" i="37" s="1"/>
  <c r="A46" i="16"/>
  <c r="I11" i="17" s="1"/>
  <c r="A23" i="17" s="1"/>
  <c r="I23" i="17" s="1"/>
  <c r="H10" i="69"/>
  <c r="J10" i="69" s="1"/>
  <c r="H11" i="83"/>
  <c r="J11" i="83" s="1"/>
  <c r="B11" i="75"/>
  <c r="A40" i="326"/>
  <c r="I13" i="327" s="1"/>
  <c r="A25" i="327" s="1"/>
  <c r="I25" i="327" s="1"/>
  <c r="E23" i="344"/>
  <c r="G23" i="344" s="1"/>
  <c r="K23" i="344" s="1"/>
  <c r="A39" i="173"/>
  <c r="I12" i="174" s="1"/>
  <c r="A24" i="174" s="1"/>
  <c r="I24" i="174" s="1"/>
  <c r="B18" i="173"/>
  <c r="G11" i="89"/>
  <c r="H11" i="89" s="1"/>
  <c r="J11" i="89" s="1"/>
  <c r="G11" i="103"/>
  <c r="H11" i="103" s="1"/>
  <c r="J11" i="103" s="1"/>
  <c r="G8" i="235"/>
  <c r="H8" i="235" s="1"/>
  <c r="J8" i="235" s="1"/>
  <c r="B16" i="235" s="1"/>
  <c r="T454" i="7"/>
  <c r="V454" i="7" s="1"/>
  <c r="J11" i="358"/>
  <c r="B13" i="26"/>
  <c r="A28" i="26"/>
  <c r="I9" i="27" s="1"/>
  <c r="A21" i="27" s="1"/>
  <c r="I21" i="27" s="1"/>
  <c r="E20" i="53"/>
  <c r="G20" i="53" s="1"/>
  <c r="K20" i="53" s="1"/>
  <c r="E19" i="53"/>
  <c r="G19" i="53" s="1"/>
  <c r="K19" i="53" s="1"/>
  <c r="H11" i="28"/>
  <c r="J11" i="28" s="1"/>
  <c r="B26" i="36"/>
  <c r="B25" i="10"/>
  <c r="B16" i="369"/>
  <c r="B12" i="161"/>
  <c r="M361" i="7"/>
  <c r="O361" i="7" s="1"/>
  <c r="G13" i="279" s="1"/>
  <c r="H19" i="279" s="1"/>
  <c r="A4" i="116"/>
  <c r="E23" i="17"/>
  <c r="G23" i="17" s="1"/>
  <c r="K23" i="17" s="1"/>
  <c r="E21" i="17"/>
  <c r="G21" i="17" s="1"/>
  <c r="K21" i="17" s="1"/>
  <c r="E20" i="17"/>
  <c r="G20" i="17" s="1"/>
  <c r="K20" i="17" s="1"/>
  <c r="B9" i="28"/>
  <c r="A15" i="28"/>
  <c r="I8" i="29" s="1"/>
  <c r="A19" i="29" s="1"/>
  <c r="I19" i="29" s="1"/>
  <c r="B19" i="109"/>
  <c r="B16" i="109"/>
  <c r="A26" i="109"/>
  <c r="I10" i="110" s="1"/>
  <c r="A22" i="110" s="1"/>
  <c r="I22" i="110" s="1"/>
  <c r="E20" i="160"/>
  <c r="G20" i="160" s="1"/>
  <c r="K20" i="160" s="1"/>
  <c r="E19" i="160"/>
  <c r="G19" i="160" s="1"/>
  <c r="K19" i="160" s="1"/>
  <c r="B27" i="213"/>
  <c r="B22" i="213"/>
  <c r="E22" i="348"/>
  <c r="G22" i="348" s="1"/>
  <c r="K22" i="348" s="1"/>
  <c r="E20" i="348"/>
  <c r="G20" i="348" s="1"/>
  <c r="K20" i="348" s="1"/>
  <c r="B27" i="293"/>
  <c r="A37" i="293"/>
  <c r="I9" i="294" s="1"/>
  <c r="A21" i="294" s="1"/>
  <c r="I21" i="294" s="1"/>
  <c r="B14" i="107"/>
  <c r="E20" i="170"/>
  <c r="G20" i="170" s="1"/>
  <c r="K20" i="170" s="1"/>
  <c r="G12" i="38"/>
  <c r="H15" i="38" s="1"/>
  <c r="J15" i="38" s="1"/>
  <c r="G12" i="52"/>
  <c r="H12" i="52" s="1"/>
  <c r="J12" i="52" s="1"/>
  <c r="G12" i="175"/>
  <c r="H12" i="175" s="1"/>
  <c r="J12" i="175" s="1"/>
  <c r="G12" i="195"/>
  <c r="G11" i="221"/>
  <c r="H13" i="221" s="1"/>
  <c r="J13" i="221" s="1"/>
  <c r="B13" i="133"/>
  <c r="A40" i="173"/>
  <c r="I13" i="174" s="1"/>
  <c r="A25" i="174" s="1"/>
  <c r="I25" i="174" s="1"/>
  <c r="B21" i="185"/>
  <c r="B13" i="32"/>
  <c r="B30" i="36"/>
  <c r="B18" i="36"/>
  <c r="A26" i="107"/>
  <c r="I10" i="108" s="1"/>
  <c r="A22" i="108" s="1"/>
  <c r="I22" i="108" s="1"/>
  <c r="B10" i="73"/>
  <c r="E22" i="51"/>
  <c r="G22" i="51" s="1"/>
  <c r="K22" i="51" s="1"/>
  <c r="A25" i="201"/>
  <c r="I10" i="202" s="1"/>
  <c r="A22" i="202" s="1"/>
  <c r="I22" i="202" s="1"/>
  <c r="E20" i="146"/>
  <c r="G20" i="146" s="1"/>
  <c r="K20" i="146" s="1"/>
  <c r="B22" i="173"/>
  <c r="B17" i="16"/>
  <c r="L412" i="7"/>
  <c r="M412" i="7" s="1"/>
  <c r="L99" i="7"/>
  <c r="M99" i="7" s="1"/>
  <c r="L195" i="7"/>
  <c r="N195" i="7" s="1"/>
  <c r="L102" i="7"/>
  <c r="N102" i="7" s="1"/>
  <c r="L274" i="7"/>
  <c r="N274" i="7" s="1"/>
  <c r="L315" i="7"/>
  <c r="N315" i="7" s="1"/>
  <c r="L352" i="7"/>
  <c r="N352" i="7" s="1"/>
  <c r="L428" i="7"/>
  <c r="M428" i="7" s="1"/>
  <c r="L445" i="7"/>
  <c r="M445" i="7" s="1"/>
  <c r="L463" i="7"/>
  <c r="M463" i="7" s="1"/>
  <c r="L232" i="7"/>
  <c r="M232" i="7" s="1"/>
  <c r="L123" i="7"/>
  <c r="N123" i="7" s="1"/>
  <c r="L74" i="7"/>
  <c r="N74" i="7" s="1"/>
  <c r="L90" i="7"/>
  <c r="N90" i="7" s="1"/>
  <c r="L94" i="7"/>
  <c r="N94" i="7" s="1"/>
  <c r="L118" i="7"/>
  <c r="N118" i="7" s="1"/>
  <c r="L276" i="7"/>
  <c r="N276" i="7" s="1"/>
  <c r="G10" i="223"/>
  <c r="H11" i="223" s="1"/>
  <c r="J11" i="223" s="1"/>
  <c r="G9" i="251"/>
  <c r="H9" i="251" s="1"/>
  <c r="J9" i="251" s="1"/>
  <c r="J23" i="354"/>
  <c r="B20" i="131"/>
  <c r="B15" i="133"/>
  <c r="B17" i="169"/>
  <c r="A44" i="179"/>
  <c r="I13" i="180" s="1"/>
  <c r="A24" i="180" s="1"/>
  <c r="I24" i="180" s="1"/>
  <c r="M368" i="7"/>
  <c r="O368" i="7" s="1"/>
  <c r="G13" i="292" s="1"/>
  <c r="H19" i="292" s="1"/>
  <c r="E22" i="212"/>
  <c r="G22" i="212" s="1"/>
  <c r="K22" i="212" s="1"/>
  <c r="A16" i="73"/>
  <c r="I8" i="74" s="1"/>
  <c r="A19" i="74" s="1"/>
  <c r="I19" i="74" s="1"/>
  <c r="E22" i="146"/>
  <c r="G22" i="146" s="1"/>
  <c r="K22" i="146" s="1"/>
  <c r="B11" i="32"/>
  <c r="E20" i="204"/>
  <c r="G20" i="204" s="1"/>
  <c r="K20" i="204" s="1"/>
  <c r="B16" i="107"/>
  <c r="E23" i="51"/>
  <c r="G23" i="51" s="1"/>
  <c r="K23" i="51" s="1"/>
  <c r="E21" i="298"/>
  <c r="G21" i="298" s="1"/>
  <c r="K21" i="298" s="1"/>
  <c r="E22" i="168"/>
  <c r="G22" i="168" s="1"/>
  <c r="K22" i="168" s="1"/>
  <c r="B16" i="10"/>
  <c r="E23" i="166"/>
  <c r="G23" i="166" s="1"/>
  <c r="K23" i="166" s="1"/>
  <c r="L140" i="7"/>
  <c r="E23" i="329"/>
  <c r="G23" i="329" s="1"/>
  <c r="K23" i="329" s="1"/>
  <c r="E21" i="329"/>
  <c r="G21" i="329" s="1"/>
  <c r="K21" i="329" s="1"/>
  <c r="E20" i="212"/>
  <c r="G20" i="212" s="1"/>
  <c r="K20" i="212" s="1"/>
  <c r="E20" i="148"/>
  <c r="G20" i="148" s="1"/>
  <c r="K20" i="148" s="1"/>
  <c r="E20" i="51"/>
  <c r="G20" i="51" s="1"/>
  <c r="K20" i="51" s="1"/>
  <c r="A23" i="40"/>
  <c r="I8" i="41" s="1"/>
  <c r="A20" i="41" s="1"/>
  <c r="I20" i="41" s="1"/>
  <c r="E20" i="302"/>
  <c r="G20" i="302" s="1"/>
  <c r="K20" i="302" s="1"/>
  <c r="A20" i="32"/>
  <c r="I9" i="33" s="1"/>
  <c r="A20" i="33" s="1"/>
  <c r="I20" i="33" s="1"/>
  <c r="B20" i="179"/>
  <c r="E21" i="168"/>
  <c r="G21" i="168" s="1"/>
  <c r="K21" i="168" s="1"/>
  <c r="B14" i="141"/>
  <c r="B13" i="107"/>
  <c r="A4" i="192"/>
  <c r="E19" i="264"/>
  <c r="G19" i="264" s="1"/>
  <c r="K19" i="264" s="1"/>
  <c r="E20" i="55"/>
  <c r="G20" i="55" s="1"/>
  <c r="K20" i="55" s="1"/>
  <c r="E26" i="132"/>
  <c r="G26" i="132" s="1"/>
  <c r="K26" i="132" s="1"/>
  <c r="A20" i="125"/>
  <c r="I8" i="126" s="1"/>
  <c r="A19" i="126" s="1"/>
  <c r="I19" i="126" s="1"/>
  <c r="E20" i="168"/>
  <c r="G20" i="168" s="1"/>
  <c r="K20" i="168" s="1"/>
  <c r="G14" i="32"/>
  <c r="H15" i="32" s="1"/>
  <c r="J15" i="32" s="1"/>
  <c r="G12" i="66"/>
  <c r="H12" i="66" s="1"/>
  <c r="J12" i="66" s="1"/>
  <c r="B23" i="165"/>
  <c r="A37" i="173"/>
  <c r="I10" i="174" s="1"/>
  <c r="A22" i="174" s="1"/>
  <c r="I22" i="174" s="1"/>
  <c r="H36" i="16"/>
  <c r="J36" i="16" s="1"/>
  <c r="E20" i="329"/>
  <c r="G20" i="329" s="1"/>
  <c r="K20" i="329" s="1"/>
  <c r="E22" i="166"/>
  <c r="G22" i="166" s="1"/>
  <c r="K22" i="166" s="1"/>
  <c r="A20" i="175"/>
  <c r="A36" i="141"/>
  <c r="I8" i="142" s="1"/>
  <c r="A20" i="142" s="1"/>
  <c r="I20" i="142" s="1"/>
  <c r="A30" i="97"/>
  <c r="I11" i="98" s="1"/>
  <c r="A23" i="98" s="1"/>
  <c r="I23" i="98" s="1"/>
  <c r="E23" i="132"/>
  <c r="G23" i="132" s="1"/>
  <c r="K23" i="132" s="1"/>
  <c r="B12" i="125"/>
  <c r="E19" i="128"/>
  <c r="G19" i="128" s="1"/>
  <c r="K19" i="128" s="1"/>
  <c r="L95" i="7"/>
  <c r="A29" i="135"/>
  <c r="I9" i="136" s="1"/>
  <c r="A21" i="136" s="1"/>
  <c r="I21" i="136" s="1"/>
  <c r="H15" i="16"/>
  <c r="J15" i="16" s="1"/>
  <c r="B14" i="24"/>
  <c r="B11" i="28"/>
  <c r="B15" i="12"/>
  <c r="B35" i="16"/>
  <c r="E20" i="59"/>
  <c r="G20" i="59" s="1"/>
  <c r="K20" i="59" s="1"/>
  <c r="B14" i="50"/>
  <c r="B16" i="60"/>
  <c r="B18" i="10"/>
  <c r="B14" i="36"/>
  <c r="E20" i="224"/>
  <c r="G20" i="224" s="1"/>
  <c r="K20" i="224" s="1"/>
  <c r="A24" i="211"/>
  <c r="I9" i="212" s="1"/>
  <c r="A21" i="212" s="1"/>
  <c r="I21" i="212" s="1"/>
  <c r="A25" i="189"/>
  <c r="I9" i="190" s="1"/>
  <c r="A21" i="190" s="1"/>
  <c r="I21" i="190" s="1"/>
  <c r="E20" i="140"/>
  <c r="G20" i="140" s="1"/>
  <c r="K20" i="140" s="1"/>
  <c r="E20" i="260"/>
  <c r="G20" i="260" s="1"/>
  <c r="K20" i="260" s="1"/>
  <c r="A15" i="359"/>
  <c r="I8" i="360" s="1"/>
  <c r="A19" i="360" s="1"/>
  <c r="I19" i="360" s="1"/>
  <c r="E23" i="144"/>
  <c r="G23" i="144" s="1"/>
  <c r="K23" i="144" s="1"/>
  <c r="B10" i="89"/>
  <c r="E22" i="260"/>
  <c r="G22" i="260" s="1"/>
  <c r="K22" i="260" s="1"/>
  <c r="A20" i="75"/>
  <c r="I8" i="76" s="1"/>
  <c r="A19" i="76" s="1"/>
  <c r="I19" i="76" s="1"/>
  <c r="E22" i="59"/>
  <c r="G22" i="59" s="1"/>
  <c r="K22" i="59" s="1"/>
  <c r="E24" i="294"/>
  <c r="G24" i="294" s="1"/>
  <c r="K24" i="294" s="1"/>
  <c r="B13" i="149"/>
  <c r="E20" i="39"/>
  <c r="G20" i="39" s="1"/>
  <c r="K20" i="39" s="1"/>
  <c r="E20" i="375"/>
  <c r="G20" i="375" s="1"/>
  <c r="K20" i="375" s="1"/>
  <c r="E21" i="294"/>
  <c r="G21" i="294" s="1"/>
  <c r="K21" i="294" s="1"/>
  <c r="G14" i="125"/>
  <c r="H14" i="125" s="1"/>
  <c r="J14" i="125" s="1"/>
  <c r="A20" i="161"/>
  <c r="I8" i="162" s="1"/>
  <c r="A19" i="162" s="1"/>
  <c r="I19" i="162" s="1"/>
  <c r="B20" i="167"/>
  <c r="B13" i="185"/>
  <c r="B18" i="203"/>
  <c r="A34" i="219"/>
  <c r="I11" i="220" s="1"/>
  <c r="A23" i="220" s="1"/>
  <c r="I23" i="220" s="1"/>
  <c r="H11" i="16"/>
  <c r="J11" i="16" s="1"/>
  <c r="B17" i="24"/>
  <c r="E24" i="59"/>
  <c r="G24" i="59" s="1"/>
  <c r="K24" i="59" s="1"/>
  <c r="B18" i="50"/>
  <c r="B13" i="60"/>
  <c r="B21" i="10"/>
  <c r="B9" i="199"/>
  <c r="A16" i="89"/>
  <c r="I8" i="90" s="1"/>
  <c r="A19" i="90" s="1"/>
  <c r="I19" i="90" s="1"/>
  <c r="E24" i="140"/>
  <c r="G24" i="140" s="1"/>
  <c r="K24" i="140" s="1"/>
  <c r="B9" i="359"/>
  <c r="E21" i="39"/>
  <c r="G21" i="39" s="1"/>
  <c r="K21" i="39" s="1"/>
  <c r="E19" i="269"/>
  <c r="G19" i="269" s="1"/>
  <c r="K19" i="269" s="1"/>
  <c r="B9" i="89"/>
  <c r="A15" i="318"/>
  <c r="I8" i="319" s="1"/>
  <c r="A19" i="319" s="1"/>
  <c r="I19" i="319" s="1"/>
  <c r="E21" i="59"/>
  <c r="G21" i="59" s="1"/>
  <c r="K21" i="59" s="1"/>
  <c r="A42" i="10"/>
  <c r="I11" i="11" s="1"/>
  <c r="E20" i="294"/>
  <c r="G20" i="294" s="1"/>
  <c r="K20" i="294" s="1"/>
  <c r="A16" i="371"/>
  <c r="I8" i="372" s="1"/>
  <c r="A19" i="372" s="1"/>
  <c r="I19" i="372" s="1"/>
  <c r="E22" i="63"/>
  <c r="G22" i="63" s="1"/>
  <c r="K22" i="63" s="1"/>
  <c r="B19" i="58"/>
  <c r="E24" i="22"/>
  <c r="G24" i="22" s="1"/>
  <c r="K24" i="22" s="1"/>
  <c r="E22" i="375"/>
  <c r="G22" i="375" s="1"/>
  <c r="K22" i="375" s="1"/>
  <c r="E23" i="348"/>
  <c r="G23" i="348" s="1"/>
  <c r="K23" i="348" s="1"/>
  <c r="H21" i="343"/>
  <c r="J21" i="343" s="1"/>
  <c r="H12" i="320"/>
  <c r="J12" i="320" s="1"/>
  <c r="M7" i="7"/>
  <c r="O7" i="7" s="1"/>
  <c r="B15" i="36"/>
  <c r="A50" i="131"/>
  <c r="I14" i="132" s="1"/>
  <c r="A26" i="132" s="1"/>
  <c r="I26" i="132" s="1"/>
  <c r="B13" i="139"/>
  <c r="B18" i="219"/>
  <c r="H8" i="16"/>
  <c r="J8" i="16" s="1"/>
  <c r="B38" i="16"/>
  <c r="B28" i="10"/>
  <c r="E22" i="22"/>
  <c r="G22" i="22" s="1"/>
  <c r="K22" i="22" s="1"/>
  <c r="E21" i="348"/>
  <c r="G21" i="348" s="1"/>
  <c r="K21" i="348" s="1"/>
  <c r="E25" i="22"/>
  <c r="G25" i="22" s="1"/>
  <c r="K25" i="22" s="1"/>
  <c r="B14" i="38"/>
  <c r="A16" i="276"/>
  <c r="I8" i="277" s="1"/>
  <c r="A19" i="277" s="1"/>
  <c r="I19" i="277" s="1"/>
  <c r="E20" i="63"/>
  <c r="G20" i="63" s="1"/>
  <c r="K20" i="63" s="1"/>
  <c r="A45" i="131"/>
  <c r="I9" i="132" s="1"/>
  <c r="A21" i="132" s="1"/>
  <c r="I21" i="132" s="1"/>
  <c r="B22" i="38"/>
  <c r="A23" i="24"/>
  <c r="I8" i="25" s="1"/>
  <c r="A20" i="25" s="1"/>
  <c r="I20" i="25" s="1"/>
  <c r="A15" i="205"/>
  <c r="I8" i="206" s="1"/>
  <c r="A19" i="206" s="1"/>
  <c r="I19" i="206" s="1"/>
  <c r="A4" i="118"/>
  <c r="A4" i="121" s="1"/>
  <c r="B12" i="217"/>
  <c r="B12" i="201"/>
  <c r="A33" i="167"/>
  <c r="I10" i="168" s="1"/>
  <c r="A22" i="168" s="1"/>
  <c r="I22" i="168" s="1"/>
  <c r="B10" i="101"/>
  <c r="B10" i="28"/>
  <c r="B10" i="187"/>
  <c r="A20" i="223"/>
  <c r="I9" i="224" s="1"/>
  <c r="A20" i="224" s="1"/>
  <c r="I20" i="224" s="1"/>
  <c r="E24" i="186"/>
  <c r="G24" i="186" s="1"/>
  <c r="K24" i="186" s="1"/>
  <c r="E20" i="362"/>
  <c r="G20" i="362" s="1"/>
  <c r="K20" i="362" s="1"/>
  <c r="B15" i="318"/>
  <c r="J8" i="319" s="1"/>
  <c r="B10" i="119"/>
  <c r="A26" i="56"/>
  <c r="I10" i="57" s="1"/>
  <c r="A22" i="57" s="1"/>
  <c r="I22" i="57" s="1"/>
  <c r="B21" i="21"/>
  <c r="B23" i="141"/>
  <c r="B10" i="54"/>
  <c r="A53" i="171"/>
  <c r="I14" i="172" s="1"/>
  <c r="A27" i="172" s="1"/>
  <c r="I27" i="172" s="1"/>
  <c r="L115" i="7"/>
  <c r="N115" i="7" s="1"/>
  <c r="L197" i="7"/>
  <c r="N197" i="7" s="1"/>
  <c r="L265" i="7"/>
  <c r="N265" i="7" s="1"/>
  <c r="L92" i="7"/>
  <c r="N92" i="7" s="1"/>
  <c r="L73" i="7"/>
  <c r="M73" i="7" s="1"/>
  <c r="L317" i="7"/>
  <c r="M317" i="7" s="1"/>
  <c r="L121" i="7"/>
  <c r="M121" i="7" s="1"/>
  <c r="L157" i="7"/>
  <c r="M157" i="7" s="1"/>
  <c r="L416" i="7"/>
  <c r="M416" i="7" s="1"/>
  <c r="L398" i="7"/>
  <c r="N398" i="7" s="1"/>
  <c r="L180" i="7"/>
  <c r="N180" i="7" s="1"/>
  <c r="B21" i="143"/>
  <c r="B19" i="169"/>
  <c r="A4" i="184"/>
  <c r="A4" i="186" s="1"/>
  <c r="B15" i="207"/>
  <c r="H13" i="16"/>
  <c r="J13" i="16" s="1"/>
  <c r="B29" i="36"/>
  <c r="H9" i="81"/>
  <c r="J9" i="81" s="1"/>
  <c r="B26" i="21"/>
  <c r="B10" i="227"/>
  <c r="E21" i="63"/>
  <c r="G21" i="63" s="1"/>
  <c r="K21" i="63" s="1"/>
  <c r="B25" i="131"/>
  <c r="E26" i="17"/>
  <c r="G26" i="17" s="1"/>
  <c r="K26" i="17" s="1"/>
  <c r="B15" i="107"/>
  <c r="B13" i="125"/>
  <c r="H9" i="34"/>
  <c r="J9" i="34" s="1"/>
  <c r="B16" i="203"/>
  <c r="B20" i="207"/>
  <c r="B12" i="101"/>
  <c r="E20" i="96"/>
  <c r="G20" i="96" s="1"/>
  <c r="K20" i="96" s="1"/>
  <c r="E22" i="186"/>
  <c r="G22" i="186" s="1"/>
  <c r="K22" i="186" s="1"/>
  <c r="E27" i="17"/>
  <c r="G27" i="17" s="1"/>
  <c r="K27" i="17" s="1"/>
  <c r="E23" i="362"/>
  <c r="G23" i="362" s="1"/>
  <c r="K23" i="362" s="1"/>
  <c r="A15" i="119"/>
  <c r="I8" i="120" s="1"/>
  <c r="A19" i="120" s="1"/>
  <c r="I19" i="120" s="1"/>
  <c r="B10" i="276"/>
  <c r="B9" i="379"/>
  <c r="E20" i="344"/>
  <c r="G20" i="344" s="1"/>
  <c r="K20" i="344" s="1"/>
  <c r="E25" i="17"/>
  <c r="G25" i="17" s="1"/>
  <c r="K25" i="17" s="1"/>
  <c r="B27" i="16"/>
  <c r="B14" i="26"/>
  <c r="B13" i="44"/>
  <c r="B16" i="209"/>
  <c r="B18" i="21"/>
  <c r="B12" i="48"/>
  <c r="A19" i="95"/>
  <c r="I8" i="96" s="1"/>
  <c r="A19" i="96" s="1"/>
  <c r="I19" i="96" s="1"/>
  <c r="B16" i="149"/>
  <c r="E21" i="344"/>
  <c r="G21" i="344" s="1"/>
  <c r="K21" i="344" s="1"/>
  <c r="G12" i="44"/>
  <c r="H13" i="44" s="1"/>
  <c r="J13" i="44" s="1"/>
  <c r="H13" i="127"/>
  <c r="J13" i="127" s="1"/>
  <c r="G12" i="133"/>
  <c r="G12" i="159"/>
  <c r="G11" i="177"/>
  <c r="G11" i="183"/>
  <c r="G14" i="211"/>
  <c r="H14" i="211" s="1"/>
  <c r="J14" i="211" s="1"/>
  <c r="G10" i="229"/>
  <c r="G11" i="253"/>
  <c r="G14" i="270"/>
  <c r="H15" i="270" s="1"/>
  <c r="J15" i="270" s="1"/>
  <c r="G14" i="274"/>
  <c r="H15" i="274" s="1"/>
  <c r="J15" i="274" s="1"/>
  <c r="M405" i="7"/>
  <c r="O405" i="7" s="1"/>
  <c r="L141" i="7"/>
  <c r="M141" i="7" s="1"/>
  <c r="N86" i="7"/>
  <c r="O86" i="7" s="1"/>
  <c r="M79" i="7"/>
  <c r="O79" i="7" s="1"/>
  <c r="N372" i="7"/>
  <c r="O372" i="7" s="1"/>
  <c r="L96" i="7"/>
  <c r="N96" i="7" s="1"/>
  <c r="L165" i="7"/>
  <c r="M165" i="7" s="1"/>
  <c r="L127" i="7"/>
  <c r="M127" i="7" s="1"/>
  <c r="L462" i="7"/>
  <c r="N462" i="7" s="1"/>
  <c r="N469" i="7"/>
  <c r="O469" i="7" s="1"/>
  <c r="L357" i="7"/>
  <c r="N357" i="7" s="1"/>
  <c r="L154" i="7"/>
  <c r="N154" i="7" s="1"/>
  <c r="L358" i="7"/>
  <c r="N358" i="7" s="1"/>
  <c r="L441" i="7"/>
  <c r="M441" i="7" s="1"/>
  <c r="L458" i="7"/>
  <c r="N458" i="7" s="1"/>
  <c r="L109" i="7"/>
  <c r="M109" i="7" s="1"/>
  <c r="L431" i="7"/>
  <c r="N431" i="7" s="1"/>
  <c r="L111" i="7"/>
  <c r="M111" i="7" s="1"/>
  <c r="L210" i="7"/>
  <c r="N210" i="7" s="1"/>
  <c r="L273" i="7"/>
  <c r="M273" i="7" s="1"/>
  <c r="L319" i="7"/>
  <c r="M319" i="7" s="1"/>
  <c r="L353" i="7"/>
  <c r="N353" i="7" s="1"/>
  <c r="M125" i="7"/>
  <c r="O125" i="7" s="1"/>
  <c r="G13" i="106" s="1"/>
  <c r="H19" i="106" s="1"/>
  <c r="N60" i="7"/>
  <c r="O60" i="7" s="1"/>
  <c r="N23" i="7"/>
  <c r="O23" i="7" s="1"/>
  <c r="L229" i="7"/>
  <c r="M229" i="7" s="1"/>
  <c r="L177" i="7"/>
  <c r="N177" i="7" s="1"/>
  <c r="L260" i="7"/>
  <c r="N260" i="7" s="1"/>
  <c r="L131" i="7"/>
  <c r="N131" i="7" s="1"/>
  <c r="L434" i="7"/>
  <c r="M434" i="7" s="1"/>
  <c r="L450" i="7"/>
  <c r="M450" i="7" s="1"/>
  <c r="L30" i="7"/>
  <c r="M30" i="7" s="1"/>
  <c r="N85" i="7"/>
  <c r="O85" i="7" s="1"/>
  <c r="M382" i="7"/>
  <c r="O382" i="7" s="1"/>
  <c r="M246" i="7"/>
  <c r="O246" i="7" s="1"/>
  <c r="L408" i="7"/>
  <c r="N408" i="7" s="1"/>
  <c r="L134" i="7"/>
  <c r="N134" i="7" s="1"/>
  <c r="L198" i="7"/>
  <c r="M198" i="7" s="1"/>
  <c r="L433" i="7"/>
  <c r="N433" i="7" s="1"/>
  <c r="L93" i="7"/>
  <c r="N93" i="7" s="1"/>
  <c r="L35" i="7"/>
  <c r="M35" i="7" s="1"/>
  <c r="B29" i="353"/>
  <c r="L321" i="7"/>
  <c r="M321" i="7" s="1"/>
  <c r="L261" i="7"/>
  <c r="N261" i="7" s="1"/>
  <c r="L146" i="7"/>
  <c r="M146" i="7" s="1"/>
  <c r="L196" i="7"/>
  <c r="N196" i="7" s="1"/>
  <c r="L88" i="7"/>
  <c r="M88" i="7" s="1"/>
  <c r="B11" i="48"/>
  <c r="B13" i="143"/>
  <c r="B20" i="171"/>
  <c r="B16" i="16"/>
  <c r="A27" i="38"/>
  <c r="I8" i="39" s="1"/>
  <c r="A20" i="39" s="1"/>
  <c r="I20" i="39" s="1"/>
  <c r="B10" i="307"/>
  <c r="M247" i="7"/>
  <c r="O247" i="7" s="1"/>
  <c r="G13" i="184" s="1"/>
  <c r="B10" i="14"/>
  <c r="B14" i="19"/>
  <c r="A29" i="349"/>
  <c r="I10" i="350" s="1"/>
  <c r="A22" i="350" s="1"/>
  <c r="I22" i="350" s="1"/>
  <c r="E19" i="232"/>
  <c r="G19" i="232" s="1"/>
  <c r="K19" i="232" s="1"/>
  <c r="A43" i="16"/>
  <c r="I8" i="17" s="1"/>
  <c r="A20" i="17" s="1"/>
  <c r="I20" i="17" s="1"/>
  <c r="E23" i="370"/>
  <c r="G23" i="370" s="1"/>
  <c r="K23" i="370" s="1"/>
  <c r="B14" i="297"/>
  <c r="B10" i="288"/>
  <c r="B32" i="16"/>
  <c r="B11" i="19"/>
  <c r="B17" i="36"/>
  <c r="A35" i="207"/>
  <c r="I12" i="208" s="1"/>
  <c r="A24" i="208" s="1"/>
  <c r="I24" i="208" s="1"/>
  <c r="A21" i="125"/>
  <c r="I9" i="126" s="1"/>
  <c r="A20" i="126" s="1"/>
  <c r="I20" i="126" s="1"/>
  <c r="A16" i="312"/>
  <c r="I8" i="381" s="1"/>
  <c r="B10" i="71"/>
  <c r="B14" i="62"/>
  <c r="B13" i="40"/>
  <c r="E20" i="370"/>
  <c r="G20" i="370" s="1"/>
  <c r="K20" i="370" s="1"/>
  <c r="A30" i="347"/>
  <c r="I11" i="348" s="1"/>
  <c r="A23" i="348" s="1"/>
  <c r="I23" i="348" s="1"/>
  <c r="B18" i="297"/>
  <c r="L475" i="7"/>
  <c r="M475" i="7" s="1"/>
  <c r="L230" i="7"/>
  <c r="M230" i="7" s="1"/>
  <c r="G10" i="231"/>
  <c r="H11" i="231" s="1"/>
  <c r="J11" i="231" s="1"/>
  <c r="A27" i="203"/>
  <c r="I8" i="204" s="1"/>
  <c r="A20" i="204" s="1"/>
  <c r="I20" i="204" s="1"/>
  <c r="E22" i="150"/>
  <c r="G22" i="150" s="1"/>
  <c r="K22" i="150" s="1"/>
  <c r="E20" i="11"/>
  <c r="G20" i="11" s="1"/>
  <c r="K20" i="11" s="1"/>
  <c r="A28" i="351"/>
  <c r="I9" i="352" s="1"/>
  <c r="A21" i="352" s="1"/>
  <c r="I21" i="352" s="1"/>
  <c r="A34" i="328"/>
  <c r="I10" i="329" s="1"/>
  <c r="A22" i="329" s="1"/>
  <c r="I22" i="329" s="1"/>
  <c r="M221" i="7"/>
  <c r="O221" i="7" s="1"/>
  <c r="B9" i="286"/>
  <c r="B18" i="143"/>
  <c r="B9" i="93"/>
  <c r="B9" i="312"/>
  <c r="A15" i="322"/>
  <c r="I8" i="323" s="1"/>
  <c r="A19" i="323" s="1"/>
  <c r="I19" i="323" s="1"/>
  <c r="A25" i="40"/>
  <c r="I10" i="41" s="1"/>
  <c r="A22" i="41" s="1"/>
  <c r="I22" i="41" s="1"/>
  <c r="B15" i="347"/>
  <c r="B21" i="345"/>
  <c r="B19" i="213"/>
  <c r="E20" i="150"/>
  <c r="G20" i="150" s="1"/>
  <c r="K20" i="150" s="1"/>
  <c r="B16" i="38"/>
  <c r="B20" i="328"/>
  <c r="B12" i="263"/>
  <c r="B10" i="286"/>
  <c r="A15" i="93"/>
  <c r="I8" i="94" s="1"/>
  <c r="A19" i="94" s="1"/>
  <c r="I19" i="94" s="1"/>
  <c r="E20" i="273"/>
  <c r="G20" i="273" s="1"/>
  <c r="K20" i="273" s="1"/>
  <c r="E24" i="47"/>
  <c r="G24" i="47" s="1"/>
  <c r="K24" i="47" s="1"/>
  <c r="B9" i="322"/>
  <c r="B13" i="145"/>
  <c r="L91" i="7"/>
  <c r="M91" i="7" s="1"/>
  <c r="L459" i="7"/>
  <c r="N459" i="7" s="1"/>
  <c r="A41" i="141"/>
  <c r="I13" i="142" s="1"/>
  <c r="A25" i="142" s="1"/>
  <c r="I25" i="142" s="1"/>
  <c r="B14" i="163"/>
  <c r="A36" i="173"/>
  <c r="I9" i="174" s="1"/>
  <c r="A21" i="174" s="1"/>
  <c r="I21" i="174" s="1"/>
  <c r="A20" i="14"/>
  <c r="I8" i="15" s="1"/>
  <c r="A19" i="15" s="1"/>
  <c r="I19" i="15" s="1"/>
  <c r="B20" i="38"/>
  <c r="B15" i="328"/>
  <c r="A15" i="239"/>
  <c r="I8" i="240" s="1"/>
  <c r="A19" i="240" s="1"/>
  <c r="I19" i="240" s="1"/>
  <c r="E20" i="47"/>
  <c r="G20" i="47" s="1"/>
  <c r="K20" i="47" s="1"/>
  <c r="B12" i="107"/>
  <c r="A16" i="71"/>
  <c r="I8" i="72" s="1"/>
  <c r="A19" i="72" s="1"/>
  <c r="I19" i="72" s="1"/>
  <c r="B22" i="207"/>
  <c r="B14" i="14"/>
  <c r="A32" i="213"/>
  <c r="I9" i="214" s="1"/>
  <c r="A21" i="214" s="1"/>
  <c r="I21" i="214" s="1"/>
  <c r="A15" i="255"/>
  <c r="I8" i="256" s="1"/>
  <c r="A19" i="256" s="1"/>
  <c r="I19" i="256" s="1"/>
  <c r="E20" i="358"/>
  <c r="G20" i="358" s="1"/>
  <c r="K20" i="358" s="1"/>
  <c r="E20" i="285"/>
  <c r="G20" i="285" s="1"/>
  <c r="K20" i="285" s="1"/>
  <c r="B10" i="239"/>
  <c r="A4" i="111"/>
  <c r="E23" i="47"/>
  <c r="G23" i="47" s="1"/>
  <c r="K23" i="47" s="1"/>
  <c r="L439" i="7"/>
  <c r="B25" i="141"/>
  <c r="A23" i="211"/>
  <c r="I8" i="212" s="1"/>
  <c r="A20" i="212" s="1"/>
  <c r="I20" i="212" s="1"/>
  <c r="H14" i="38"/>
  <c r="J14" i="38" s="1"/>
  <c r="A38" i="36"/>
  <c r="I11" i="37" s="1"/>
  <c r="A23" i="37" s="1"/>
  <c r="I23" i="37" s="1"/>
  <c r="A29" i="62"/>
  <c r="I10" i="63" s="1"/>
  <c r="A22" i="63" s="1"/>
  <c r="I22" i="63" s="1"/>
  <c r="A29" i="97"/>
  <c r="I10" i="98" s="1"/>
  <c r="A22" i="98" s="1"/>
  <c r="I22" i="98" s="1"/>
  <c r="H11" i="30"/>
  <c r="J11" i="30" s="1"/>
  <c r="B9" i="255"/>
  <c r="E23" i="358"/>
  <c r="G23" i="358" s="1"/>
  <c r="K23" i="358" s="1"/>
  <c r="E19" i="122"/>
  <c r="G19" i="122" s="1"/>
  <c r="K19" i="122" s="1"/>
  <c r="A16" i="288"/>
  <c r="I8" i="289" s="1"/>
  <c r="A19" i="289" s="1"/>
  <c r="I19" i="289" s="1"/>
  <c r="B19" i="347"/>
  <c r="L63" i="7"/>
  <c r="M63" i="7" s="1"/>
  <c r="L181" i="7"/>
  <c r="M181" i="7" s="1"/>
  <c r="B15" i="119"/>
  <c r="J8" i="120" s="1"/>
  <c r="B14" i="183"/>
  <c r="B28" i="355"/>
  <c r="G8" i="175"/>
  <c r="H9" i="175" s="1"/>
  <c r="J9" i="175" s="1"/>
  <c r="A33" i="143"/>
  <c r="I9" i="144" s="1"/>
  <c r="A21" i="144" s="1"/>
  <c r="I21" i="144" s="1"/>
  <c r="A34" i="345"/>
  <c r="I11" i="346" s="1"/>
  <c r="A23" i="346" s="1"/>
  <c r="I23" i="346" s="1"/>
  <c r="G10" i="133"/>
  <c r="E20" i="186"/>
  <c r="G20" i="186" s="1"/>
  <c r="K20" i="186" s="1"/>
  <c r="L438" i="7"/>
  <c r="N438" i="7" s="1"/>
  <c r="B13" i="177"/>
  <c r="L155" i="7"/>
  <c r="M155" i="7" s="1"/>
  <c r="L378" i="7"/>
  <c r="H14" i="351"/>
  <c r="J14" i="351" s="1"/>
  <c r="L72" i="7"/>
  <c r="M72" i="7" s="1"/>
  <c r="L410" i="7"/>
  <c r="M410" i="7" s="1"/>
  <c r="L27" i="7"/>
  <c r="N27" i="7" s="1"/>
  <c r="L175" i="7"/>
  <c r="N175" i="7" s="1"/>
  <c r="L156" i="7"/>
  <c r="M156" i="7" s="1"/>
  <c r="L234" i="7"/>
  <c r="N234" i="7" s="1"/>
  <c r="O269" i="7"/>
  <c r="G13" i="200" s="1"/>
  <c r="H19" i="200" s="1"/>
  <c r="L26" i="7"/>
  <c r="N26" i="7" s="1"/>
  <c r="L130" i="7"/>
  <c r="M130" i="7" s="1"/>
  <c r="L312" i="7"/>
  <c r="M312" i="7" s="1"/>
  <c r="L414" i="7"/>
  <c r="N414" i="7" s="1"/>
  <c r="L199" i="7"/>
  <c r="N199" i="7" s="1"/>
  <c r="L356" i="7"/>
  <c r="M356" i="7" s="1"/>
  <c r="L437" i="7"/>
  <c r="M437" i="7" s="1"/>
  <c r="L453" i="7"/>
  <c r="M453" i="7" s="1"/>
  <c r="L132" i="7"/>
  <c r="M132" i="7" s="1"/>
  <c r="L104" i="7"/>
  <c r="M104" i="7" s="1"/>
  <c r="L142" i="7"/>
  <c r="M142" i="7" s="1"/>
  <c r="L117" i="7"/>
  <c r="M117" i="7" s="1"/>
  <c r="L379" i="7"/>
  <c r="M379" i="7" s="1"/>
  <c r="L263" i="7"/>
  <c r="N263" i="7" s="1"/>
  <c r="L333" i="7"/>
  <c r="N333" i="7" s="1"/>
  <c r="L214" i="7"/>
  <c r="M214" i="7" s="1"/>
  <c r="G8" i="10"/>
  <c r="H8" i="10" s="1"/>
  <c r="J8" i="10" s="1"/>
  <c r="G16" i="26"/>
  <c r="H19" i="26" s="1"/>
  <c r="J19" i="26" s="1"/>
  <c r="A40" i="179"/>
  <c r="I9" i="180" s="1"/>
  <c r="A20" i="180" s="1"/>
  <c r="I20" i="180" s="1"/>
  <c r="H19" i="169"/>
  <c r="J19" i="169" s="1"/>
  <c r="G8" i="301"/>
  <c r="B25" i="213"/>
  <c r="A33" i="213"/>
  <c r="I10" i="214" s="1"/>
  <c r="A22" i="214" s="1"/>
  <c r="I22" i="214" s="1"/>
  <c r="E21" i="218"/>
  <c r="G21" i="218" s="1"/>
  <c r="K21" i="218" s="1"/>
  <c r="E22" i="218"/>
  <c r="G22" i="218" s="1"/>
  <c r="K22" i="218" s="1"/>
  <c r="E20" i="218"/>
  <c r="G20" i="218" s="1"/>
  <c r="K20" i="218" s="1"/>
  <c r="B11" i="233"/>
  <c r="B9" i="233"/>
  <c r="B10" i="233"/>
  <c r="G9" i="239"/>
  <c r="H9" i="239" s="1"/>
  <c r="J9" i="239" s="1"/>
  <c r="B15" i="239" s="1"/>
  <c r="J8" i="240" s="1"/>
  <c r="H15" i="347"/>
  <c r="J15" i="347" s="1"/>
  <c r="H13" i="347"/>
  <c r="J13" i="347" s="1"/>
  <c r="H31" i="326"/>
  <c r="J31" i="326" s="1"/>
  <c r="H28" i="326"/>
  <c r="J28" i="326" s="1"/>
  <c r="H27" i="326"/>
  <c r="J27" i="326" s="1"/>
  <c r="H29" i="326"/>
  <c r="J29" i="326" s="1"/>
  <c r="H15" i="343"/>
  <c r="J15" i="343" s="1"/>
  <c r="H13" i="343"/>
  <c r="J13" i="343" s="1"/>
  <c r="B16" i="177"/>
  <c r="B25" i="185"/>
  <c r="B20" i="185"/>
  <c r="B15" i="185"/>
  <c r="B17" i="189"/>
  <c r="A24" i="189"/>
  <c r="I8" i="190" s="1"/>
  <c r="A20" i="190" s="1"/>
  <c r="I20" i="190" s="1"/>
  <c r="B11" i="189"/>
  <c r="B14" i="189"/>
  <c r="B11" i="193"/>
  <c r="A16" i="193"/>
  <c r="I8" i="194" s="1"/>
  <c r="A19" i="194" s="1"/>
  <c r="I19" i="194" s="1"/>
  <c r="B14" i="195"/>
  <c r="B10" i="195"/>
  <c r="B20" i="367"/>
  <c r="J8" i="368" s="1"/>
  <c r="B12" i="24"/>
  <c r="B18" i="24"/>
  <c r="A24" i="24"/>
  <c r="I9" i="25" s="1"/>
  <c r="A21" i="25" s="1"/>
  <c r="I21" i="25" s="1"/>
  <c r="B15" i="24"/>
  <c r="B15" i="26"/>
  <c r="B23" i="26"/>
  <c r="A30" i="26"/>
  <c r="I11" i="27" s="1"/>
  <c r="A23" i="27" s="1"/>
  <c r="I23" i="27" s="1"/>
  <c r="B19" i="26"/>
  <c r="B15" i="121"/>
  <c r="B11" i="121"/>
  <c r="B13" i="121"/>
  <c r="B39" i="131"/>
  <c r="B23" i="131"/>
  <c r="A51" i="131"/>
  <c r="I15" i="132" s="1"/>
  <c r="A27" i="132" s="1"/>
  <c r="I27" i="132" s="1"/>
  <c r="E21" i="136"/>
  <c r="G21" i="136" s="1"/>
  <c r="K21" i="136" s="1"/>
  <c r="E22" i="136"/>
  <c r="G22" i="136" s="1"/>
  <c r="K22" i="136" s="1"/>
  <c r="E20" i="136"/>
  <c r="G20" i="136" s="1"/>
  <c r="K20" i="136" s="1"/>
  <c r="B27" i="138"/>
  <c r="B17" i="138"/>
  <c r="E20" i="162"/>
  <c r="G20" i="162" s="1"/>
  <c r="K20" i="162" s="1"/>
  <c r="E19" i="162"/>
  <c r="G19" i="162" s="1"/>
  <c r="K19" i="162" s="1"/>
  <c r="B36" i="171"/>
  <c r="B18" i="171"/>
  <c r="A48" i="171"/>
  <c r="I9" i="172" s="1"/>
  <c r="A22" i="172" s="1"/>
  <c r="I22" i="172" s="1"/>
  <c r="A43" i="10"/>
  <c r="I12" i="11" s="1"/>
  <c r="A19" i="11" s="1"/>
  <c r="I19" i="11" s="1"/>
  <c r="B26" i="10"/>
  <c r="B19" i="10"/>
  <c r="B22" i="21"/>
  <c r="B28" i="21"/>
  <c r="B16" i="21"/>
  <c r="B17" i="56"/>
  <c r="B11" i="56"/>
  <c r="B14" i="56"/>
  <c r="B17" i="60"/>
  <c r="B11" i="60"/>
  <c r="B14" i="60"/>
  <c r="B14" i="66"/>
  <c r="B10" i="66"/>
  <c r="B12" i="66"/>
  <c r="B17" i="109"/>
  <c r="A24" i="109"/>
  <c r="I8" i="110" s="1"/>
  <c r="A20" i="110" s="1"/>
  <c r="I20" i="110" s="1"/>
  <c r="B14" i="109"/>
  <c r="E19" i="126"/>
  <c r="G19" i="126" s="1"/>
  <c r="K19" i="126" s="1"/>
  <c r="E20" i="126"/>
  <c r="G20" i="126" s="1"/>
  <c r="K20" i="126" s="1"/>
  <c r="B25" i="143"/>
  <c r="B20" i="143"/>
  <c r="B30" i="163"/>
  <c r="B24" i="163"/>
  <c r="B18" i="163"/>
  <c r="A41" i="165"/>
  <c r="I13" i="166" s="1"/>
  <c r="A25" i="166" s="1"/>
  <c r="I25" i="166" s="1"/>
  <c r="B31" i="165"/>
  <c r="B19" i="165"/>
  <c r="B35" i="171"/>
  <c r="B17" i="171"/>
  <c r="A47" i="171"/>
  <c r="I8" i="172" s="1"/>
  <c r="A21" i="172" s="1"/>
  <c r="I21" i="172" s="1"/>
  <c r="E22" i="180"/>
  <c r="G22" i="180" s="1"/>
  <c r="K22" i="180" s="1"/>
  <c r="E19" i="180"/>
  <c r="G19" i="180" s="1"/>
  <c r="K19" i="180" s="1"/>
  <c r="E25" i="180"/>
  <c r="G25" i="180" s="1"/>
  <c r="K25" i="180" s="1"/>
  <c r="E24" i="180"/>
  <c r="G24" i="180" s="1"/>
  <c r="K24" i="180" s="1"/>
  <c r="E20" i="180"/>
  <c r="G20" i="180" s="1"/>
  <c r="K20" i="180" s="1"/>
  <c r="E21" i="180"/>
  <c r="G21" i="180" s="1"/>
  <c r="K21" i="180" s="1"/>
  <c r="E23" i="180"/>
  <c r="G23" i="180" s="1"/>
  <c r="K23" i="180" s="1"/>
  <c r="B33" i="10"/>
  <c r="A37" i="21"/>
  <c r="I10" i="22" s="1"/>
  <c r="A22" i="22" s="1"/>
  <c r="I22" i="22" s="1"/>
  <c r="B24" i="179"/>
  <c r="H21" i="16"/>
  <c r="J21" i="16" s="1"/>
  <c r="H17" i="16"/>
  <c r="J17" i="16" s="1"/>
  <c r="H19" i="16"/>
  <c r="J19" i="16" s="1"/>
  <c r="H20" i="16"/>
  <c r="J20" i="16" s="1"/>
  <c r="A15" i="34"/>
  <c r="I8" i="35" s="1"/>
  <c r="A19" i="35" s="1"/>
  <c r="I19" i="35" s="1"/>
  <c r="B9" i="34"/>
  <c r="B11" i="34"/>
  <c r="B10" i="34"/>
  <c r="B17" i="42"/>
  <c r="A23" i="42"/>
  <c r="I8" i="43" s="1"/>
  <c r="A20" i="43" s="1"/>
  <c r="I20" i="43" s="1"/>
  <c r="B11" i="42"/>
  <c r="B25" i="58"/>
  <c r="I10" i="59"/>
  <c r="A22" i="59" s="1"/>
  <c r="I22" i="59" s="1"/>
  <c r="B15" i="58"/>
  <c r="B11" i="91"/>
  <c r="A16" i="91"/>
  <c r="I8" i="92" s="1"/>
  <c r="A19" i="92" s="1"/>
  <c r="I19" i="92" s="1"/>
  <c r="B10" i="91"/>
  <c r="B9" i="91"/>
  <c r="A4" i="135"/>
  <c r="A4" i="136"/>
  <c r="A4" i="134"/>
  <c r="B26" i="139"/>
  <c r="B21" i="139"/>
  <c r="B15" i="159"/>
  <c r="B13" i="159"/>
  <c r="A21" i="159"/>
  <c r="I9" i="160" s="1"/>
  <c r="A20" i="160" s="1"/>
  <c r="I20" i="160" s="1"/>
  <c r="B23" i="167"/>
  <c r="B18" i="167"/>
  <c r="B13" i="167"/>
  <c r="A31" i="167"/>
  <c r="I8" i="168" s="1"/>
  <c r="A20" i="168" s="1"/>
  <c r="I20" i="168" s="1"/>
  <c r="B15" i="81"/>
  <c r="J8" i="82" s="1"/>
  <c r="E23" i="136"/>
  <c r="G23" i="136" s="1"/>
  <c r="K23" i="136" s="1"/>
  <c r="N418" i="7"/>
  <c r="M418" i="7"/>
  <c r="M401" i="7"/>
  <c r="N401" i="7"/>
  <c r="N87" i="7"/>
  <c r="M87" i="7"/>
  <c r="B14" i="12"/>
  <c r="B12" i="12"/>
  <c r="B10" i="12"/>
  <c r="B26" i="326"/>
  <c r="A35" i="326"/>
  <c r="I8" i="327" s="1"/>
  <c r="A20" i="327" s="1"/>
  <c r="I20" i="327" s="1"/>
  <c r="B14" i="326"/>
  <c r="E20" i="334"/>
  <c r="G20" i="334" s="1"/>
  <c r="K20" i="334" s="1"/>
  <c r="E21" i="334"/>
  <c r="G21" i="334" s="1"/>
  <c r="K21" i="334" s="1"/>
  <c r="E24" i="334"/>
  <c r="G24" i="334" s="1"/>
  <c r="K24" i="334" s="1"/>
  <c r="E23" i="334"/>
  <c r="G23" i="334" s="1"/>
  <c r="K23" i="334" s="1"/>
  <c r="B9" i="335"/>
  <c r="B10" i="335"/>
  <c r="A15" i="335"/>
  <c r="I8" i="336" s="1"/>
  <c r="A19" i="336" s="1"/>
  <c r="I19" i="336" s="1"/>
  <c r="A29" i="347"/>
  <c r="I10" i="348" s="1"/>
  <c r="A22" i="348" s="1"/>
  <c r="I22" i="348" s="1"/>
  <c r="B18" i="347"/>
  <c r="B17" i="349"/>
  <c r="A28" i="349"/>
  <c r="I9" i="350" s="1"/>
  <c r="A21" i="350" s="1"/>
  <c r="I21" i="350" s="1"/>
  <c r="E22" i="352"/>
  <c r="G22" i="352" s="1"/>
  <c r="K22" i="352" s="1"/>
  <c r="E21" i="352"/>
  <c r="G21" i="352" s="1"/>
  <c r="K21" i="352" s="1"/>
  <c r="E23" i="352"/>
  <c r="G23" i="352" s="1"/>
  <c r="K23" i="352" s="1"/>
  <c r="E22" i="354"/>
  <c r="G22" i="354" s="1"/>
  <c r="K22" i="354" s="1"/>
  <c r="E21" i="354"/>
  <c r="G21" i="354" s="1"/>
  <c r="K21" i="354" s="1"/>
  <c r="E23" i="354"/>
  <c r="G23" i="354" s="1"/>
  <c r="K23" i="354" s="1"/>
  <c r="E20" i="354"/>
  <c r="G20" i="354" s="1"/>
  <c r="K20" i="354" s="1"/>
  <c r="E19" i="364"/>
  <c r="G19" i="364" s="1"/>
  <c r="K19" i="364" s="1"/>
  <c r="E20" i="364"/>
  <c r="G20" i="364" s="1"/>
  <c r="K20" i="364" s="1"/>
  <c r="B10" i="367"/>
  <c r="A20" i="367"/>
  <c r="I8" i="368" s="1"/>
  <c r="A19" i="368" s="1"/>
  <c r="I19" i="368" s="1"/>
  <c r="B13" i="19"/>
  <c r="B16" i="19"/>
  <c r="G8" i="83"/>
  <c r="H8" i="83" s="1"/>
  <c r="J8" i="83" s="1"/>
  <c r="B16" i="83" s="1"/>
  <c r="G8" i="89"/>
  <c r="H8" i="89" s="1"/>
  <c r="J8" i="89" s="1"/>
  <c r="G12" i="121"/>
  <c r="H12" i="121" s="1"/>
  <c r="J12" i="121" s="1"/>
  <c r="G9" i="233"/>
  <c r="H9" i="233" s="1"/>
  <c r="J9" i="233" s="1"/>
  <c r="I8" i="13"/>
  <c r="A19" i="13" s="1"/>
  <c r="I19" i="13" s="1"/>
  <c r="B14" i="320"/>
  <c r="B12" i="320"/>
  <c r="B10" i="320"/>
  <c r="A20" i="320"/>
  <c r="I8" i="321" s="1"/>
  <c r="A19" i="321" s="1"/>
  <c r="I19" i="321" s="1"/>
  <c r="M474" i="7"/>
  <c r="N474" i="7"/>
  <c r="N50" i="7"/>
  <c r="M50" i="7"/>
  <c r="B36" i="16"/>
  <c r="B28" i="16"/>
  <c r="A47" i="16"/>
  <c r="I12" i="17" s="1"/>
  <c r="A24" i="17" s="1"/>
  <c r="I24" i="17" s="1"/>
  <c r="B22" i="138"/>
  <c r="B15" i="143"/>
  <c r="E20" i="352"/>
  <c r="G20" i="352" s="1"/>
  <c r="K20" i="352" s="1"/>
  <c r="B15" i="241"/>
  <c r="J8" i="242" s="1"/>
  <c r="J19" i="242" s="1"/>
  <c r="B11" i="44"/>
  <c r="B24" i="21"/>
  <c r="M36" i="7"/>
  <c r="O36" i="7" s="1"/>
  <c r="A24" i="48"/>
  <c r="I9" i="49" s="1"/>
  <c r="A21" i="49" s="1"/>
  <c r="I21" i="49" s="1"/>
  <c r="E20" i="68"/>
  <c r="G20" i="68" s="1"/>
  <c r="K20" i="68" s="1"/>
  <c r="E19" i="76"/>
  <c r="G19" i="76" s="1"/>
  <c r="K19" i="76" s="1"/>
  <c r="A23" i="183"/>
  <c r="I8" i="184" s="1"/>
  <c r="A20" i="184" s="1"/>
  <c r="I20" i="184" s="1"/>
  <c r="G12" i="77"/>
  <c r="H12" i="77" s="1"/>
  <c r="J12" i="77" s="1"/>
  <c r="B24" i="141"/>
  <c r="L110" i="7"/>
  <c r="M110" i="7" s="1"/>
  <c r="N375" i="7"/>
  <c r="O375" i="7" s="1"/>
  <c r="M25" i="7"/>
  <c r="O25" i="7" s="1"/>
  <c r="L41" i="7"/>
  <c r="L176" i="7"/>
  <c r="L435" i="7"/>
  <c r="N435" i="7" s="1"/>
  <c r="L454" i="7"/>
  <c r="N454" i="7" s="1"/>
  <c r="G18" i="143"/>
  <c r="H9" i="14"/>
  <c r="J9" i="14" s="1"/>
  <c r="N47" i="7"/>
  <c r="O47" i="7" s="1"/>
  <c r="B21" i="36"/>
  <c r="M330" i="7"/>
  <c r="O330" i="7" s="1"/>
  <c r="L236" i="7"/>
  <c r="M236" i="7" s="1"/>
  <c r="G10" i="66"/>
  <c r="H11" i="66" s="1"/>
  <c r="J11" i="66" s="1"/>
  <c r="B15" i="64"/>
  <c r="N106" i="7"/>
  <c r="O106" i="7" s="1"/>
  <c r="L309" i="7"/>
  <c r="N309" i="7" s="1"/>
  <c r="L162" i="7"/>
  <c r="M162" i="7" s="1"/>
  <c r="L354" i="7"/>
  <c r="L449" i="7"/>
  <c r="L129" i="7"/>
  <c r="G10" i="14"/>
  <c r="H10" i="14" s="1"/>
  <c r="J10" i="14" s="1"/>
  <c r="G14" i="21"/>
  <c r="H14" i="21" s="1"/>
  <c r="J14" i="21" s="1"/>
  <c r="B15" i="201"/>
  <c r="B30" i="343"/>
  <c r="B15" i="123"/>
  <c r="J8" i="124" s="1"/>
  <c r="L161" i="7"/>
  <c r="M161" i="7" s="1"/>
  <c r="G8" i="177"/>
  <c r="G8" i="183"/>
  <c r="H10" i="183" s="1"/>
  <c r="J10" i="183" s="1"/>
  <c r="G11" i="211"/>
  <c r="H13" i="211" s="1"/>
  <c r="J13" i="211" s="1"/>
  <c r="A36" i="36"/>
  <c r="I9" i="37" s="1"/>
  <c r="A21" i="37" s="1"/>
  <c r="I21" i="37" s="1"/>
  <c r="B18" i="139"/>
  <c r="L149" i="7"/>
  <c r="L64" i="7"/>
  <c r="L128" i="7"/>
  <c r="L429" i="7"/>
  <c r="L446" i="7"/>
  <c r="L200" i="7"/>
  <c r="M200" i="7" s="1"/>
  <c r="L310" i="7"/>
  <c r="G17" i="109"/>
  <c r="H18" i="109" s="1"/>
  <c r="J18" i="109" s="1"/>
  <c r="G10" i="161"/>
  <c r="H10" i="161" s="1"/>
  <c r="J10" i="161" s="1"/>
  <c r="G12" i="223"/>
  <c r="H12" i="223" s="1"/>
  <c r="J12" i="223" s="1"/>
  <c r="G8" i="229"/>
  <c r="H8" i="229" s="1"/>
  <c r="J8" i="229" s="1"/>
  <c r="G8" i="231"/>
  <c r="H9" i="231" s="1"/>
  <c r="J9" i="231" s="1"/>
  <c r="G10" i="251"/>
  <c r="G10" i="253"/>
  <c r="G20" i="257"/>
  <c r="H22" i="257" s="1"/>
  <c r="J22" i="257" s="1"/>
  <c r="G20" i="259"/>
  <c r="H23" i="259" s="1"/>
  <c r="J23" i="259" s="1"/>
  <c r="G12" i="263"/>
  <c r="H12" i="263" s="1"/>
  <c r="J12" i="263" s="1"/>
  <c r="G12" i="268"/>
  <c r="H12" i="268" s="1"/>
  <c r="J12" i="268" s="1"/>
  <c r="G12" i="270"/>
  <c r="H13" i="270" s="1"/>
  <c r="J13" i="270" s="1"/>
  <c r="L75" i="7"/>
  <c r="A16" i="129"/>
  <c r="I8" i="130" s="1"/>
  <c r="A19" i="130" s="1"/>
  <c r="I19" i="130" s="1"/>
  <c r="A45" i="179"/>
  <c r="I14" i="180" s="1"/>
  <c r="A25" i="180" s="1"/>
  <c r="I25" i="180" s="1"/>
  <c r="H14" i="135"/>
  <c r="J14" i="135" s="1"/>
  <c r="G16" i="257"/>
  <c r="G16" i="259"/>
  <c r="G12" i="284"/>
  <c r="H21" i="351"/>
  <c r="J21" i="351" s="1"/>
  <c r="B15" i="359"/>
  <c r="J8" i="360" s="1"/>
  <c r="G11" i="149"/>
  <c r="H11" i="149" s="1"/>
  <c r="J11" i="149" s="1"/>
  <c r="G17" i="211"/>
  <c r="H18" i="211" s="1"/>
  <c r="J18" i="211" s="1"/>
  <c r="G13" i="213"/>
  <c r="G12" i="301"/>
  <c r="B28" i="353"/>
  <c r="B30" i="353"/>
  <c r="B14" i="97"/>
  <c r="H15" i="209"/>
  <c r="J15" i="209" s="1"/>
  <c r="B30" i="351"/>
  <c r="J11" i="352" s="1"/>
  <c r="J23" i="352" s="1"/>
  <c r="B30" i="355"/>
  <c r="J10" i="356" s="1"/>
  <c r="H22" i="351"/>
  <c r="J22" i="351" s="1"/>
  <c r="L228" i="7"/>
  <c r="M228" i="7" s="1"/>
  <c r="L395" i="7"/>
  <c r="L460" i="7"/>
  <c r="G12" i="272"/>
  <c r="H13" i="272" s="1"/>
  <c r="J13" i="272" s="1"/>
  <c r="G12" i="274"/>
  <c r="H12" i="274" s="1"/>
  <c r="J12" i="274" s="1"/>
  <c r="G8" i="284"/>
  <c r="G12" i="291"/>
  <c r="B15" i="167"/>
  <c r="A54" i="171"/>
  <c r="I15" i="172" s="1"/>
  <c r="A28" i="172" s="1"/>
  <c r="I28" i="172" s="1"/>
  <c r="B12" i="195"/>
  <c r="L69" i="7"/>
  <c r="H22" i="343"/>
  <c r="J22" i="343" s="1"/>
  <c r="L301" i="7"/>
  <c r="N301" i="7" s="1"/>
  <c r="B12" i="203"/>
  <c r="T467" i="7"/>
  <c r="V467" i="7" s="1"/>
  <c r="B28" i="357"/>
  <c r="T451" i="7" s="1"/>
  <c r="V451" i="7" s="1"/>
  <c r="G14" i="301"/>
  <c r="H15" i="301" s="1"/>
  <c r="J15" i="301" s="1"/>
  <c r="G8" i="297"/>
  <c r="H10" i="297" s="1"/>
  <c r="J10" i="297" s="1"/>
  <c r="G16" i="297"/>
  <c r="H18" i="297" s="1"/>
  <c r="J18" i="297" s="1"/>
  <c r="G20" i="297"/>
  <c r="H23" i="297" s="1"/>
  <c r="J23" i="297" s="1"/>
  <c r="G20" i="295"/>
  <c r="H23" i="295" s="1"/>
  <c r="J23" i="295" s="1"/>
  <c r="G8" i="295"/>
  <c r="H10" i="295" s="1"/>
  <c r="J10" i="295" s="1"/>
  <c r="G16" i="295"/>
  <c r="H18" i="295" s="1"/>
  <c r="J18" i="295" s="1"/>
  <c r="G8" i="293"/>
  <c r="G14" i="291"/>
  <c r="H15" i="291" s="1"/>
  <c r="J15" i="291" s="1"/>
  <c r="G8" i="291"/>
  <c r="G14" i="284"/>
  <c r="H15" i="284" s="1"/>
  <c r="J15" i="284" s="1"/>
  <c r="G14" i="268"/>
  <c r="H15" i="268" s="1"/>
  <c r="J15" i="268" s="1"/>
  <c r="G8" i="268"/>
  <c r="H9" i="268" s="1"/>
  <c r="J9" i="268" s="1"/>
  <c r="G14" i="263"/>
  <c r="H15" i="263" s="1"/>
  <c r="J15" i="263" s="1"/>
  <c r="G8" i="263"/>
  <c r="G8" i="259"/>
  <c r="G8" i="257"/>
  <c r="H10" i="237"/>
  <c r="J10" i="237" s="1"/>
  <c r="H9" i="237"/>
  <c r="J9" i="237" s="1"/>
  <c r="H8" i="233"/>
  <c r="J8" i="233" s="1"/>
  <c r="H8" i="231"/>
  <c r="J8" i="231" s="1"/>
  <c r="G14" i="229"/>
  <c r="G14" i="223"/>
  <c r="G8" i="223"/>
  <c r="G14" i="221"/>
  <c r="G8" i="221"/>
  <c r="H8" i="221" s="1"/>
  <c r="J8" i="221" s="1"/>
  <c r="G17" i="221"/>
  <c r="H17" i="221" s="1"/>
  <c r="J17" i="221" s="1"/>
  <c r="J9" i="358"/>
  <c r="T452" i="7"/>
  <c r="V452" i="7" s="1"/>
  <c r="M335" i="7"/>
  <c r="N335" i="7"/>
  <c r="J10" i="358"/>
  <c r="T453" i="7"/>
  <c r="V453" i="7" s="1"/>
  <c r="J8" i="362"/>
  <c r="T456" i="7"/>
  <c r="V456" i="7" s="1"/>
  <c r="H29" i="16"/>
  <c r="J29" i="16" s="1"/>
  <c r="L457" i="7"/>
  <c r="N457" i="7" s="1"/>
  <c r="G12" i="111"/>
  <c r="H13" i="111" s="1"/>
  <c r="J13" i="111" s="1"/>
  <c r="B23" i="171"/>
  <c r="G14" i="40"/>
  <c r="G10" i="95"/>
  <c r="H11" i="95" s="1"/>
  <c r="J11" i="95" s="1"/>
  <c r="G12" i="161"/>
  <c r="H12" i="161" s="1"/>
  <c r="J12" i="161" s="1"/>
  <c r="G17" i="209"/>
  <c r="H19" i="209" s="1"/>
  <c r="J19" i="209" s="1"/>
  <c r="B28" i="347"/>
  <c r="J9" i="350" s="1"/>
  <c r="H28" i="16"/>
  <c r="J28" i="16" s="1"/>
  <c r="L153" i="7"/>
  <c r="L231" i="7"/>
  <c r="H24" i="16"/>
  <c r="J24" i="16" s="1"/>
  <c r="L152" i="7"/>
  <c r="L415" i="7"/>
  <c r="L89" i="7"/>
  <c r="A28" i="62"/>
  <c r="I9" i="63" s="1"/>
  <c r="A21" i="63" s="1"/>
  <c r="I21" i="63" s="1"/>
  <c r="L191" i="7"/>
  <c r="L311" i="7"/>
  <c r="N311" i="7" s="1"/>
  <c r="A31" i="213"/>
  <c r="I8" i="214" s="1"/>
  <c r="A20" i="214" s="1"/>
  <c r="I20" i="214" s="1"/>
  <c r="B15" i="341"/>
  <c r="B30" i="347"/>
  <c r="T434" i="7" s="1"/>
  <c r="V434" i="7" s="1"/>
  <c r="L120" i="7"/>
  <c r="L259" i="7"/>
  <c r="L456" i="7"/>
  <c r="L413" i="7"/>
  <c r="L189" i="7"/>
  <c r="B10" i="103"/>
  <c r="B10" i="161"/>
  <c r="A34" i="167"/>
  <c r="I11" i="168" s="1"/>
  <c r="A23" i="168" s="1"/>
  <c r="I23" i="168" s="1"/>
  <c r="B27" i="179"/>
  <c r="G14" i="183"/>
  <c r="H15" i="183" s="1"/>
  <c r="J15" i="183" s="1"/>
  <c r="H9" i="219"/>
  <c r="J9" i="219" s="1"/>
  <c r="H14" i="343"/>
  <c r="J14" i="343" s="1"/>
  <c r="H30" i="16"/>
  <c r="J30" i="16" s="1"/>
  <c r="B16" i="316"/>
  <c r="J8" i="317" s="1"/>
  <c r="H27" i="16"/>
  <c r="J27" i="16" s="1"/>
  <c r="L29" i="7"/>
  <c r="L70" i="7"/>
  <c r="L188" i="7"/>
  <c r="L31" i="7"/>
  <c r="A23" i="201"/>
  <c r="I8" i="202" s="1"/>
  <c r="A20" i="202" s="1"/>
  <c r="I20" i="202" s="1"/>
  <c r="B15" i="255"/>
  <c r="J8" i="256" s="1"/>
  <c r="B12" i="268"/>
  <c r="G23" i="58"/>
  <c r="H27" i="58" s="1"/>
  <c r="J27" i="58" s="1"/>
  <c r="G16" i="97"/>
  <c r="H18" i="97" s="1"/>
  <c r="J18" i="97" s="1"/>
  <c r="G8" i="173"/>
  <c r="H9" i="173" s="1"/>
  <c r="J9" i="173" s="1"/>
  <c r="H17" i="326"/>
  <c r="J17" i="326" s="1"/>
  <c r="H25" i="16"/>
  <c r="J25" i="16" s="1"/>
  <c r="L211" i="7"/>
  <c r="B18" i="179"/>
  <c r="G20" i="26"/>
  <c r="G11" i="60"/>
  <c r="H11" i="60" s="1"/>
  <c r="J11" i="60" s="1"/>
  <c r="G11" i="109"/>
  <c r="G29" i="179"/>
  <c r="H32" i="179" s="1"/>
  <c r="J32" i="179" s="1"/>
  <c r="G13" i="185"/>
  <c r="H17" i="185" s="1"/>
  <c r="J17" i="185" s="1"/>
  <c r="B21" i="367"/>
  <c r="G17" i="217"/>
  <c r="H17" i="217" s="1"/>
  <c r="J17" i="217" s="1"/>
  <c r="G14" i="217"/>
  <c r="H14" i="217" s="1"/>
  <c r="J14" i="217" s="1"/>
  <c r="G11" i="217"/>
  <c r="H11" i="217" s="1"/>
  <c r="J11" i="217" s="1"/>
  <c r="G8" i="217"/>
  <c r="H9" i="215"/>
  <c r="J9" i="215" s="1"/>
  <c r="G23" i="213"/>
  <c r="G18" i="213"/>
  <c r="H21" i="213" s="1"/>
  <c r="J21" i="213" s="1"/>
  <c r="G8" i="213"/>
  <c r="H9" i="213" s="1"/>
  <c r="J9" i="213" s="1"/>
  <c r="G8" i="211"/>
  <c r="H9" i="211" s="1"/>
  <c r="J9" i="211" s="1"/>
  <c r="G16" i="203"/>
  <c r="H16" i="203" s="1"/>
  <c r="J16" i="203" s="1"/>
  <c r="G8" i="203"/>
  <c r="H10" i="203" s="1"/>
  <c r="J10" i="203" s="1"/>
  <c r="G8" i="195"/>
  <c r="H8" i="195" s="1"/>
  <c r="J8" i="195" s="1"/>
  <c r="G8" i="187"/>
  <c r="H8" i="187" s="1"/>
  <c r="J8" i="187" s="1"/>
  <c r="G12" i="187"/>
  <c r="G23" i="185"/>
  <c r="G18" i="185"/>
  <c r="G8" i="185"/>
  <c r="G17" i="183"/>
  <c r="H17" i="183" s="1"/>
  <c r="J17" i="183" s="1"/>
  <c r="H8" i="183"/>
  <c r="J8" i="183" s="1"/>
  <c r="G22" i="179"/>
  <c r="G15" i="179"/>
  <c r="H16" i="179" s="1"/>
  <c r="J16" i="179" s="1"/>
  <c r="G8" i="179"/>
  <c r="G17" i="177"/>
  <c r="G14" i="177"/>
  <c r="H14" i="177" s="1"/>
  <c r="J14" i="177" s="1"/>
  <c r="H8" i="177"/>
  <c r="J8" i="177" s="1"/>
  <c r="G14" i="175"/>
  <c r="H15" i="175" s="1"/>
  <c r="J15" i="175" s="1"/>
  <c r="G26" i="173"/>
  <c r="H31" i="173" s="1"/>
  <c r="J31" i="173" s="1"/>
  <c r="G20" i="173"/>
  <c r="H24" i="173" s="1"/>
  <c r="J24" i="173" s="1"/>
  <c r="G14" i="173"/>
  <c r="G17" i="171"/>
  <c r="H17" i="171" s="1"/>
  <c r="J17" i="171" s="1"/>
  <c r="G8" i="171"/>
  <c r="H16" i="171" s="1"/>
  <c r="J16" i="171" s="1"/>
  <c r="G8" i="161"/>
  <c r="G14" i="159"/>
  <c r="H15" i="159" s="1"/>
  <c r="J15" i="159" s="1"/>
  <c r="G8" i="159"/>
  <c r="H8" i="159" s="1"/>
  <c r="J8" i="159" s="1"/>
  <c r="G10" i="159"/>
  <c r="H10" i="159" s="1"/>
  <c r="J10" i="159" s="1"/>
  <c r="G17" i="149"/>
  <c r="H17" i="149" s="1"/>
  <c r="J17" i="149" s="1"/>
  <c r="G14" i="149"/>
  <c r="G8" i="149"/>
  <c r="G14" i="147"/>
  <c r="G23" i="143"/>
  <c r="H26" i="143" s="1"/>
  <c r="J26" i="143" s="1"/>
  <c r="G13" i="143"/>
  <c r="H14" i="143" s="1"/>
  <c r="J14" i="143" s="1"/>
  <c r="G8" i="143"/>
  <c r="H11" i="143" s="1"/>
  <c r="J11" i="143" s="1"/>
  <c r="G26" i="141"/>
  <c r="H26" i="141" s="1"/>
  <c r="J26" i="141" s="1"/>
  <c r="G20" i="141"/>
  <c r="G14" i="141"/>
  <c r="H17" i="141" s="1"/>
  <c r="J17" i="141" s="1"/>
  <c r="G8" i="141"/>
  <c r="H10" i="141" s="1"/>
  <c r="J10" i="141" s="1"/>
  <c r="G20" i="135"/>
  <c r="G14" i="133"/>
  <c r="H14" i="133" s="1"/>
  <c r="J14" i="133" s="1"/>
  <c r="H11" i="133"/>
  <c r="J11" i="133" s="1"/>
  <c r="H10" i="133"/>
  <c r="J10" i="133" s="1"/>
  <c r="G8" i="133"/>
  <c r="A21" i="14"/>
  <c r="I9" i="15" s="1"/>
  <c r="A20" i="15" s="1"/>
  <c r="I20" i="15" s="1"/>
  <c r="N204" i="7"/>
  <c r="M204" i="7"/>
  <c r="N417" i="7"/>
  <c r="M417" i="7"/>
  <c r="B18" i="177"/>
  <c r="B15" i="177"/>
  <c r="A24" i="177"/>
  <c r="I9" i="178" s="1"/>
  <c r="A21" i="178" s="1"/>
  <c r="I21" i="178" s="1"/>
  <c r="B12" i="177"/>
  <c r="E20" i="184"/>
  <c r="G20" i="184" s="1"/>
  <c r="K20" i="184" s="1"/>
  <c r="E21" i="184"/>
  <c r="G21" i="184" s="1"/>
  <c r="K21" i="184" s="1"/>
  <c r="E22" i="184"/>
  <c r="G22" i="184" s="1"/>
  <c r="K22" i="184" s="1"/>
  <c r="B27" i="185"/>
  <c r="A36" i="185"/>
  <c r="I12" i="186" s="1"/>
  <c r="A24" i="186" s="1"/>
  <c r="I24" i="186" s="1"/>
  <c r="B22" i="185"/>
  <c r="B14" i="191"/>
  <c r="B10" i="191"/>
  <c r="N268" i="7"/>
  <c r="M268" i="7"/>
  <c r="B10" i="266"/>
  <c r="B9" i="266"/>
  <c r="A15" i="266"/>
  <c r="I8" i="267" s="1"/>
  <c r="A19" i="267" s="1"/>
  <c r="I19" i="267" s="1"/>
  <c r="B20" i="347"/>
  <c r="A27" i="347"/>
  <c r="I8" i="348" s="1"/>
  <c r="A20" i="348" s="1"/>
  <c r="I20" i="348" s="1"/>
  <c r="B12" i="347"/>
  <c r="B18" i="351"/>
  <c r="A29" i="351"/>
  <c r="I10" i="352" s="1"/>
  <c r="A22" i="352" s="1"/>
  <c r="I22" i="352" s="1"/>
  <c r="E21" i="356"/>
  <c r="G21" i="356" s="1"/>
  <c r="K21" i="356" s="1"/>
  <c r="E22" i="356"/>
  <c r="G22" i="356" s="1"/>
  <c r="K22" i="356" s="1"/>
  <c r="K23" i="356"/>
  <c r="B18" i="357"/>
  <c r="A30" i="357"/>
  <c r="I10" i="358" s="1"/>
  <c r="A22" i="358" s="1"/>
  <c r="I22" i="358" s="1"/>
  <c r="J22" i="358" s="1"/>
  <c r="L22" i="358" s="1"/>
  <c r="B10" i="363"/>
  <c r="A20" i="363"/>
  <c r="I8" i="364" s="1"/>
  <c r="A19" i="364" s="1"/>
  <c r="I19" i="364" s="1"/>
  <c r="B19" i="369"/>
  <c r="I23" i="370"/>
  <c r="B23" i="16"/>
  <c r="B31" i="16"/>
  <c r="B31" i="21"/>
  <c r="B19" i="21"/>
  <c r="A40" i="21"/>
  <c r="I13" i="22" s="1"/>
  <c r="A25" i="22" s="1"/>
  <c r="I25" i="22" s="1"/>
  <c r="B15" i="337"/>
  <c r="J8" i="338" s="1"/>
  <c r="B17" i="353"/>
  <c r="B14" i="99"/>
  <c r="B12" i="99"/>
  <c r="B10" i="99"/>
  <c r="A20" i="99"/>
  <c r="I8" i="100" s="1"/>
  <c r="A19" i="100" s="1"/>
  <c r="I19" i="100" s="1"/>
  <c r="B15" i="66"/>
  <c r="B13" i="66"/>
  <c r="A21" i="66"/>
  <c r="I9" i="68" s="1"/>
  <c r="A20" i="68" s="1"/>
  <c r="I20" i="68" s="1"/>
  <c r="B11" i="66"/>
  <c r="E25" i="142"/>
  <c r="G25" i="142" s="1"/>
  <c r="K25" i="142" s="1"/>
  <c r="E23" i="142"/>
  <c r="G23" i="142" s="1"/>
  <c r="K23" i="142" s="1"/>
  <c r="E24" i="142"/>
  <c r="G24" i="142" s="1"/>
  <c r="K24" i="142" s="1"/>
  <c r="E20" i="142"/>
  <c r="G20" i="142" s="1"/>
  <c r="K20" i="142" s="1"/>
  <c r="E21" i="142"/>
  <c r="G21" i="142" s="1"/>
  <c r="K21" i="142" s="1"/>
  <c r="E22" i="142"/>
  <c r="G22" i="142" s="1"/>
  <c r="K22" i="142" s="1"/>
  <c r="B27" i="141"/>
  <c r="B21" i="141"/>
  <c r="E21" i="178"/>
  <c r="G21" i="178" s="1"/>
  <c r="K21" i="178" s="1"/>
  <c r="E22" i="178"/>
  <c r="G22" i="178" s="1"/>
  <c r="K22" i="178" s="1"/>
  <c r="E20" i="178"/>
  <c r="G20" i="178" s="1"/>
  <c r="K20" i="178" s="1"/>
  <c r="B14" i="223"/>
  <c r="A19" i="223"/>
  <c r="I8" i="224" s="1"/>
  <c r="A19" i="224" s="1"/>
  <c r="I19" i="224" s="1"/>
  <c r="B10" i="223"/>
  <c r="B14" i="229"/>
  <c r="B12" i="229"/>
  <c r="B10" i="237"/>
  <c r="A17" i="237"/>
  <c r="I8" i="238" s="1"/>
  <c r="A19" i="238" s="1"/>
  <c r="I19" i="238" s="1"/>
  <c r="B9" i="241"/>
  <c r="B10" i="241"/>
  <c r="B11" i="243"/>
  <c r="B10" i="243"/>
  <c r="B9" i="243"/>
  <c r="A16" i="243"/>
  <c r="I8" i="244" s="1"/>
  <c r="A19" i="244" s="1"/>
  <c r="I19" i="244" s="1"/>
  <c r="B22" i="10"/>
  <c r="B15" i="10"/>
  <c r="A39" i="10"/>
  <c r="I8" i="11" s="1"/>
  <c r="B15" i="14"/>
  <c r="B15" i="343"/>
  <c r="E20" i="356"/>
  <c r="G20" i="356" s="1"/>
  <c r="K20" i="356" s="1"/>
  <c r="B11" i="87"/>
  <c r="B9" i="87"/>
  <c r="B10" i="87"/>
  <c r="A16" i="87"/>
  <c r="I8" i="88" s="1"/>
  <c r="A19" i="88" s="1"/>
  <c r="I19" i="88" s="1"/>
  <c r="E20" i="98"/>
  <c r="G20" i="98" s="1"/>
  <c r="K20" i="98" s="1"/>
  <c r="E22" i="98"/>
  <c r="G22" i="98" s="1"/>
  <c r="K22" i="98" s="1"/>
  <c r="E21" i="98"/>
  <c r="G21" i="98" s="1"/>
  <c r="K21" i="98" s="1"/>
  <c r="E23" i="98"/>
  <c r="G23" i="98" s="1"/>
  <c r="K23" i="98" s="1"/>
  <c r="B29" i="173"/>
  <c r="B17" i="173"/>
  <c r="B14" i="175"/>
  <c r="I8" i="176"/>
  <c r="A19" i="176" s="1"/>
  <c r="I19" i="176" s="1"/>
  <c r="A19" i="175"/>
  <c r="B10" i="175"/>
  <c r="B12" i="175"/>
  <c r="E19" i="271"/>
  <c r="G19" i="271" s="1"/>
  <c r="K19" i="271" s="1"/>
  <c r="E20" i="271"/>
  <c r="G20" i="271" s="1"/>
  <c r="K20" i="271" s="1"/>
  <c r="B25" i="21"/>
  <c r="B20" i="135"/>
  <c r="A28" i="135"/>
  <c r="I8" i="136" s="1"/>
  <c r="A20" i="136" s="1"/>
  <c r="I20" i="136" s="1"/>
  <c r="B39" i="171"/>
  <c r="A51" i="171"/>
  <c r="I12" i="172" s="1"/>
  <c r="A25" i="172" s="1"/>
  <c r="I25" i="172" s="1"/>
  <c r="B30" i="171"/>
  <c r="E25" i="174"/>
  <c r="G25" i="174" s="1"/>
  <c r="K25" i="174" s="1"/>
  <c r="E21" i="174"/>
  <c r="G21" i="174" s="1"/>
  <c r="K21" i="174" s="1"/>
  <c r="E23" i="174"/>
  <c r="G23" i="174" s="1"/>
  <c r="K23" i="174" s="1"/>
  <c r="E24" i="174"/>
  <c r="G24" i="174" s="1"/>
  <c r="K24" i="174" s="1"/>
  <c r="E22" i="174"/>
  <c r="G22" i="174" s="1"/>
  <c r="K22" i="174" s="1"/>
  <c r="E20" i="174"/>
  <c r="G20" i="174" s="1"/>
  <c r="K20" i="174" s="1"/>
  <c r="B22" i="257"/>
  <c r="B14" i="257"/>
  <c r="B18" i="257"/>
  <c r="A50" i="16"/>
  <c r="I15" i="17" s="1"/>
  <c r="A27" i="17" s="1"/>
  <c r="I27" i="17" s="1"/>
  <c r="A30" i="257"/>
  <c r="I10" i="258" s="1"/>
  <c r="A22" i="258" s="1"/>
  <c r="I22" i="258" s="1"/>
  <c r="M381" i="7"/>
  <c r="N381" i="7"/>
  <c r="E22" i="41"/>
  <c r="G22" i="41" s="1"/>
  <c r="K22" i="41" s="1"/>
  <c r="E21" i="41"/>
  <c r="G21" i="41" s="1"/>
  <c r="K21" i="41" s="1"/>
  <c r="E20" i="41"/>
  <c r="G20" i="41" s="1"/>
  <c r="K20" i="41" s="1"/>
  <c r="B23" i="50"/>
  <c r="B15" i="50"/>
  <c r="B19" i="50"/>
  <c r="B10" i="85"/>
  <c r="B9" i="85"/>
  <c r="A15" i="85"/>
  <c r="I8" i="86" s="1"/>
  <c r="A19" i="86" s="1"/>
  <c r="I19" i="86" s="1"/>
  <c r="E20" i="13"/>
  <c r="G20" i="13" s="1"/>
  <c r="K20" i="13" s="1"/>
  <c r="E19" i="13"/>
  <c r="G19" i="13" s="1"/>
  <c r="K19" i="13" s="1"/>
  <c r="B39" i="16"/>
  <c r="B15" i="284"/>
  <c r="A21" i="284"/>
  <c r="I9" i="285" s="1"/>
  <c r="A20" i="285" s="1"/>
  <c r="I20" i="285" s="1"/>
  <c r="B13" i="284"/>
  <c r="E20" i="296"/>
  <c r="G20" i="296" s="1"/>
  <c r="K20" i="296" s="1"/>
  <c r="E21" i="296"/>
  <c r="G21" i="296" s="1"/>
  <c r="K21" i="296" s="1"/>
  <c r="B15" i="30"/>
  <c r="L423" i="7"/>
  <c r="L440" i="7"/>
  <c r="M22" i="7"/>
  <c r="N22" i="7"/>
  <c r="B11" i="30"/>
  <c r="A15" i="30"/>
  <c r="B10" i="30"/>
  <c r="B25" i="139"/>
  <c r="B20" i="139"/>
  <c r="B40" i="171"/>
  <c r="B31" i="171"/>
  <c r="B13" i="345"/>
  <c r="A31" i="345"/>
  <c r="I8" i="346" s="1"/>
  <c r="A20" i="346" s="1"/>
  <c r="I20" i="346" s="1"/>
  <c r="B14" i="121"/>
  <c r="B10" i="121"/>
  <c r="B12" i="121"/>
  <c r="B10" i="123"/>
  <c r="A15" i="123"/>
  <c r="I8" i="124" s="1"/>
  <c r="A19" i="124" s="1"/>
  <c r="I19" i="124" s="1"/>
  <c r="J19" i="124" s="1"/>
  <c r="B14" i="127"/>
  <c r="B10" i="127"/>
  <c r="B35" i="131"/>
  <c r="B19" i="131"/>
  <c r="B27" i="131"/>
  <c r="B23" i="135"/>
  <c r="B19" i="135"/>
  <c r="B27" i="163"/>
  <c r="B15" i="163"/>
  <c r="B28" i="165"/>
  <c r="B16" i="165"/>
  <c r="G26" i="171"/>
  <c r="H27" i="171" s="1"/>
  <c r="J27" i="171" s="1"/>
  <c r="E26" i="172"/>
  <c r="G26" i="172" s="1"/>
  <c r="K26" i="172" s="1"/>
  <c r="E22" i="172"/>
  <c r="G22" i="172" s="1"/>
  <c r="K22" i="172" s="1"/>
  <c r="E27" i="172"/>
  <c r="G27" i="172" s="1"/>
  <c r="K27" i="172" s="1"/>
  <c r="E28" i="172"/>
  <c r="G28" i="172" s="1"/>
  <c r="K28" i="172" s="1"/>
  <c r="E24" i="172"/>
  <c r="G24" i="172" s="1"/>
  <c r="K24" i="172" s="1"/>
  <c r="B18" i="209"/>
  <c r="A24" i="209"/>
  <c r="I9" i="210" s="1"/>
  <c r="A21" i="210" s="1"/>
  <c r="I21" i="210" s="1"/>
  <c r="B15" i="223"/>
  <c r="B13" i="223"/>
  <c r="B15" i="229"/>
  <c r="B13" i="229"/>
  <c r="H12" i="44"/>
  <c r="J12" i="44" s="1"/>
  <c r="B15" i="205"/>
  <c r="J8" i="206" s="1"/>
  <c r="N112" i="7"/>
  <c r="O112" i="7" s="1"/>
  <c r="B11" i="284"/>
  <c r="N455" i="7"/>
  <c r="M455" i="7"/>
  <c r="L178" i="7"/>
  <c r="B14" i="77"/>
  <c r="B12" i="77"/>
  <c r="B10" i="77"/>
  <c r="A20" i="77"/>
  <c r="I8" i="78" s="1"/>
  <c r="A19" i="78" s="1"/>
  <c r="I19" i="78" s="1"/>
  <c r="B15" i="161"/>
  <c r="B11" i="161"/>
  <c r="A4" i="216"/>
  <c r="A4" i="215"/>
  <c r="B9" i="215"/>
  <c r="I8" i="216"/>
  <c r="A19" i="216" s="1"/>
  <c r="I19" i="216" s="1"/>
  <c r="B17" i="217"/>
  <c r="A23" i="217"/>
  <c r="I8" i="218" s="1"/>
  <c r="A20" i="218" s="1"/>
  <c r="I20" i="218" s="1"/>
  <c r="B14" i="217"/>
  <c r="A33" i="219"/>
  <c r="I10" i="220" s="1"/>
  <c r="A22" i="220" s="1"/>
  <c r="I22" i="220" s="1"/>
  <c r="B20" i="219"/>
  <c r="B18" i="221"/>
  <c r="A24" i="221"/>
  <c r="I9" i="222" s="1"/>
  <c r="A21" i="222" s="1"/>
  <c r="I21" i="222" s="1"/>
  <c r="B12" i="221"/>
  <c r="B15" i="221"/>
  <c r="B11" i="113"/>
  <c r="B9" i="113"/>
  <c r="A16" i="113"/>
  <c r="I8" i="114" s="1"/>
  <c r="A19" i="114" s="1"/>
  <c r="I19" i="114" s="1"/>
  <c r="B14" i="115"/>
  <c r="B10" i="115"/>
  <c r="B12" i="115"/>
  <c r="A20" i="115"/>
  <c r="I8" i="116" s="1"/>
  <c r="A19" i="116" s="1"/>
  <c r="I19" i="116" s="1"/>
  <c r="E20" i="210"/>
  <c r="G20" i="210" s="1"/>
  <c r="K20" i="210" s="1"/>
  <c r="E21" i="210"/>
  <c r="G21" i="210" s="1"/>
  <c r="K21" i="210" s="1"/>
  <c r="E22" i="210"/>
  <c r="G22" i="210" s="1"/>
  <c r="K22" i="210" s="1"/>
  <c r="B30" i="326"/>
  <c r="B18" i="326"/>
  <c r="B24" i="326"/>
  <c r="A39" i="326"/>
  <c r="I12" i="327" s="1"/>
  <c r="A24" i="327" s="1"/>
  <c r="I24" i="327" s="1"/>
  <c r="E23" i="296"/>
  <c r="G23" i="296" s="1"/>
  <c r="K23" i="296" s="1"/>
  <c r="M323" i="7"/>
  <c r="N323" i="7"/>
  <c r="N241" i="7"/>
  <c r="L213" i="7"/>
  <c r="B15" i="52"/>
  <c r="A20" i="52"/>
  <c r="I9" i="53" s="1"/>
  <c r="A20" i="53" s="1"/>
  <c r="I20" i="53" s="1"/>
  <c r="B13" i="52"/>
  <c r="E22" i="57"/>
  <c r="G22" i="57" s="1"/>
  <c r="K22" i="57" s="1"/>
  <c r="E20" i="57"/>
  <c r="G20" i="57" s="1"/>
  <c r="K20" i="57" s="1"/>
  <c r="B22" i="58"/>
  <c r="E19" i="102"/>
  <c r="G19" i="102" s="1"/>
  <c r="K19" i="102" s="1"/>
  <c r="E20" i="102"/>
  <c r="G20" i="102" s="1"/>
  <c r="K20" i="102" s="1"/>
  <c r="E21" i="110"/>
  <c r="G21" i="110" s="1"/>
  <c r="K21" i="110" s="1"/>
  <c r="E22" i="110"/>
  <c r="G22" i="110" s="1"/>
  <c r="K22" i="110" s="1"/>
  <c r="B11" i="199"/>
  <c r="A15" i="199"/>
  <c r="I8" i="200" s="1"/>
  <c r="A19" i="200" s="1"/>
  <c r="I19" i="200" s="1"/>
  <c r="A4" i="319"/>
  <c r="A4" i="318"/>
  <c r="B10" i="316"/>
  <c r="A16" i="316"/>
  <c r="I8" i="317" s="1"/>
  <c r="A19" i="317" s="1"/>
  <c r="I19" i="317" s="1"/>
  <c r="E21" i="327"/>
  <c r="G21" i="327" s="1"/>
  <c r="K21" i="327" s="1"/>
  <c r="E25" i="327"/>
  <c r="G25" i="327" s="1"/>
  <c r="K25" i="327" s="1"/>
  <c r="E20" i="327"/>
  <c r="G20" i="327" s="1"/>
  <c r="K20" i="327" s="1"/>
  <c r="E24" i="327"/>
  <c r="G24" i="327" s="1"/>
  <c r="K24" i="327" s="1"/>
  <c r="G10" i="335"/>
  <c r="H10" i="335" s="1"/>
  <c r="J10" i="335" s="1"/>
  <c r="B15" i="261"/>
  <c r="J8" i="262" s="1"/>
  <c r="B16" i="73"/>
  <c r="N15" i="7"/>
  <c r="M15" i="7"/>
  <c r="L425" i="7"/>
  <c r="L464" i="7"/>
  <c r="B20" i="50"/>
  <c r="B16" i="50"/>
  <c r="B10" i="105"/>
  <c r="B9" i="105"/>
  <c r="B28" i="141"/>
  <c r="B16" i="141"/>
  <c r="A38" i="141"/>
  <c r="I10" i="142" s="1"/>
  <c r="A22" i="142" s="1"/>
  <c r="I22" i="142" s="1"/>
  <c r="B22" i="141"/>
  <c r="B14" i="147"/>
  <c r="A20" i="147"/>
  <c r="I8" i="148" s="1"/>
  <c r="A19" i="148" s="1"/>
  <c r="I19" i="148" s="1"/>
  <c r="B12" i="147"/>
  <c r="B33" i="179"/>
  <c r="B19" i="179"/>
  <c r="B26" i="179"/>
  <c r="B9" i="282"/>
  <c r="B10" i="282"/>
  <c r="A15" i="282"/>
  <c r="I8" i="283" s="1"/>
  <c r="A19" i="283" s="1"/>
  <c r="I19" i="283" s="1"/>
  <c r="G10" i="286"/>
  <c r="H10" i="286" s="1"/>
  <c r="J10" i="286" s="1"/>
  <c r="B13" i="291"/>
  <c r="B11" i="291"/>
  <c r="B21" i="295"/>
  <c r="B17" i="295"/>
  <c r="B13" i="295"/>
  <c r="A29" i="295"/>
  <c r="I9" i="296" s="1"/>
  <c r="A21" i="296" s="1"/>
  <c r="I21" i="296" s="1"/>
  <c r="E23" i="298"/>
  <c r="G23" i="298" s="1"/>
  <c r="K23" i="298" s="1"/>
  <c r="E20" i="298"/>
  <c r="G20" i="298" s="1"/>
  <c r="K20" i="298" s="1"/>
  <c r="L332" i="7"/>
  <c r="M332" i="7" s="1"/>
  <c r="L422" i="7"/>
  <c r="N422" i="7" s="1"/>
  <c r="L409" i="7"/>
  <c r="N409" i="7" s="1"/>
  <c r="G12" i="26"/>
  <c r="H13" i="26" s="1"/>
  <c r="J13" i="26" s="1"/>
  <c r="G10" i="111"/>
  <c r="G13" i="138"/>
  <c r="G26" i="21"/>
  <c r="H31" i="21" s="1"/>
  <c r="J31" i="21" s="1"/>
  <c r="G14" i="42"/>
  <c r="G26" i="36"/>
  <c r="H30" i="36" s="1"/>
  <c r="J30" i="36" s="1"/>
  <c r="G11" i="40"/>
  <c r="H12" i="40" s="1"/>
  <c r="J12" i="40" s="1"/>
  <c r="G14" i="48"/>
  <c r="H15" i="48" s="1"/>
  <c r="J15" i="48" s="1"/>
  <c r="G17" i="60"/>
  <c r="H18" i="60" s="1"/>
  <c r="J18" i="60" s="1"/>
  <c r="G12" i="75"/>
  <c r="H12" i="75" s="1"/>
  <c r="J12" i="75" s="1"/>
  <c r="G10" i="77"/>
  <c r="H11" i="77" s="1"/>
  <c r="J11" i="77" s="1"/>
  <c r="G10" i="125"/>
  <c r="H11" i="125" s="1"/>
  <c r="J11" i="125" s="1"/>
  <c r="H15" i="177"/>
  <c r="J15" i="177" s="1"/>
  <c r="H16" i="209"/>
  <c r="J16" i="209" s="1"/>
  <c r="H16" i="217"/>
  <c r="J16" i="217" s="1"/>
  <c r="H19" i="257"/>
  <c r="J19" i="257" s="1"/>
  <c r="L397" i="7"/>
  <c r="L327" i="7"/>
  <c r="M327" i="7" s="1"/>
  <c r="L443" i="7"/>
  <c r="M443" i="7" s="1"/>
  <c r="L11" i="7"/>
  <c r="G13" i="13" s="1"/>
  <c r="L143" i="7"/>
  <c r="L170" i="7"/>
  <c r="L262" i="7"/>
  <c r="L314" i="7"/>
  <c r="L351" i="7"/>
  <c r="L407" i="7"/>
  <c r="L421" i="7"/>
  <c r="G14" i="75"/>
  <c r="H15" i="75" s="1"/>
  <c r="J15" i="75" s="1"/>
  <c r="G14" i="107"/>
  <c r="H15" i="107" s="1"/>
  <c r="J15" i="107" s="1"/>
  <c r="G12" i="125"/>
  <c r="L101" i="7"/>
  <c r="N101" i="7" s="1"/>
  <c r="L66" i="7"/>
  <c r="M66" i="7" s="1"/>
  <c r="L67" i="7"/>
  <c r="L179" i="7"/>
  <c r="B17" i="50"/>
  <c r="B13" i="201"/>
  <c r="H10" i="151"/>
  <c r="J10" i="151" s="1"/>
  <c r="H19" i="217"/>
  <c r="J19" i="217" s="1"/>
  <c r="B15" i="85"/>
  <c r="J8" i="86" s="1"/>
  <c r="B15" i="93"/>
  <c r="J8" i="94" s="1"/>
  <c r="B15" i="105"/>
  <c r="J8" i="106" s="1"/>
  <c r="H20" i="171"/>
  <c r="J20" i="171" s="1"/>
  <c r="G18" i="58"/>
  <c r="G8" i="75"/>
  <c r="H9" i="75" s="1"/>
  <c r="J9" i="75" s="1"/>
  <c r="H15" i="135"/>
  <c r="J15" i="135" s="1"/>
  <c r="H24" i="143"/>
  <c r="J24" i="143" s="1"/>
  <c r="H17" i="295"/>
  <c r="J17" i="295" s="1"/>
  <c r="B32" i="330"/>
  <c r="J9" i="334" s="1"/>
  <c r="B15" i="339"/>
  <c r="J8" i="340" s="1"/>
  <c r="H18" i="326"/>
  <c r="J18" i="326" s="1"/>
  <c r="L190" i="7"/>
  <c r="L390" i="7"/>
  <c r="M390" i="7" s="1"/>
  <c r="L28" i="7"/>
  <c r="L275" i="7"/>
  <c r="L432" i="7"/>
  <c r="L448" i="7"/>
  <c r="B12" i="62"/>
  <c r="A24" i="107"/>
  <c r="I8" i="108" s="1"/>
  <c r="A20" i="108" s="1"/>
  <c r="I20" i="108" s="1"/>
  <c r="A35" i="138"/>
  <c r="I12" i="47" s="1"/>
  <c r="A24" i="47" s="1"/>
  <c r="I24" i="47" s="1"/>
  <c r="A36" i="139"/>
  <c r="I12" i="140" s="1"/>
  <c r="A24" i="140" s="1"/>
  <c r="I24" i="140" s="1"/>
  <c r="A32" i="143"/>
  <c r="I8" i="144" s="1"/>
  <c r="A20" i="144" s="1"/>
  <c r="I20" i="144" s="1"/>
  <c r="A25" i="149"/>
  <c r="I9" i="150" s="1"/>
  <c r="A21" i="150" s="1"/>
  <c r="I21" i="150" s="1"/>
  <c r="G11" i="48"/>
  <c r="H13" i="135"/>
  <c r="J13" i="135" s="1"/>
  <c r="H13" i="177"/>
  <c r="J13" i="177" s="1"/>
  <c r="H19" i="183"/>
  <c r="J19" i="183" s="1"/>
  <c r="H13" i="191"/>
  <c r="J13" i="191" s="1"/>
  <c r="H10" i="257"/>
  <c r="J10" i="257" s="1"/>
  <c r="H18" i="257"/>
  <c r="J18" i="257" s="1"/>
  <c r="B33" i="345"/>
  <c r="J10" i="346" s="1"/>
  <c r="H13" i="351"/>
  <c r="J13" i="351" s="1"/>
  <c r="B40" i="326"/>
  <c r="B15" i="28"/>
  <c r="B24" i="165"/>
  <c r="B11" i="195"/>
  <c r="A25" i="209"/>
  <c r="I10" i="210" s="1"/>
  <c r="A22" i="210" s="1"/>
  <c r="I22" i="210" s="1"/>
  <c r="B10" i="253"/>
  <c r="G17" i="40"/>
  <c r="H19" i="40" s="1"/>
  <c r="J19" i="40" s="1"/>
  <c r="G10" i="75"/>
  <c r="H11" i="75" s="1"/>
  <c r="J11" i="75" s="1"/>
  <c r="G12" i="101"/>
  <c r="G14" i="109"/>
  <c r="G12" i="115"/>
  <c r="H12" i="115" s="1"/>
  <c r="J12" i="115" s="1"/>
  <c r="G8" i="121"/>
  <c r="H9" i="121" s="1"/>
  <c r="J9" i="121" s="1"/>
  <c r="H15" i="133"/>
  <c r="J15" i="133" s="1"/>
  <c r="H22" i="135"/>
  <c r="J22" i="135" s="1"/>
  <c r="H31" i="141"/>
  <c r="J31" i="141" s="1"/>
  <c r="H10" i="147"/>
  <c r="J10" i="147" s="1"/>
  <c r="B20" i="147" s="1"/>
  <c r="H17" i="257"/>
  <c r="J17" i="257" s="1"/>
  <c r="B28" i="343"/>
  <c r="H21" i="131"/>
  <c r="J21" i="131" s="1"/>
  <c r="H28" i="131"/>
  <c r="J28" i="131" s="1"/>
  <c r="H30" i="131"/>
  <c r="J30" i="131" s="1"/>
  <c r="H19" i="131"/>
  <c r="J19" i="131" s="1"/>
  <c r="B47" i="131" s="1"/>
  <c r="H17" i="131"/>
  <c r="J17" i="131" s="1"/>
  <c r="B45" i="131" s="1"/>
  <c r="H20" i="131"/>
  <c r="J20" i="131" s="1"/>
  <c r="H9" i="129"/>
  <c r="J9" i="129" s="1"/>
  <c r="B16" i="129" s="1"/>
  <c r="G8" i="125"/>
  <c r="H9" i="125" s="1"/>
  <c r="J9" i="125" s="1"/>
  <c r="H13" i="121"/>
  <c r="J13" i="121" s="1"/>
  <c r="G8" i="115"/>
  <c r="H10" i="113"/>
  <c r="J10" i="113" s="1"/>
  <c r="B16" i="113" s="1"/>
  <c r="G14" i="111"/>
  <c r="H15" i="111" s="1"/>
  <c r="J15" i="111" s="1"/>
  <c r="H12" i="111"/>
  <c r="J12" i="111" s="1"/>
  <c r="G8" i="111"/>
  <c r="H12" i="109"/>
  <c r="J12" i="109" s="1"/>
  <c r="H17" i="109"/>
  <c r="J17" i="109" s="1"/>
  <c r="G8" i="109"/>
  <c r="G17" i="107"/>
  <c r="H17" i="107" s="1"/>
  <c r="J17" i="107" s="1"/>
  <c r="G8" i="107"/>
  <c r="H10" i="107" s="1"/>
  <c r="J10" i="107" s="1"/>
  <c r="H10" i="103"/>
  <c r="J10" i="103" s="1"/>
  <c r="G8" i="101"/>
  <c r="G12" i="99"/>
  <c r="H12" i="99" s="1"/>
  <c r="J12" i="99" s="1"/>
  <c r="G8" i="99"/>
  <c r="G20" i="97"/>
  <c r="H23" i="97" s="1"/>
  <c r="J23" i="97" s="1"/>
  <c r="H16" i="97"/>
  <c r="J16" i="97" s="1"/>
  <c r="G12" i="97"/>
  <c r="H15" i="97" s="1"/>
  <c r="J15" i="97" s="1"/>
  <c r="G8" i="97"/>
  <c r="G14" i="95"/>
  <c r="H15" i="95" s="1"/>
  <c r="J15" i="95" s="1"/>
  <c r="G8" i="95"/>
  <c r="G12" i="95"/>
  <c r="H12" i="95" s="1"/>
  <c r="J12" i="95" s="1"/>
  <c r="H11" i="91"/>
  <c r="J11" i="91" s="1"/>
  <c r="B16" i="91" s="1"/>
  <c r="H11" i="87"/>
  <c r="J11" i="87" s="1"/>
  <c r="B16" i="87" s="1"/>
  <c r="H11" i="79"/>
  <c r="J11" i="79" s="1"/>
  <c r="B16" i="79" s="1"/>
  <c r="G14" i="77"/>
  <c r="H15" i="77" s="1"/>
  <c r="J15" i="77" s="1"/>
  <c r="G8" i="77"/>
  <c r="H9" i="71"/>
  <c r="J9" i="71" s="1"/>
  <c r="B16" i="71" s="1"/>
  <c r="G14" i="66"/>
  <c r="H14" i="66" s="1"/>
  <c r="J14" i="66" s="1"/>
  <c r="G8" i="66"/>
  <c r="H9" i="66" s="1"/>
  <c r="J9" i="66" s="1"/>
  <c r="G20" i="62"/>
  <c r="H23" i="62" s="1"/>
  <c r="J23" i="62" s="1"/>
  <c r="G8" i="62"/>
  <c r="G16" i="62"/>
  <c r="G12" i="62"/>
  <c r="H15" i="62" s="1"/>
  <c r="J15" i="62" s="1"/>
  <c r="G14" i="60"/>
  <c r="H16" i="60" s="1"/>
  <c r="J16" i="60" s="1"/>
  <c r="H12" i="60"/>
  <c r="J12" i="60" s="1"/>
  <c r="G8" i="60"/>
  <c r="G13" i="58"/>
  <c r="H14" i="58" s="1"/>
  <c r="J14" i="58" s="1"/>
  <c r="G8" i="58"/>
  <c r="G17" i="56"/>
  <c r="G12" i="54"/>
  <c r="H12" i="54" s="1"/>
  <c r="J12" i="54" s="1"/>
  <c r="G8" i="54"/>
  <c r="G8" i="52"/>
  <c r="G8" i="50"/>
  <c r="G16" i="50"/>
  <c r="G17" i="48"/>
  <c r="H18" i="48" s="1"/>
  <c r="J18" i="48" s="1"/>
  <c r="G8" i="48"/>
  <c r="H10" i="48" s="1"/>
  <c r="J10" i="48" s="1"/>
  <c r="G23" i="138"/>
  <c r="G18" i="138"/>
  <c r="H21" i="138" s="1"/>
  <c r="J21" i="138" s="1"/>
  <c r="G8" i="138"/>
  <c r="G8" i="44"/>
  <c r="H8" i="44" s="1"/>
  <c r="J8" i="44" s="1"/>
  <c r="G17" i="42"/>
  <c r="H18" i="42" s="1"/>
  <c r="J18" i="42" s="1"/>
  <c r="G11" i="42"/>
  <c r="G8" i="42"/>
  <c r="H10" i="42" s="1"/>
  <c r="J10" i="42" s="1"/>
  <c r="G8" i="40"/>
  <c r="G16" i="38"/>
  <c r="H18" i="38" s="1"/>
  <c r="J18" i="38" s="1"/>
  <c r="G8" i="38"/>
  <c r="G20" i="38"/>
  <c r="H23" i="38" s="1"/>
  <c r="J23" i="38" s="1"/>
  <c r="H13" i="38"/>
  <c r="J13" i="38" s="1"/>
  <c r="G20" i="36"/>
  <c r="G14" i="36"/>
  <c r="H17" i="36" s="1"/>
  <c r="J17" i="36" s="1"/>
  <c r="G8" i="36"/>
  <c r="H31" i="36"/>
  <c r="J31" i="36" s="1"/>
  <c r="H15" i="36"/>
  <c r="J15" i="36" s="1"/>
  <c r="H11" i="32"/>
  <c r="J11" i="32" s="1"/>
  <c r="H14" i="32"/>
  <c r="J14" i="32" s="1"/>
  <c r="G8" i="32"/>
  <c r="H9" i="32" s="1"/>
  <c r="J9" i="32" s="1"/>
  <c r="G8" i="26"/>
  <c r="H11" i="26" s="1"/>
  <c r="J11" i="26" s="1"/>
  <c r="H18" i="26"/>
  <c r="J18" i="26" s="1"/>
  <c r="H17" i="26"/>
  <c r="J17" i="26" s="1"/>
  <c r="H16" i="26"/>
  <c r="J16" i="26" s="1"/>
  <c r="G14" i="24"/>
  <c r="H16" i="24" s="1"/>
  <c r="J16" i="24" s="1"/>
  <c r="G11" i="24"/>
  <c r="G8" i="24"/>
  <c r="H10" i="24" s="1"/>
  <c r="J10" i="24" s="1"/>
  <c r="G17" i="24"/>
  <c r="H27" i="21"/>
  <c r="J27" i="21" s="1"/>
  <c r="G20" i="21"/>
  <c r="H22" i="21" s="1"/>
  <c r="J22" i="21" s="1"/>
  <c r="G8" i="21"/>
  <c r="H9" i="21" s="1"/>
  <c r="J9" i="21" s="1"/>
  <c r="G11" i="19"/>
  <c r="H11" i="19" s="1"/>
  <c r="J11" i="19" s="1"/>
  <c r="G8" i="19"/>
  <c r="H8" i="19" s="1"/>
  <c r="J8" i="19" s="1"/>
  <c r="G12" i="14"/>
  <c r="G14" i="12"/>
  <c r="H14" i="12" s="1"/>
  <c r="J14" i="12" s="1"/>
  <c r="G12" i="12"/>
  <c r="G10" i="12"/>
  <c r="G8" i="12"/>
  <c r="H9" i="12" s="1"/>
  <c r="J9" i="12" s="1"/>
  <c r="G15" i="10"/>
  <c r="H15" i="10" s="1"/>
  <c r="J15" i="10" s="1"/>
  <c r="M384" i="7"/>
  <c r="N384" i="7"/>
  <c r="M215" i="7"/>
  <c r="N215" i="7"/>
  <c r="J10" i="375"/>
  <c r="J22" i="375" s="1"/>
  <c r="L22" i="375" s="1"/>
  <c r="T474" i="7"/>
  <c r="V474" i="7" s="1"/>
  <c r="A4" i="103"/>
  <c r="A4" i="104"/>
  <c r="N349" i="7"/>
  <c r="M349" i="7"/>
  <c r="N42" i="7"/>
  <c r="M42" i="7"/>
  <c r="M98" i="7"/>
  <c r="N98" i="7"/>
  <c r="N306" i="7"/>
  <c r="N369" i="7"/>
  <c r="M369" i="7"/>
  <c r="N366" i="7"/>
  <c r="M366" i="7"/>
  <c r="M471" i="7"/>
  <c r="N471" i="7"/>
  <c r="B14" i="374"/>
  <c r="B17" i="374"/>
  <c r="N387" i="7"/>
  <c r="M387" i="7"/>
  <c r="M54" i="7"/>
  <c r="N54" i="7"/>
  <c r="N473" i="7"/>
  <c r="M473" i="7"/>
  <c r="B15" i="101"/>
  <c r="A21" i="101"/>
  <c r="I9" i="102" s="1"/>
  <c r="A20" i="102" s="1"/>
  <c r="I20" i="102" s="1"/>
  <c r="A4" i="162"/>
  <c r="A4" i="161"/>
  <c r="B23" i="207"/>
  <c r="A31" i="207"/>
  <c r="I8" i="208" s="1"/>
  <c r="A20" i="208" s="1"/>
  <c r="I20" i="208" s="1"/>
  <c r="E19" i="230"/>
  <c r="G19" i="230" s="1"/>
  <c r="K19" i="230" s="1"/>
  <c r="E20" i="230"/>
  <c r="G20" i="230" s="1"/>
  <c r="K20" i="230" s="1"/>
  <c r="M345" i="7"/>
  <c r="N345" i="7"/>
  <c r="N206" i="7"/>
  <c r="O206" i="7" s="1"/>
  <c r="N363" i="7"/>
  <c r="M363" i="7"/>
  <c r="M6" i="7"/>
  <c r="N6" i="7"/>
  <c r="M296" i="7"/>
  <c r="N296" i="7"/>
  <c r="N362" i="7"/>
  <c r="M362" i="7"/>
  <c r="B17" i="48"/>
  <c r="B14" i="48"/>
  <c r="G23" i="139"/>
  <c r="H27" i="139" s="1"/>
  <c r="J27" i="139" s="1"/>
  <c r="G18" i="219"/>
  <c r="H18" i="219" s="1"/>
  <c r="J18" i="219" s="1"/>
  <c r="L97" i="7"/>
  <c r="L411" i="7"/>
  <c r="G8" i="69"/>
  <c r="H8" i="69" s="1"/>
  <c r="J8" i="69" s="1"/>
  <c r="B28" i="293"/>
  <c r="A38" i="293"/>
  <c r="I10" i="294" s="1"/>
  <c r="A22" i="294" s="1"/>
  <c r="I22" i="294" s="1"/>
  <c r="B16" i="355"/>
  <c r="B20" i="355"/>
  <c r="H16" i="40"/>
  <c r="J16" i="40" s="1"/>
  <c r="G8" i="139"/>
  <c r="H10" i="139" s="1"/>
  <c r="J10" i="139" s="1"/>
  <c r="H15" i="221"/>
  <c r="J15" i="221" s="1"/>
  <c r="L318" i="7"/>
  <c r="L447" i="7"/>
  <c r="B30" i="173"/>
  <c r="B24" i="173"/>
  <c r="H10" i="50"/>
  <c r="J10" i="50" s="1"/>
  <c r="L114" i="7"/>
  <c r="B15" i="291"/>
  <c r="A21" i="291"/>
  <c r="I9" i="292" s="1"/>
  <c r="A20" i="292" s="1"/>
  <c r="I20" i="292" s="1"/>
  <c r="B25" i="326"/>
  <c r="B31" i="326"/>
  <c r="B16" i="351"/>
  <c r="B20" i="351"/>
  <c r="A21" i="367"/>
  <c r="I9" i="368" s="1"/>
  <c r="A20" i="368" s="1"/>
  <c r="I20" i="368" s="1"/>
  <c r="B15" i="367"/>
  <c r="G18" i="139"/>
  <c r="H20" i="139" s="1"/>
  <c r="J20" i="139" s="1"/>
  <c r="G13" i="219"/>
  <c r="H13" i="219" s="1"/>
  <c r="J13" i="219" s="1"/>
  <c r="J19" i="106"/>
  <c r="B15" i="307"/>
  <c r="J8" i="308" s="1"/>
  <c r="B16" i="349"/>
  <c r="B20" i="349"/>
  <c r="G14" i="161"/>
  <c r="H15" i="161" s="1"/>
  <c r="J15" i="161" s="1"/>
  <c r="B15" i="127"/>
  <c r="B13" i="127"/>
  <c r="B26" i="163"/>
  <c r="A36" i="163"/>
  <c r="I8" i="164" s="1"/>
  <c r="A20" i="164" s="1"/>
  <c r="I20" i="164" s="1"/>
  <c r="B38" i="171"/>
  <c r="A50" i="171"/>
  <c r="I11" i="172" s="1"/>
  <c r="A24" i="172" s="1"/>
  <c r="I24" i="172" s="1"/>
  <c r="A35" i="345"/>
  <c r="I12" i="346" s="1"/>
  <c r="A24" i="346" s="1"/>
  <c r="I24" i="346" s="1"/>
  <c r="B27" i="345"/>
  <c r="B12" i="363"/>
  <c r="B14" i="363"/>
  <c r="B14" i="365"/>
  <c r="B17" i="365"/>
  <c r="G14" i="14"/>
  <c r="H14" i="14" s="1"/>
  <c r="J14" i="14" s="1"/>
  <c r="G23" i="219"/>
  <c r="H26" i="219" s="1"/>
  <c r="J26" i="219" s="1"/>
  <c r="B14" i="343"/>
  <c r="B22" i="343"/>
  <c r="B14" i="75"/>
  <c r="B10" i="75"/>
  <c r="H29" i="131"/>
  <c r="J29" i="131" s="1"/>
  <c r="H31" i="131"/>
  <c r="J31" i="131" s="1"/>
  <c r="G13" i="139"/>
  <c r="H17" i="139" s="1"/>
  <c r="J17" i="139" s="1"/>
  <c r="A23" i="60"/>
  <c r="I8" i="61" s="1"/>
  <c r="A20" i="61" s="1"/>
  <c r="I20" i="61" s="1"/>
  <c r="B10" i="113"/>
  <c r="A39" i="141"/>
  <c r="I11" i="142" s="1"/>
  <c r="A23" i="142" s="1"/>
  <c r="I23" i="142" s="1"/>
  <c r="B13" i="147"/>
  <c r="B19" i="163"/>
  <c r="B12" i="169"/>
  <c r="B11" i="217"/>
  <c r="A28" i="343"/>
  <c r="I9" i="344" s="1"/>
  <c r="A21" i="344" s="1"/>
  <c r="I21" i="344" s="1"/>
  <c r="B21" i="343"/>
  <c r="B15" i="349"/>
  <c r="B23" i="349"/>
  <c r="B15" i="351"/>
  <c r="B23" i="351"/>
  <c r="B16" i="353"/>
  <c r="B20" i="353"/>
  <c r="B15" i="355"/>
  <c r="B23" i="355"/>
  <c r="B11" i="363"/>
  <c r="B15" i="363"/>
  <c r="B13" i="365"/>
  <c r="B19" i="365"/>
  <c r="B13" i="374"/>
  <c r="B19" i="374"/>
  <c r="A19" i="54"/>
  <c r="I8" i="55" s="1"/>
  <c r="A19" i="55" s="1"/>
  <c r="I19" i="55" s="1"/>
  <c r="H15" i="42"/>
  <c r="J15" i="42" s="1"/>
  <c r="H9" i="141"/>
  <c r="J9" i="141" s="1"/>
  <c r="H26" i="163"/>
  <c r="J26" i="163" s="1"/>
  <c r="H18" i="173"/>
  <c r="J18" i="173" s="1"/>
  <c r="G10" i="175"/>
  <c r="H11" i="175" s="1"/>
  <c r="J11" i="175" s="1"/>
  <c r="H21" i="185"/>
  <c r="J21" i="185" s="1"/>
  <c r="G14" i="231"/>
  <c r="H15" i="231" s="1"/>
  <c r="J15" i="231" s="1"/>
  <c r="H19" i="259"/>
  <c r="J19" i="259" s="1"/>
  <c r="H13" i="284"/>
  <c r="J13" i="284" s="1"/>
  <c r="B13" i="109"/>
  <c r="B15" i="135"/>
  <c r="A25" i="177"/>
  <c r="I10" i="178" s="1"/>
  <c r="A22" i="178" s="1"/>
  <c r="I22" i="178" s="1"/>
  <c r="B11" i="211"/>
  <c r="B11" i="268"/>
  <c r="B17" i="326"/>
  <c r="B29" i="326"/>
  <c r="B18" i="328"/>
  <c r="B23" i="328"/>
  <c r="B16" i="345"/>
  <c r="A33" i="345"/>
  <c r="I10" i="346" s="1"/>
  <c r="A22" i="346" s="1"/>
  <c r="I22" i="346" s="1"/>
  <c r="B25" i="345"/>
  <c r="B14" i="347"/>
  <c r="B22" i="347"/>
  <c r="B14" i="349"/>
  <c r="B22" i="349"/>
  <c r="B14" i="351"/>
  <c r="B22" i="351"/>
  <c r="B15" i="353"/>
  <c r="B23" i="353"/>
  <c r="B15" i="365"/>
  <c r="B18" i="365"/>
  <c r="A28" i="369"/>
  <c r="I8" i="370" s="1"/>
  <c r="A20" i="370" s="1"/>
  <c r="I20" i="370" s="1"/>
  <c r="B20" i="369"/>
  <c r="B12" i="374"/>
  <c r="B18" i="374"/>
  <c r="H17" i="50"/>
  <c r="J17" i="50" s="1"/>
  <c r="H17" i="97"/>
  <c r="J17" i="97" s="1"/>
  <c r="H8" i="151"/>
  <c r="J8" i="151" s="1"/>
  <c r="B35" i="345"/>
  <c r="A27" i="50"/>
  <c r="I8" i="51" s="1"/>
  <c r="A20" i="51" s="1"/>
  <c r="I20" i="51" s="1"/>
  <c r="B9" i="83"/>
  <c r="B14" i="149"/>
  <c r="B12" i="159"/>
  <c r="A35" i="173"/>
  <c r="I8" i="174" s="1"/>
  <c r="A20" i="174" s="1"/>
  <c r="I20" i="174" s="1"/>
  <c r="B16" i="173"/>
  <c r="A29" i="203"/>
  <c r="I10" i="204" s="1"/>
  <c r="A22" i="204" s="1"/>
  <c r="I22" i="204" s="1"/>
  <c r="B15" i="209"/>
  <c r="A33" i="207"/>
  <c r="I10" i="208" s="1"/>
  <c r="A22" i="208" s="1"/>
  <c r="I22" i="208" s="1"/>
  <c r="A41" i="293"/>
  <c r="I13" i="294" s="1"/>
  <c r="A25" i="294" s="1"/>
  <c r="I25" i="294" s="1"/>
  <c r="A36" i="328"/>
  <c r="I12" i="329" s="1"/>
  <c r="A24" i="329" s="1"/>
  <c r="I24" i="329" s="1"/>
  <c r="B27" i="328"/>
  <c r="A31" i="330"/>
  <c r="I8" i="334" s="1"/>
  <c r="A20" i="334" s="1"/>
  <c r="I20" i="334" s="1"/>
  <c r="B23" i="330"/>
  <c r="B13" i="347"/>
  <c r="B21" i="347"/>
  <c r="B13" i="349"/>
  <c r="B21" i="349"/>
  <c r="B13" i="351"/>
  <c r="B21" i="351"/>
  <c r="B14" i="353"/>
  <c r="B22" i="353"/>
  <c r="B14" i="355"/>
  <c r="B22" i="355"/>
  <c r="B16" i="357"/>
  <c r="B20" i="357"/>
  <c r="B15" i="369"/>
  <c r="B23" i="369"/>
  <c r="H11" i="151"/>
  <c r="J11" i="151" s="1"/>
  <c r="H13" i="293"/>
  <c r="J13" i="293" s="1"/>
  <c r="B33" i="330"/>
  <c r="H20" i="343"/>
  <c r="J20" i="343" s="1"/>
  <c r="A25" i="107"/>
  <c r="I9" i="108" s="1"/>
  <c r="A21" i="108" s="1"/>
  <c r="I21" i="108" s="1"/>
  <c r="B15" i="109"/>
  <c r="B14" i="167"/>
  <c r="A30" i="169"/>
  <c r="I10" i="170" s="1"/>
  <c r="A22" i="170" s="1"/>
  <c r="I22" i="170" s="1"/>
  <c r="A19" i="229"/>
  <c r="I8" i="230" s="1"/>
  <c r="A19" i="230" s="1"/>
  <c r="I19" i="230" s="1"/>
  <c r="H9" i="286"/>
  <c r="J9" i="286" s="1"/>
  <c r="B10" i="312"/>
  <c r="B21" i="326"/>
  <c r="B27" i="326"/>
  <c r="A35" i="328"/>
  <c r="I11" i="329" s="1"/>
  <c r="A23" i="329" s="1"/>
  <c r="I23" i="329" s="1"/>
  <c r="B26" i="328"/>
  <c r="B22" i="330"/>
  <c r="B27" i="330"/>
  <c r="B13" i="353"/>
  <c r="B21" i="353"/>
  <c r="B13" i="355"/>
  <c r="B21" i="355"/>
  <c r="A31" i="357"/>
  <c r="I11" i="358" s="1"/>
  <c r="A23" i="358" s="1"/>
  <c r="I23" i="358" s="1"/>
  <c r="B23" i="357"/>
  <c r="B16" i="361"/>
  <c r="B20" i="361"/>
  <c r="B13" i="369"/>
  <c r="B21" i="369"/>
  <c r="H9" i="159"/>
  <c r="J9" i="159" s="1"/>
  <c r="H15" i="219"/>
  <c r="J15" i="219" s="1"/>
  <c r="B35" i="330"/>
  <c r="B27" i="349"/>
  <c r="T435" i="7" s="1"/>
  <c r="V435" i="7" s="1"/>
  <c r="H8" i="320"/>
  <c r="J8" i="320" s="1"/>
  <c r="H14" i="326"/>
  <c r="J14" i="326" s="1"/>
  <c r="H12" i="347"/>
  <c r="J12" i="347" s="1"/>
  <c r="B27" i="347" s="1"/>
  <c r="B9" i="73"/>
  <c r="B13" i="95"/>
  <c r="A20" i="127"/>
  <c r="I8" i="128" s="1"/>
  <c r="A19" i="128" s="1"/>
  <c r="I19" i="128" s="1"/>
  <c r="A49" i="131"/>
  <c r="I13" i="132" s="1"/>
  <c r="A25" i="132" s="1"/>
  <c r="I25" i="132" s="1"/>
  <c r="B13" i="135"/>
  <c r="B15" i="141"/>
  <c r="A35" i="143"/>
  <c r="I11" i="144" s="1"/>
  <c r="A23" i="144" s="1"/>
  <c r="I23" i="144" s="1"/>
  <c r="A26" i="145"/>
  <c r="I10" i="146" s="1"/>
  <c r="A22" i="146" s="1"/>
  <c r="I22" i="146" s="1"/>
  <c r="B11" i="159"/>
  <c r="B25" i="173"/>
  <c r="B15" i="173"/>
  <c r="B13" i="175"/>
  <c r="B21" i="330"/>
  <c r="B26" i="330"/>
  <c r="B14" i="357"/>
  <c r="B22" i="357"/>
  <c r="B15" i="361"/>
  <c r="B23" i="361"/>
  <c r="B10" i="376"/>
  <c r="B11" i="376"/>
  <c r="H13" i="141"/>
  <c r="J13" i="141" s="1"/>
  <c r="H9" i="151"/>
  <c r="J9" i="151" s="1"/>
  <c r="H13" i="175"/>
  <c r="J13" i="175" s="1"/>
  <c r="H14" i="347"/>
  <c r="J14" i="347" s="1"/>
  <c r="H12" i="351"/>
  <c r="J12" i="351" s="1"/>
  <c r="H15" i="326"/>
  <c r="J15" i="326" s="1"/>
  <c r="A29" i="50"/>
  <c r="I10" i="51" s="1"/>
  <c r="A22" i="51" s="1"/>
  <c r="I22" i="51" s="1"/>
  <c r="A16" i="79"/>
  <c r="I8" i="80" s="1"/>
  <c r="A19" i="80" s="1"/>
  <c r="I19" i="80" s="1"/>
  <c r="B13" i="320"/>
  <c r="B15" i="320"/>
  <c r="B14" i="328"/>
  <c r="B24" i="328"/>
  <c r="B20" i="330"/>
  <c r="B25" i="330"/>
  <c r="B16" i="343"/>
  <c r="B20" i="343"/>
  <c r="B13" i="357"/>
  <c r="B21" i="357"/>
  <c r="B14" i="361"/>
  <c r="B22" i="361"/>
  <c r="B10" i="371"/>
  <c r="B10" i="379"/>
  <c r="B11" i="379"/>
  <c r="H28" i="163"/>
  <c r="J28" i="163" s="1"/>
  <c r="H9" i="195"/>
  <c r="J9" i="195" s="1"/>
  <c r="H10" i="259"/>
  <c r="J10" i="259" s="1"/>
  <c r="H18" i="259"/>
  <c r="J18" i="259" s="1"/>
  <c r="H13" i="291"/>
  <c r="J13" i="291" s="1"/>
  <c r="B31" i="345"/>
  <c r="B28" i="349"/>
  <c r="T436" i="7" s="1"/>
  <c r="V436" i="7" s="1"/>
  <c r="B29" i="343"/>
  <c r="J10" i="344" s="1"/>
  <c r="H20" i="351"/>
  <c r="J20" i="351" s="1"/>
  <c r="H16" i="326"/>
  <c r="J16" i="326" s="1"/>
  <c r="H12" i="343"/>
  <c r="J12" i="343" s="1"/>
  <c r="B27" i="343" s="1"/>
  <c r="B9" i="316"/>
  <c r="B11" i="316"/>
  <c r="A32" i="330"/>
  <c r="I9" i="334" s="1"/>
  <c r="A21" i="334" s="1"/>
  <c r="I21" i="334" s="1"/>
  <c r="B24" i="330"/>
  <c r="B19" i="343"/>
  <c r="B23" i="343"/>
  <c r="B18" i="345"/>
  <c r="B23" i="345"/>
  <c r="B13" i="361"/>
  <c r="B21" i="361"/>
  <c r="B12" i="367"/>
  <c r="B14" i="367"/>
  <c r="H29" i="21"/>
  <c r="J29" i="21" s="1"/>
  <c r="H16" i="109"/>
  <c r="J16" i="109" s="1"/>
  <c r="H13" i="147"/>
  <c r="J13" i="147" s="1"/>
  <c r="B21" i="147" s="1"/>
  <c r="H18" i="183"/>
  <c r="J18" i="183" s="1"/>
  <c r="H17" i="259"/>
  <c r="J17" i="259" s="1"/>
  <c r="H19" i="295"/>
  <c r="J19" i="295" s="1"/>
  <c r="B34" i="330"/>
  <c r="J11" i="334" s="1"/>
  <c r="J23" i="334" s="1"/>
  <c r="J8" i="375"/>
  <c r="H26" i="326"/>
  <c r="J26" i="326" s="1"/>
  <c r="H30" i="326"/>
  <c r="J30" i="326" s="1"/>
  <c r="B39" i="326" s="1"/>
  <c r="H8" i="138"/>
  <c r="J8" i="138" s="1"/>
  <c r="H11" i="138"/>
  <c r="J11" i="138" s="1"/>
  <c r="H9" i="138"/>
  <c r="J9" i="138" s="1"/>
  <c r="H12" i="138"/>
  <c r="J12" i="138" s="1"/>
  <c r="H10" i="138"/>
  <c r="J10" i="138" s="1"/>
  <c r="H15" i="138"/>
  <c r="J15" i="138" s="1"/>
  <c r="H17" i="138"/>
  <c r="J17" i="138" s="1"/>
  <c r="H14" i="138"/>
  <c r="J14" i="138" s="1"/>
  <c r="H16" i="138"/>
  <c r="J16" i="138" s="1"/>
  <c r="H13" i="138"/>
  <c r="J13" i="138" s="1"/>
  <c r="A32" i="138"/>
  <c r="I9" i="47" s="1"/>
  <c r="A21" i="47" s="1"/>
  <c r="I21" i="47" s="1"/>
  <c r="B16" i="138"/>
  <c r="B15" i="138"/>
  <c r="B20" i="138"/>
  <c r="B19" i="138"/>
  <c r="A33" i="138"/>
  <c r="I10" i="47" s="1"/>
  <c r="A22" i="47" s="1"/>
  <c r="I22" i="47" s="1"/>
  <c r="B14" i="138"/>
  <c r="H26" i="138"/>
  <c r="J26" i="138" s="1"/>
  <c r="H24" i="138"/>
  <c r="J24" i="138" s="1"/>
  <c r="H8" i="26"/>
  <c r="J8" i="26" s="1"/>
  <c r="H23" i="26"/>
  <c r="J23" i="26" s="1"/>
  <c r="H22" i="26"/>
  <c r="J22" i="26" s="1"/>
  <c r="H20" i="26"/>
  <c r="J20" i="26" s="1"/>
  <c r="H21" i="26"/>
  <c r="J21" i="26" s="1"/>
  <c r="B21" i="26"/>
  <c r="A27" i="26"/>
  <c r="I8" i="27" s="1"/>
  <c r="A20" i="27" s="1"/>
  <c r="I20" i="27" s="1"/>
  <c r="B17" i="26"/>
  <c r="B15" i="21"/>
  <c r="B17" i="21"/>
  <c r="B20" i="21"/>
  <c r="B14" i="21"/>
  <c r="B23" i="21"/>
  <c r="G17" i="19"/>
  <c r="H17" i="19" s="1"/>
  <c r="J17" i="19" s="1"/>
  <c r="G14" i="19"/>
  <c r="H16" i="19" s="1"/>
  <c r="J16" i="19" s="1"/>
  <c r="A25" i="19"/>
  <c r="I10" i="20" s="1"/>
  <c r="A22" i="20" s="1"/>
  <c r="I22" i="20" s="1"/>
  <c r="A24" i="19"/>
  <c r="I9" i="20" s="1"/>
  <c r="A21" i="20" s="1"/>
  <c r="I21" i="20" s="1"/>
  <c r="G29" i="10"/>
  <c r="H32" i="10" s="1"/>
  <c r="J32" i="10" s="1"/>
  <c r="G22" i="10"/>
  <c r="H26" i="10" s="1"/>
  <c r="J26" i="10" s="1"/>
  <c r="J19" i="380"/>
  <c r="M19" i="380" s="1"/>
  <c r="B15" i="374"/>
  <c r="A24" i="374"/>
  <c r="I8" i="375" s="1"/>
  <c r="A20" i="375" s="1"/>
  <c r="I20" i="375" s="1"/>
  <c r="B11" i="374"/>
  <c r="B16" i="374"/>
  <c r="B17" i="369"/>
  <c r="I21" i="370"/>
  <c r="A4" i="375"/>
  <c r="A4" i="374"/>
  <c r="T462" i="7"/>
  <c r="V462" i="7" s="1"/>
  <c r="J8" i="366"/>
  <c r="B11" i="365"/>
  <c r="B16" i="365"/>
  <c r="A24" i="365"/>
  <c r="I8" i="366" s="1"/>
  <c r="A20" i="366" s="1"/>
  <c r="I20" i="366" s="1"/>
  <c r="A21" i="363"/>
  <c r="I9" i="364" s="1"/>
  <c r="A20" i="364" s="1"/>
  <c r="I20" i="364" s="1"/>
  <c r="B19" i="361"/>
  <c r="A30" i="361"/>
  <c r="I10" i="362" s="1"/>
  <c r="A22" i="362" s="1"/>
  <c r="I22" i="362" s="1"/>
  <c r="B18" i="361"/>
  <c r="A28" i="361"/>
  <c r="I8" i="362" s="1"/>
  <c r="A20" i="362" s="1"/>
  <c r="I20" i="362" s="1"/>
  <c r="A31" i="361"/>
  <c r="I11" i="362" s="1"/>
  <c r="A23" i="362" s="1"/>
  <c r="I23" i="362" s="1"/>
  <c r="J23" i="362" s="1"/>
  <c r="A29" i="361"/>
  <c r="I9" i="362" s="1"/>
  <c r="A21" i="362" s="1"/>
  <c r="I21" i="362" s="1"/>
  <c r="J23" i="358"/>
  <c r="M23" i="358" s="1"/>
  <c r="A29" i="357"/>
  <c r="I9" i="358" s="1"/>
  <c r="A21" i="358" s="1"/>
  <c r="I21" i="358" s="1"/>
  <c r="A29" i="355"/>
  <c r="B17" i="355"/>
  <c r="A28" i="355"/>
  <c r="I8" i="356" s="1"/>
  <c r="A20" i="356" s="1"/>
  <c r="I20" i="356" s="1"/>
  <c r="T442" i="7"/>
  <c r="V442" i="7" s="1"/>
  <c r="B20" i="345"/>
  <c r="B15" i="345"/>
  <c r="B17" i="345"/>
  <c r="T423" i="7"/>
  <c r="V423" i="7" s="1"/>
  <c r="J9" i="344"/>
  <c r="B13" i="343"/>
  <c r="B17" i="343"/>
  <c r="A27" i="343"/>
  <c r="I8" i="344" s="1"/>
  <c r="A20" i="344" s="1"/>
  <c r="I20" i="344" s="1"/>
  <c r="B14" i="330"/>
  <c r="B16" i="330"/>
  <c r="B18" i="330"/>
  <c r="A32" i="328"/>
  <c r="I8" i="329" s="1"/>
  <c r="A20" i="329" s="1"/>
  <c r="I20" i="329" s="1"/>
  <c r="B17" i="328"/>
  <c r="A33" i="328"/>
  <c r="I9" i="329" s="1"/>
  <c r="A21" i="329" s="1"/>
  <c r="I21" i="329" s="1"/>
  <c r="B21" i="328"/>
  <c r="A38" i="326"/>
  <c r="I11" i="327" s="1"/>
  <c r="A23" i="327" s="1"/>
  <c r="I23" i="327" s="1"/>
  <c r="H15" i="320"/>
  <c r="J15" i="320" s="1"/>
  <c r="B21" i="320" s="1"/>
  <c r="H10" i="320"/>
  <c r="J10" i="320" s="1"/>
  <c r="A4" i="322"/>
  <c r="B11" i="320"/>
  <c r="J11" i="350"/>
  <c r="J23" i="350" s="1"/>
  <c r="J9" i="368"/>
  <c r="T466" i="7"/>
  <c r="V466" i="7" s="1"/>
  <c r="J12" i="346"/>
  <c r="T430" i="7"/>
  <c r="V430" i="7" s="1"/>
  <c r="T40" i="7"/>
  <c r="V40" i="7" s="1"/>
  <c r="J8" i="65"/>
  <c r="J8" i="70"/>
  <c r="J8" i="31"/>
  <c r="J8" i="29"/>
  <c r="J10" i="362"/>
  <c r="T458" i="7"/>
  <c r="V458" i="7" s="1"/>
  <c r="J9" i="375"/>
  <c r="J21" i="375" s="1"/>
  <c r="T473" i="7"/>
  <c r="V473" i="7" s="1"/>
  <c r="T426" i="7"/>
  <c r="V426" i="7" s="1"/>
  <c r="T464" i="7"/>
  <c r="V464" i="7" s="1"/>
  <c r="J10" i="366"/>
  <c r="J22" i="366" s="1"/>
  <c r="J9" i="366"/>
  <c r="J21" i="366" s="1"/>
  <c r="T463" i="7"/>
  <c r="V463" i="7" s="1"/>
  <c r="T438" i="7"/>
  <c r="V438" i="7" s="1"/>
  <c r="J9" i="362"/>
  <c r="T457" i="7"/>
  <c r="V457" i="7" s="1"/>
  <c r="B15" i="197"/>
  <c r="J9" i="364"/>
  <c r="T461" i="7"/>
  <c r="V461" i="7" s="1"/>
  <c r="B15" i="322"/>
  <c r="J8" i="323" s="1"/>
  <c r="B15" i="282"/>
  <c r="J8" i="283" s="1"/>
  <c r="M224" i="7"/>
  <c r="H13" i="32"/>
  <c r="J13" i="32" s="1"/>
  <c r="H12" i="10"/>
  <c r="J12" i="10" s="1"/>
  <c r="H15" i="26"/>
  <c r="J15" i="26" s="1"/>
  <c r="M39" i="7"/>
  <c r="N39" i="7"/>
  <c r="H10" i="111"/>
  <c r="J10" i="111" s="1"/>
  <c r="H11" i="111"/>
  <c r="J11" i="111" s="1"/>
  <c r="E21" i="11"/>
  <c r="G21" i="11" s="1"/>
  <c r="K21" i="11" s="1"/>
  <c r="A25" i="60"/>
  <c r="I10" i="61" s="1"/>
  <c r="A22" i="61" s="1"/>
  <c r="I22" i="61" s="1"/>
  <c r="B12" i="60"/>
  <c r="A30" i="62"/>
  <c r="I11" i="63" s="1"/>
  <c r="A23" i="63" s="1"/>
  <c r="I23" i="63" s="1"/>
  <c r="B18" i="62"/>
  <c r="A21" i="99"/>
  <c r="I9" i="100" s="1"/>
  <c r="A20" i="100" s="1"/>
  <c r="I20" i="100" s="1"/>
  <c r="A20" i="66"/>
  <c r="I8" i="68" s="1"/>
  <c r="A19" i="68" s="1"/>
  <c r="I19" i="68" s="1"/>
  <c r="B12" i="97"/>
  <c r="A20" i="101"/>
  <c r="I8" i="102" s="1"/>
  <c r="A19" i="102" s="1"/>
  <c r="I19" i="102" s="1"/>
  <c r="B11" i="101"/>
  <c r="B11" i="109"/>
  <c r="B16" i="131"/>
  <c r="B31" i="131"/>
  <c r="B22" i="131"/>
  <c r="A48" i="131"/>
  <c r="I12" i="132" s="1"/>
  <c r="A24" i="132" s="1"/>
  <c r="I24" i="132" s="1"/>
  <c r="A46" i="131"/>
  <c r="I10" i="132" s="1"/>
  <c r="A22" i="132" s="1"/>
  <c r="I22" i="132" s="1"/>
  <c r="B17" i="131"/>
  <c r="B16" i="135"/>
  <c r="A35" i="139"/>
  <c r="I11" i="140" s="1"/>
  <c r="A23" i="140" s="1"/>
  <c r="I23" i="140" s="1"/>
  <c r="A33" i="139"/>
  <c r="I9" i="140" s="1"/>
  <c r="A21" i="140" s="1"/>
  <c r="I21" i="140" s="1"/>
  <c r="B20" i="141"/>
  <c r="B19" i="141"/>
  <c r="B18" i="141"/>
  <c r="A36" i="143"/>
  <c r="I12" i="144" s="1"/>
  <c r="A24" i="144" s="1"/>
  <c r="I24" i="144" s="1"/>
  <c r="A34" i="143"/>
  <c r="I10" i="144" s="1"/>
  <c r="A22" i="144" s="1"/>
  <c r="I22" i="144" s="1"/>
  <c r="A24" i="145"/>
  <c r="I8" i="146" s="1"/>
  <c r="A20" i="146" s="1"/>
  <c r="I20" i="146" s="1"/>
  <c r="A25" i="145"/>
  <c r="I9" i="146" s="1"/>
  <c r="A21" i="146" s="1"/>
  <c r="I21" i="146" s="1"/>
  <c r="A16" i="151"/>
  <c r="I8" i="152" s="1"/>
  <c r="A19" i="152" s="1"/>
  <c r="I19" i="152" s="1"/>
  <c r="A16" i="153"/>
  <c r="I8" i="154" s="1"/>
  <c r="A19" i="154" s="1"/>
  <c r="I19" i="154" s="1"/>
  <c r="A40" i="163"/>
  <c r="I12" i="164" s="1"/>
  <c r="A24" i="164" s="1"/>
  <c r="I24" i="164" s="1"/>
  <c r="B23" i="163"/>
  <c r="B20" i="165"/>
  <c r="B22" i="165"/>
  <c r="B17" i="167"/>
  <c r="A31" i="169"/>
  <c r="I11" i="170" s="1"/>
  <c r="A23" i="170" s="1"/>
  <c r="I23" i="170" s="1"/>
  <c r="A29" i="169"/>
  <c r="I9" i="170" s="1"/>
  <c r="A21" i="170" s="1"/>
  <c r="I21" i="170" s="1"/>
  <c r="B26" i="171"/>
  <c r="B25" i="171"/>
  <c r="B27" i="171"/>
  <c r="B14" i="177"/>
  <c r="B15" i="179"/>
  <c r="A41" i="179"/>
  <c r="I10" i="180" s="1"/>
  <c r="A21" i="180" s="1"/>
  <c r="I21" i="180" s="1"/>
  <c r="A25" i="183"/>
  <c r="I10" i="184" s="1"/>
  <c r="A22" i="184" s="1"/>
  <c r="I22" i="184" s="1"/>
  <c r="B15" i="183"/>
  <c r="A32" i="185"/>
  <c r="I8" i="186" s="1"/>
  <c r="A20" i="186" s="1"/>
  <c r="I20" i="186" s="1"/>
  <c r="B17" i="185"/>
  <c r="A35" i="185"/>
  <c r="I11" i="186" s="1"/>
  <c r="A23" i="186" s="1"/>
  <c r="I23" i="186" s="1"/>
  <c r="A34" i="185"/>
  <c r="I10" i="186" s="1"/>
  <c r="A22" i="186" s="1"/>
  <c r="I22" i="186" s="1"/>
  <c r="B14" i="185"/>
  <c r="A20" i="187"/>
  <c r="I8" i="188" s="1"/>
  <c r="A19" i="188" s="1"/>
  <c r="I19" i="188" s="1"/>
  <c r="B13" i="187"/>
  <c r="B16" i="189"/>
  <c r="B15" i="189"/>
  <c r="A20" i="191"/>
  <c r="I8" i="192" s="1"/>
  <c r="A19" i="192" s="1"/>
  <c r="I19" i="192" s="1"/>
  <c r="B13" i="191"/>
  <c r="B10" i="193"/>
  <c r="B14" i="209"/>
  <c r="B18" i="207"/>
  <c r="B17" i="207"/>
  <c r="B21" i="207"/>
  <c r="A32" i="207"/>
  <c r="I9" i="208" s="1"/>
  <c r="A21" i="208" s="1"/>
  <c r="I21" i="208" s="1"/>
  <c r="B15" i="211"/>
  <c r="A35" i="213"/>
  <c r="I12" i="214" s="1"/>
  <c r="A24" i="214" s="1"/>
  <c r="I24" i="214" s="1"/>
  <c r="B21" i="213"/>
  <c r="B15" i="213"/>
  <c r="B14" i="213"/>
  <c r="B18" i="217"/>
  <c r="B15" i="217"/>
  <c r="B27" i="219"/>
  <c r="B22" i="219"/>
  <c r="B25" i="219"/>
  <c r="B15" i="219"/>
  <c r="B17" i="221"/>
  <c r="B14" i="221"/>
  <c r="B11" i="225"/>
  <c r="B9" i="225"/>
  <c r="H10" i="227"/>
  <c r="J10" i="227" s="1"/>
  <c r="B15" i="227" s="1"/>
  <c r="J8" i="228" s="1"/>
  <c r="B15" i="231"/>
  <c r="B11" i="231"/>
  <c r="B11" i="40"/>
  <c r="B16" i="40"/>
  <c r="B15" i="40"/>
  <c r="B14" i="42"/>
  <c r="B16" i="42"/>
  <c r="B14" i="44"/>
  <c r="A19" i="44"/>
  <c r="I8" i="45" s="1"/>
  <c r="A19" i="45" s="1"/>
  <c r="I19" i="45" s="1"/>
  <c r="A25" i="48"/>
  <c r="I10" i="49" s="1"/>
  <c r="A22" i="49" s="1"/>
  <c r="I22" i="49" s="1"/>
  <c r="B15" i="48"/>
  <c r="A30" i="50"/>
  <c r="I11" i="51" s="1"/>
  <c r="A23" i="51" s="1"/>
  <c r="I23" i="51" s="1"/>
  <c r="A19" i="52"/>
  <c r="I8" i="53" s="1"/>
  <c r="A19" i="53" s="1"/>
  <c r="I19" i="53" s="1"/>
  <c r="B11" i="52"/>
  <c r="A24" i="56"/>
  <c r="I8" i="57" s="1"/>
  <c r="A20" i="57" s="1"/>
  <c r="I20" i="57" s="1"/>
  <c r="B16" i="56"/>
  <c r="B12" i="56"/>
  <c r="B20" i="58"/>
  <c r="B9" i="71"/>
  <c r="B13" i="77"/>
  <c r="B10" i="95"/>
  <c r="A21" i="115"/>
  <c r="I9" i="116" s="1"/>
  <c r="A20" i="116" s="1"/>
  <c r="I20" i="116" s="1"/>
  <c r="A16" i="117"/>
  <c r="I8" i="118" s="1"/>
  <c r="A19" i="118" s="1"/>
  <c r="I19" i="118" s="1"/>
  <c r="A21" i="121"/>
  <c r="I9" i="122" s="1"/>
  <c r="A20" i="122" s="1"/>
  <c r="I20" i="122" s="1"/>
  <c r="B10" i="125"/>
  <c r="B11" i="125"/>
  <c r="B11" i="215"/>
  <c r="B10" i="215"/>
  <c r="B19" i="217"/>
  <c r="A25" i="217"/>
  <c r="I10" i="218" s="1"/>
  <c r="A22" i="218" s="1"/>
  <c r="I22" i="218" s="1"/>
  <c r="B23" i="219"/>
  <c r="B13" i="219"/>
  <c r="B26" i="219"/>
  <c r="B21" i="219"/>
  <c r="B24" i="219"/>
  <c r="B19" i="219"/>
  <c r="B19" i="221"/>
  <c r="B16" i="221"/>
  <c r="B14" i="231"/>
  <c r="A19" i="231"/>
  <c r="I8" i="232" s="1"/>
  <c r="A19" i="232" s="1"/>
  <c r="I19" i="232" s="1"/>
  <c r="A15" i="233"/>
  <c r="I8" i="234" s="1"/>
  <c r="A19" i="234" s="1"/>
  <c r="I19" i="234" s="1"/>
  <c r="A16" i="235"/>
  <c r="I8" i="236" s="1"/>
  <c r="A19" i="236" s="1"/>
  <c r="I19" i="236" s="1"/>
  <c r="B9" i="247"/>
  <c r="B11" i="247"/>
  <c r="B10" i="251"/>
  <c r="B11" i="251"/>
  <c r="B15" i="257"/>
  <c r="B23" i="257"/>
  <c r="A29" i="257"/>
  <c r="I9" i="258" s="1"/>
  <c r="A21" i="258" s="1"/>
  <c r="I21" i="258" s="1"/>
  <c r="B21" i="257"/>
  <c r="B15" i="259"/>
  <c r="B23" i="259"/>
  <c r="B13" i="259"/>
  <c r="B21" i="259"/>
  <c r="A21" i="263"/>
  <c r="I9" i="264" s="1"/>
  <c r="A20" i="264" s="1"/>
  <c r="I20" i="264" s="1"/>
  <c r="B15" i="263"/>
  <c r="H8" i="266"/>
  <c r="J8" i="266" s="1"/>
  <c r="H9" i="266"/>
  <c r="J9" i="266" s="1"/>
  <c r="H10" i="266"/>
  <c r="J10" i="266" s="1"/>
  <c r="H8" i="278"/>
  <c r="J8" i="278" s="1"/>
  <c r="H9" i="278"/>
  <c r="J9" i="278" s="1"/>
  <c r="H10" i="278"/>
  <c r="J10" i="278" s="1"/>
  <c r="H9" i="280"/>
  <c r="J9" i="280" s="1"/>
  <c r="B15" i="280" s="1"/>
  <c r="J8" i="281" s="1"/>
  <c r="A20" i="284"/>
  <c r="I8" i="285" s="1"/>
  <c r="A19" i="285" s="1"/>
  <c r="I19" i="285" s="1"/>
  <c r="B14" i="284"/>
  <c r="H9" i="335"/>
  <c r="J9" i="335" s="1"/>
  <c r="A23" i="19"/>
  <c r="I8" i="20" s="1"/>
  <c r="A20" i="20" s="1"/>
  <c r="I20" i="20" s="1"/>
  <c r="H9" i="42"/>
  <c r="J9" i="42" s="1"/>
  <c r="G10" i="44"/>
  <c r="H11" i="44" s="1"/>
  <c r="J11" i="44" s="1"/>
  <c r="H27" i="138"/>
  <c r="J27" i="138" s="1"/>
  <c r="H25" i="138"/>
  <c r="J25" i="138" s="1"/>
  <c r="H23" i="138"/>
  <c r="J23" i="138" s="1"/>
  <c r="G14" i="52"/>
  <c r="H15" i="52" s="1"/>
  <c r="J15" i="52" s="1"/>
  <c r="H19" i="60"/>
  <c r="J19" i="60" s="1"/>
  <c r="H17" i="62"/>
  <c r="J17" i="62" s="1"/>
  <c r="H20" i="62"/>
  <c r="J20" i="62" s="1"/>
  <c r="H22" i="62"/>
  <c r="J22" i="62" s="1"/>
  <c r="H13" i="66"/>
  <c r="J13" i="66" s="1"/>
  <c r="H10" i="75"/>
  <c r="J10" i="75" s="1"/>
  <c r="H13" i="75"/>
  <c r="J13" i="75" s="1"/>
  <c r="H10" i="77"/>
  <c r="J10" i="77" s="1"/>
  <c r="H13" i="77"/>
  <c r="J13" i="77" s="1"/>
  <c r="H10" i="95"/>
  <c r="J10" i="95" s="1"/>
  <c r="H13" i="95"/>
  <c r="J13" i="95" s="1"/>
  <c r="H19" i="97"/>
  <c r="J19" i="97" s="1"/>
  <c r="G14" i="99"/>
  <c r="H15" i="99" s="1"/>
  <c r="J15" i="99" s="1"/>
  <c r="G10" i="101"/>
  <c r="H11" i="101" s="1"/>
  <c r="J11" i="101" s="1"/>
  <c r="H13" i="107"/>
  <c r="J13" i="107" s="1"/>
  <c r="H19" i="109"/>
  <c r="J19" i="109" s="1"/>
  <c r="G14" i="115"/>
  <c r="H15" i="115" s="1"/>
  <c r="J15" i="115" s="1"/>
  <c r="G14" i="121"/>
  <c r="H15" i="121" s="1"/>
  <c r="J15" i="121" s="1"/>
  <c r="G14" i="127"/>
  <c r="H15" i="127" s="1"/>
  <c r="J15" i="127" s="1"/>
  <c r="H11" i="141"/>
  <c r="J11" i="141" s="1"/>
  <c r="H14" i="141"/>
  <c r="J14" i="141" s="1"/>
  <c r="G8" i="145"/>
  <c r="H8" i="145" s="1"/>
  <c r="J8" i="145" s="1"/>
  <c r="G11" i="145"/>
  <c r="H11" i="145" s="1"/>
  <c r="J11" i="145" s="1"/>
  <c r="G14" i="145"/>
  <c r="H14" i="145" s="1"/>
  <c r="J14" i="145" s="1"/>
  <c r="G14" i="191"/>
  <c r="H14" i="191" s="1"/>
  <c r="J14" i="191" s="1"/>
  <c r="G8" i="201"/>
  <c r="H10" i="201" s="1"/>
  <c r="J10" i="201" s="1"/>
  <c r="G14" i="201"/>
  <c r="H16" i="201" s="1"/>
  <c r="J16" i="201" s="1"/>
  <c r="B9" i="249"/>
  <c r="B11" i="249"/>
  <c r="A28" i="259"/>
  <c r="I8" i="260" s="1"/>
  <c r="A20" i="260" s="1"/>
  <c r="I20" i="260" s="1"/>
  <c r="B20" i="259"/>
  <c r="B18" i="259"/>
  <c r="B22" i="259"/>
  <c r="A20" i="263"/>
  <c r="I8" i="264" s="1"/>
  <c r="A19" i="264" s="1"/>
  <c r="I19" i="264" s="1"/>
  <c r="B14" i="263"/>
  <c r="B11" i="270"/>
  <c r="B15" i="270"/>
  <c r="A21" i="272"/>
  <c r="I9" i="273" s="1"/>
  <c r="A20" i="273" s="1"/>
  <c r="I20" i="273" s="1"/>
  <c r="B15" i="272"/>
  <c r="B13" i="274"/>
  <c r="B15" i="274"/>
  <c r="A40" i="293"/>
  <c r="I12" i="294" s="1"/>
  <c r="A24" i="294" s="1"/>
  <c r="I24" i="294" s="1"/>
  <c r="B30" i="293"/>
  <c r="B16" i="295"/>
  <c r="B20" i="295"/>
  <c r="B18" i="295"/>
  <c r="B22" i="295"/>
  <c r="B15" i="297"/>
  <c r="B23" i="297"/>
  <c r="A29" i="297"/>
  <c r="I9" i="298" s="1"/>
  <c r="A21" i="298" s="1"/>
  <c r="I21" i="298" s="1"/>
  <c r="B21" i="297"/>
  <c r="A16" i="299"/>
  <c r="I8" i="300" s="1"/>
  <c r="A19" i="300" s="1"/>
  <c r="I19" i="300" s="1"/>
  <c r="B11" i="299"/>
  <c r="B13" i="301"/>
  <c r="B15" i="301"/>
  <c r="B10" i="303"/>
  <c r="B11" i="303"/>
  <c r="G14" i="44"/>
  <c r="H14" i="44" s="1"/>
  <c r="J14" i="44" s="1"/>
  <c r="G12" i="50"/>
  <c r="G20" i="50"/>
  <c r="G10" i="52"/>
  <c r="H11" i="52" s="1"/>
  <c r="J11" i="52" s="1"/>
  <c r="G10" i="54"/>
  <c r="H11" i="54" s="1"/>
  <c r="J11" i="54" s="1"/>
  <c r="G14" i="54"/>
  <c r="H14" i="54" s="1"/>
  <c r="J14" i="54" s="1"/>
  <c r="G8" i="56"/>
  <c r="H10" i="56" s="1"/>
  <c r="J10" i="56" s="1"/>
  <c r="G11" i="56"/>
  <c r="H13" i="56" s="1"/>
  <c r="J13" i="56" s="1"/>
  <c r="G14" i="56"/>
  <c r="H16" i="56" s="1"/>
  <c r="J16" i="56" s="1"/>
  <c r="H19" i="62"/>
  <c r="J19" i="62" s="1"/>
  <c r="G10" i="99"/>
  <c r="H10" i="99" s="1"/>
  <c r="J10" i="99" s="1"/>
  <c r="G14" i="101"/>
  <c r="H14" i="101" s="1"/>
  <c r="J14" i="101" s="1"/>
  <c r="G10" i="115"/>
  <c r="H11" i="115" s="1"/>
  <c r="J11" i="115" s="1"/>
  <c r="G10" i="121"/>
  <c r="H11" i="121" s="1"/>
  <c r="J11" i="121" s="1"/>
  <c r="G10" i="127"/>
  <c r="H11" i="127" s="1"/>
  <c r="J11" i="127" s="1"/>
  <c r="H23" i="131"/>
  <c r="J23" i="131" s="1"/>
  <c r="B51" i="131" s="1"/>
  <c r="H16" i="131"/>
  <c r="J16" i="131" s="1"/>
  <c r="B44" i="131" s="1"/>
  <c r="H22" i="131"/>
  <c r="J22" i="131" s="1"/>
  <c r="B50" i="131" s="1"/>
  <c r="G8" i="135"/>
  <c r="G16" i="135"/>
  <c r="G17" i="145"/>
  <c r="H19" i="145" s="1"/>
  <c r="J19" i="145" s="1"/>
  <c r="H12" i="149"/>
  <c r="J12" i="149" s="1"/>
  <c r="H13" i="149"/>
  <c r="J13" i="149" s="1"/>
  <c r="H19" i="163"/>
  <c r="J19" i="163" s="1"/>
  <c r="H14" i="163"/>
  <c r="J14" i="163" s="1"/>
  <c r="G11" i="189"/>
  <c r="H13" i="189" s="1"/>
  <c r="J13" i="189" s="1"/>
  <c r="G17" i="189"/>
  <c r="H19" i="189" s="1"/>
  <c r="J19" i="189" s="1"/>
  <c r="G9" i="199"/>
  <c r="H9" i="199" s="1"/>
  <c r="J9" i="199" s="1"/>
  <c r="G11" i="199"/>
  <c r="H11" i="199" s="1"/>
  <c r="J11" i="199" s="1"/>
  <c r="H12" i="217"/>
  <c r="J12" i="217" s="1"/>
  <c r="H13" i="217"/>
  <c r="J13" i="217" s="1"/>
  <c r="A20" i="270"/>
  <c r="I8" i="271" s="1"/>
  <c r="A19" i="271" s="1"/>
  <c r="I19" i="271" s="1"/>
  <c r="B14" i="270"/>
  <c r="B12" i="274"/>
  <c r="B14" i="274"/>
  <c r="B10" i="291"/>
  <c r="B14" i="291"/>
  <c r="B14" i="293"/>
  <c r="B26" i="293"/>
  <c r="B23" i="293"/>
  <c r="B29" i="293"/>
  <c r="B15" i="295"/>
  <c r="B23" i="295"/>
  <c r="B12" i="297"/>
  <c r="B20" i="297"/>
  <c r="B10" i="301"/>
  <c r="B14" i="301"/>
  <c r="H25" i="131"/>
  <c r="J25" i="131" s="1"/>
  <c r="H15" i="147"/>
  <c r="J15" i="147" s="1"/>
  <c r="H14" i="147"/>
  <c r="J14" i="147" s="1"/>
  <c r="H10" i="149"/>
  <c r="J10" i="149" s="1"/>
  <c r="H11" i="161"/>
  <c r="J11" i="161" s="1"/>
  <c r="H18" i="163"/>
  <c r="J18" i="163" s="1"/>
  <c r="H19" i="173"/>
  <c r="J19" i="173" s="1"/>
  <c r="H14" i="173"/>
  <c r="J14" i="173" s="1"/>
  <c r="H9" i="177"/>
  <c r="J9" i="177" s="1"/>
  <c r="H10" i="177"/>
  <c r="J10" i="177" s="1"/>
  <c r="H19" i="177"/>
  <c r="J19" i="177" s="1"/>
  <c r="H34" i="179"/>
  <c r="J34" i="179" s="1"/>
  <c r="H11" i="185"/>
  <c r="J11" i="185" s="1"/>
  <c r="G8" i="189"/>
  <c r="H10" i="189" s="1"/>
  <c r="J10" i="189" s="1"/>
  <c r="G14" i="189"/>
  <c r="H16" i="189" s="1"/>
  <c r="J16" i="189" s="1"/>
  <c r="G10" i="195"/>
  <c r="H11" i="195" s="1"/>
  <c r="J11" i="195" s="1"/>
  <c r="G14" i="195"/>
  <c r="H15" i="195" s="1"/>
  <c r="J15" i="195" s="1"/>
  <c r="G8" i="199"/>
  <c r="H8" i="199" s="1"/>
  <c r="J8" i="199" s="1"/>
  <c r="G10" i="199"/>
  <c r="H10" i="199" s="1"/>
  <c r="J10" i="199" s="1"/>
  <c r="G11" i="201"/>
  <c r="H13" i="201" s="1"/>
  <c r="J13" i="201" s="1"/>
  <c r="G17" i="201"/>
  <c r="H19" i="201" s="1"/>
  <c r="J19" i="201" s="1"/>
  <c r="H17" i="203"/>
  <c r="J17" i="203" s="1"/>
  <c r="H18" i="203"/>
  <c r="J18" i="203" s="1"/>
  <c r="G8" i="207"/>
  <c r="H8" i="207" s="1"/>
  <c r="J8" i="207" s="1"/>
  <c r="H11" i="213"/>
  <c r="J11" i="213" s="1"/>
  <c r="H13" i="161"/>
  <c r="J13" i="161" s="1"/>
  <c r="H16" i="163"/>
  <c r="J16" i="163" s="1"/>
  <c r="H21" i="163"/>
  <c r="H30" i="163"/>
  <c r="J30" i="163" s="1"/>
  <c r="G14" i="165"/>
  <c r="G26" i="165"/>
  <c r="G12" i="169"/>
  <c r="G20" i="169"/>
  <c r="G35" i="171"/>
  <c r="H16" i="173"/>
  <c r="J16" i="173" s="1"/>
  <c r="H12" i="183"/>
  <c r="J12" i="183" s="1"/>
  <c r="H9" i="185"/>
  <c r="J9" i="185" s="1"/>
  <c r="H19" i="185"/>
  <c r="J19" i="185" s="1"/>
  <c r="G10" i="187"/>
  <c r="H11" i="187" s="1"/>
  <c r="J11" i="187" s="1"/>
  <c r="G14" i="187"/>
  <c r="H15" i="187" s="1"/>
  <c r="J15" i="187" s="1"/>
  <c r="G10" i="191"/>
  <c r="H11" i="191" s="1"/>
  <c r="J11" i="191" s="1"/>
  <c r="B11" i="197"/>
  <c r="B9" i="197"/>
  <c r="A15" i="197"/>
  <c r="I8" i="198" s="1"/>
  <c r="A19" i="198" s="1"/>
  <c r="I19" i="198" s="1"/>
  <c r="G12" i="203"/>
  <c r="H12" i="203" s="1"/>
  <c r="J12" i="203" s="1"/>
  <c r="G20" i="203"/>
  <c r="H20" i="203" s="1"/>
  <c r="J20" i="203" s="1"/>
  <c r="G13" i="207"/>
  <c r="H13" i="207" s="1"/>
  <c r="J13" i="207" s="1"/>
  <c r="G23" i="207"/>
  <c r="H23" i="207" s="1"/>
  <c r="J23" i="207" s="1"/>
  <c r="H10" i="209"/>
  <c r="J10" i="209" s="1"/>
  <c r="B25" i="209" s="1"/>
  <c r="G11" i="251"/>
  <c r="G10" i="263"/>
  <c r="H11" i="263" s="1"/>
  <c r="J11" i="263" s="1"/>
  <c r="G10" i="270"/>
  <c r="H11" i="270" s="1"/>
  <c r="J11" i="270" s="1"/>
  <c r="G10" i="274"/>
  <c r="H11" i="274" s="1"/>
  <c r="J11" i="274" s="1"/>
  <c r="G18" i="207"/>
  <c r="H18" i="207" s="1"/>
  <c r="J18" i="207" s="1"/>
  <c r="H12" i="209"/>
  <c r="J12" i="209" s="1"/>
  <c r="H13" i="209"/>
  <c r="J13" i="209" s="1"/>
  <c r="H15" i="211"/>
  <c r="J15" i="211" s="1"/>
  <c r="H16" i="211"/>
  <c r="J16" i="211" s="1"/>
  <c r="H10" i="217"/>
  <c r="J10" i="217" s="1"/>
  <c r="H9" i="221"/>
  <c r="J9" i="221" s="1"/>
  <c r="H10" i="221"/>
  <c r="J10" i="221" s="1"/>
  <c r="H15" i="223"/>
  <c r="J15" i="223" s="1"/>
  <c r="H14" i="223"/>
  <c r="J14" i="223" s="1"/>
  <c r="H11" i="229"/>
  <c r="J11" i="229" s="1"/>
  <c r="H10" i="229"/>
  <c r="J10" i="229" s="1"/>
  <c r="H15" i="229"/>
  <c r="J15" i="229" s="1"/>
  <c r="H14" i="229"/>
  <c r="J14" i="229" s="1"/>
  <c r="G12" i="259"/>
  <c r="H15" i="259" s="1"/>
  <c r="J15" i="259" s="1"/>
  <c r="G10" i="284"/>
  <c r="H11" i="284" s="1"/>
  <c r="J11" i="284" s="1"/>
  <c r="H17" i="219"/>
  <c r="J17" i="219" s="1"/>
  <c r="H25" i="219"/>
  <c r="J25" i="219" s="1"/>
  <c r="H13" i="231"/>
  <c r="J13" i="231" s="1"/>
  <c r="H10" i="293"/>
  <c r="J10" i="293" s="1"/>
  <c r="H12" i="293"/>
  <c r="J12" i="293" s="1"/>
  <c r="G20" i="293"/>
  <c r="H25" i="293" s="1"/>
  <c r="J25" i="293" s="1"/>
  <c r="G12" i="295"/>
  <c r="H15" i="295" s="1"/>
  <c r="J15" i="295" s="1"/>
  <c r="G10" i="301"/>
  <c r="H11" i="301" s="1"/>
  <c r="J11" i="301" s="1"/>
  <c r="H14" i="167"/>
  <c r="J14" i="167" s="1"/>
  <c r="H16" i="167"/>
  <c r="J16" i="167" s="1"/>
  <c r="H24" i="167"/>
  <c r="J24" i="167" s="1"/>
  <c r="H26" i="167"/>
  <c r="J26" i="167" s="1"/>
  <c r="G9" i="253"/>
  <c r="G12" i="257"/>
  <c r="H15" i="257" s="1"/>
  <c r="J15" i="257" s="1"/>
  <c r="H22" i="259"/>
  <c r="J22" i="259" s="1"/>
  <c r="G10" i="268"/>
  <c r="H11" i="268" s="1"/>
  <c r="J11" i="268" s="1"/>
  <c r="G8" i="272"/>
  <c r="H9" i="272" s="1"/>
  <c r="J9" i="272" s="1"/>
  <c r="G10" i="291"/>
  <c r="H11" i="291" s="1"/>
  <c r="J11" i="291" s="1"/>
  <c r="G12" i="297"/>
  <c r="H15" i="297" s="1"/>
  <c r="J15" i="297" s="1"/>
  <c r="H11" i="253"/>
  <c r="J11" i="253" s="1"/>
  <c r="H20" i="257"/>
  <c r="J20" i="257" s="1"/>
  <c r="H21" i="257"/>
  <c r="J21" i="257" s="1"/>
  <c r="H23" i="257"/>
  <c r="J23" i="257" s="1"/>
  <c r="H20" i="259"/>
  <c r="J20" i="259" s="1"/>
  <c r="H14" i="263"/>
  <c r="J14" i="263" s="1"/>
  <c r="H12" i="272"/>
  <c r="J12" i="272" s="1"/>
  <c r="H14" i="274"/>
  <c r="J14" i="274" s="1"/>
  <c r="H8" i="276"/>
  <c r="J8" i="276" s="1"/>
  <c r="H9" i="276"/>
  <c r="J9" i="276" s="1"/>
  <c r="H10" i="276"/>
  <c r="J10" i="276" s="1"/>
  <c r="H11" i="276"/>
  <c r="J11" i="276" s="1"/>
  <c r="H14" i="284"/>
  <c r="J14" i="284" s="1"/>
  <c r="H14" i="291"/>
  <c r="J14" i="291" s="1"/>
  <c r="H8" i="293"/>
  <c r="J8" i="293" s="1"/>
  <c r="H20" i="295"/>
  <c r="J20" i="295" s="1"/>
  <c r="H9" i="297"/>
  <c r="J9" i="297" s="1"/>
  <c r="H11" i="297"/>
  <c r="J11" i="297" s="1"/>
  <c r="H14" i="301"/>
  <c r="J14" i="301" s="1"/>
  <c r="H8" i="312"/>
  <c r="J8" i="312" s="1"/>
  <c r="H9" i="312"/>
  <c r="J9" i="312" s="1"/>
  <c r="H10" i="312"/>
  <c r="J10" i="312" s="1"/>
  <c r="H11" i="312"/>
  <c r="J11" i="312" s="1"/>
  <c r="H8" i="303"/>
  <c r="J8" i="303" s="1"/>
  <c r="H9" i="303"/>
  <c r="J9" i="303" s="1"/>
  <c r="H10" i="303"/>
  <c r="J10" i="303" s="1"/>
  <c r="H11" i="303"/>
  <c r="J11" i="303" s="1"/>
  <c r="B9" i="303"/>
  <c r="H13" i="301"/>
  <c r="J13" i="301" s="1"/>
  <c r="H9" i="301"/>
  <c r="J9" i="301" s="1"/>
  <c r="H8" i="301"/>
  <c r="J8" i="301" s="1"/>
  <c r="H12" i="301"/>
  <c r="J12" i="301" s="1"/>
  <c r="A20" i="301"/>
  <c r="I8" i="302" s="1"/>
  <c r="A19" i="302" s="1"/>
  <c r="I19" i="302" s="1"/>
  <c r="A21" i="301"/>
  <c r="I9" i="302" s="1"/>
  <c r="A20" i="302" s="1"/>
  <c r="I20" i="302" s="1"/>
  <c r="H8" i="299"/>
  <c r="J8" i="299" s="1"/>
  <c r="H9" i="299"/>
  <c r="J9" i="299" s="1"/>
  <c r="H10" i="299"/>
  <c r="J10" i="299" s="1"/>
  <c r="H11" i="299"/>
  <c r="J11" i="299" s="1"/>
  <c r="B10" i="299"/>
  <c r="H17" i="297"/>
  <c r="J17" i="297" s="1"/>
  <c r="H19" i="297"/>
  <c r="J19" i="297" s="1"/>
  <c r="H8" i="297"/>
  <c r="J8" i="297" s="1"/>
  <c r="H16" i="297"/>
  <c r="J16" i="297" s="1"/>
  <c r="B19" i="297"/>
  <c r="B13" i="297"/>
  <c r="A31" i="297"/>
  <c r="I11" i="298" s="1"/>
  <c r="A23" i="298" s="1"/>
  <c r="I23" i="298" s="1"/>
  <c r="B17" i="297"/>
  <c r="B16" i="297"/>
  <c r="H9" i="295"/>
  <c r="J9" i="295" s="1"/>
  <c r="H11" i="295"/>
  <c r="J11" i="295" s="1"/>
  <c r="H8" i="295"/>
  <c r="J8" i="295" s="1"/>
  <c r="H16" i="295"/>
  <c r="J16" i="295" s="1"/>
  <c r="B12" i="295"/>
  <c r="A30" i="295"/>
  <c r="I10" i="296" s="1"/>
  <c r="A22" i="296" s="1"/>
  <c r="I22" i="296" s="1"/>
  <c r="A28" i="295"/>
  <c r="I8" i="296" s="1"/>
  <c r="A20" i="296" s="1"/>
  <c r="I20" i="296" s="1"/>
  <c r="B14" i="295"/>
  <c r="G14" i="293"/>
  <c r="H15" i="293" s="1"/>
  <c r="J15" i="293" s="1"/>
  <c r="G26" i="293"/>
  <c r="H9" i="293"/>
  <c r="J9" i="293" s="1"/>
  <c r="H11" i="293"/>
  <c r="J11" i="293" s="1"/>
  <c r="B15" i="293"/>
  <c r="A39" i="293"/>
  <c r="I11" i="294" s="1"/>
  <c r="A23" i="294" s="1"/>
  <c r="I23" i="294" s="1"/>
  <c r="B24" i="293"/>
  <c r="A36" i="293"/>
  <c r="I8" i="294" s="1"/>
  <c r="A20" i="294" s="1"/>
  <c r="I20" i="294" s="1"/>
  <c r="H9" i="291"/>
  <c r="J9" i="291" s="1"/>
  <c r="B21" i="291" s="1"/>
  <c r="H8" i="291"/>
  <c r="J8" i="291" s="1"/>
  <c r="H12" i="291"/>
  <c r="J12" i="291" s="1"/>
  <c r="H8" i="288"/>
  <c r="J8" i="288" s="1"/>
  <c r="H9" i="288"/>
  <c r="J9" i="288" s="1"/>
  <c r="H10" i="288"/>
  <c r="J10" i="288" s="1"/>
  <c r="H11" i="288"/>
  <c r="J11" i="288" s="1"/>
  <c r="H9" i="284"/>
  <c r="J9" i="284" s="1"/>
  <c r="H8" i="284"/>
  <c r="J8" i="284" s="1"/>
  <c r="H12" i="284"/>
  <c r="J12" i="284" s="1"/>
  <c r="B10" i="284"/>
  <c r="H9" i="274"/>
  <c r="J9" i="274" s="1"/>
  <c r="H8" i="274"/>
  <c r="J8" i="274" s="1"/>
  <c r="A21" i="274"/>
  <c r="I9" i="275" s="1"/>
  <c r="A20" i="275" s="1"/>
  <c r="I20" i="275" s="1"/>
  <c r="G10" i="272"/>
  <c r="H11" i="272" s="1"/>
  <c r="J11" i="272" s="1"/>
  <c r="G14" i="272"/>
  <c r="H15" i="272" s="1"/>
  <c r="J15" i="272" s="1"/>
  <c r="B11" i="272"/>
  <c r="H9" i="270"/>
  <c r="J9" i="270" s="1"/>
  <c r="B21" i="270" s="1"/>
  <c r="H8" i="270"/>
  <c r="J8" i="270" s="1"/>
  <c r="B13" i="270"/>
  <c r="A21" i="270"/>
  <c r="I9" i="271" s="1"/>
  <c r="A20" i="271" s="1"/>
  <c r="I20" i="271" s="1"/>
  <c r="B10" i="270"/>
  <c r="H9" i="263"/>
  <c r="J9" i="263" s="1"/>
  <c r="H8" i="263"/>
  <c r="J8" i="263" s="1"/>
  <c r="B11" i="263"/>
  <c r="H9" i="259"/>
  <c r="J9" i="259" s="1"/>
  <c r="H11" i="259"/>
  <c r="J11" i="259" s="1"/>
  <c r="B31" i="259" s="1"/>
  <c r="H8" i="259"/>
  <c r="J8" i="259" s="1"/>
  <c r="H16" i="259"/>
  <c r="J16" i="259" s="1"/>
  <c r="H21" i="259"/>
  <c r="J21" i="259" s="1"/>
  <c r="B17" i="259"/>
  <c r="A31" i="259"/>
  <c r="I11" i="260" s="1"/>
  <c r="A23" i="260" s="1"/>
  <c r="I23" i="260" s="1"/>
  <c r="B14" i="259"/>
  <c r="A29" i="259"/>
  <c r="I9" i="260" s="1"/>
  <c r="A21" i="260" s="1"/>
  <c r="I21" i="260" s="1"/>
  <c r="B19" i="259"/>
  <c r="B16" i="259"/>
  <c r="H9" i="257"/>
  <c r="J9" i="257" s="1"/>
  <c r="H11" i="257"/>
  <c r="J11" i="257" s="1"/>
  <c r="H8" i="257"/>
  <c r="J8" i="257" s="1"/>
  <c r="H16" i="257"/>
  <c r="J16" i="257" s="1"/>
  <c r="B13" i="257"/>
  <c r="B17" i="257"/>
  <c r="B19" i="257"/>
  <c r="H8" i="253"/>
  <c r="J8" i="253" s="1"/>
  <c r="H10" i="253"/>
  <c r="J10" i="253" s="1"/>
  <c r="H8" i="251"/>
  <c r="J8" i="251" s="1"/>
  <c r="H10" i="251"/>
  <c r="J10" i="251" s="1"/>
  <c r="B9" i="251"/>
  <c r="A16" i="251"/>
  <c r="I8" i="252" s="1"/>
  <c r="A18" i="252" s="1"/>
  <c r="I18" i="252" s="1"/>
  <c r="H8" i="249"/>
  <c r="J8" i="249" s="1"/>
  <c r="H9" i="249"/>
  <c r="J9" i="249" s="1"/>
  <c r="H10" i="249"/>
  <c r="J10" i="249" s="1"/>
  <c r="H11" i="249"/>
  <c r="J11" i="249" s="1"/>
  <c r="B10" i="249"/>
  <c r="H8" i="247"/>
  <c r="J8" i="247" s="1"/>
  <c r="H9" i="247"/>
  <c r="J9" i="247" s="1"/>
  <c r="H10" i="247"/>
  <c r="J10" i="247" s="1"/>
  <c r="H8" i="243"/>
  <c r="H9" i="243"/>
  <c r="J9" i="243" s="1"/>
  <c r="H10" i="243"/>
  <c r="J10" i="243" s="1"/>
  <c r="H12" i="167"/>
  <c r="J12" i="167" s="1"/>
  <c r="H10" i="167"/>
  <c r="J10" i="167" s="1"/>
  <c r="H22" i="167"/>
  <c r="J22" i="167" s="1"/>
  <c r="H20" i="167"/>
  <c r="J20" i="167" s="1"/>
  <c r="H9" i="167"/>
  <c r="J9" i="167" s="1"/>
  <c r="H11" i="167"/>
  <c r="J11" i="167" s="1"/>
  <c r="H17" i="167"/>
  <c r="J17" i="167" s="1"/>
  <c r="H15" i="167"/>
  <c r="J15" i="167" s="1"/>
  <c r="H19" i="167"/>
  <c r="J19" i="167" s="1"/>
  <c r="H21" i="167"/>
  <c r="J21" i="167" s="1"/>
  <c r="H27" i="167"/>
  <c r="J27" i="167" s="1"/>
  <c r="H25" i="167"/>
  <c r="J25" i="167" s="1"/>
  <c r="H8" i="167"/>
  <c r="J8" i="167" s="1"/>
  <c r="B31" i="167" s="1"/>
  <c r="H13" i="167"/>
  <c r="J13" i="167" s="1"/>
  <c r="H18" i="167"/>
  <c r="J18" i="167" s="1"/>
  <c r="H23" i="167"/>
  <c r="J23" i="167" s="1"/>
  <c r="H13" i="125"/>
  <c r="J13" i="125" s="1"/>
  <c r="H12" i="125"/>
  <c r="J12" i="125" s="1"/>
  <c r="H18" i="16"/>
  <c r="J18" i="16" s="1"/>
  <c r="H23" i="16"/>
  <c r="J23" i="16" s="1"/>
  <c r="H34" i="16"/>
  <c r="J34" i="16" s="1"/>
  <c r="H16" i="16"/>
  <c r="J16" i="16" s="1"/>
  <c r="H22" i="16"/>
  <c r="J22" i="16" s="1"/>
  <c r="H32" i="16"/>
  <c r="J32" i="16" s="1"/>
  <c r="H33" i="16"/>
  <c r="J33" i="16" s="1"/>
  <c r="H35" i="16"/>
  <c r="J35" i="16" s="1"/>
  <c r="H37" i="16"/>
  <c r="J37" i="16" s="1"/>
  <c r="B48" i="16" s="1"/>
  <c r="H39" i="16"/>
  <c r="J39" i="16" s="1"/>
  <c r="N266" i="7" l="1"/>
  <c r="M252" i="7"/>
  <c r="M326" i="7"/>
  <c r="M250" i="7"/>
  <c r="N338" i="7"/>
  <c r="O338" i="7" s="1"/>
  <c r="M348" i="7"/>
  <c r="O348" i="7" s="1"/>
  <c r="N40" i="7"/>
  <c r="N445" i="7"/>
  <c r="N284" i="7"/>
  <c r="N347" i="7"/>
  <c r="M294" i="7"/>
  <c r="O294" i="7" s="1"/>
  <c r="G13" i="216" s="1"/>
  <c r="H19" i="216" s="1"/>
  <c r="M201" i="7"/>
  <c r="M270" i="7"/>
  <c r="O270" i="7" s="1"/>
  <c r="G13" i="202" s="1"/>
  <c r="H20" i="202" s="1"/>
  <c r="N257" i="7"/>
  <c r="O257" i="7" s="1"/>
  <c r="N21" i="7"/>
  <c r="O21" i="7" s="1"/>
  <c r="M271" i="7"/>
  <c r="N341" i="7"/>
  <c r="O341" i="7" s="1"/>
  <c r="G13" i="260" s="1"/>
  <c r="H20" i="260" s="1"/>
  <c r="N286" i="7"/>
  <c r="O286" i="7" s="1"/>
  <c r="N324" i="7"/>
  <c r="O324" i="7" s="1"/>
  <c r="G13" i="244" s="1"/>
  <c r="H19" i="244" s="1"/>
  <c r="N267" i="7"/>
  <c r="N251" i="7"/>
  <c r="O251" i="7" s="1"/>
  <c r="G13" i="186" s="1"/>
  <c r="H24" i="186" s="1"/>
  <c r="N342" i="7"/>
  <c r="N280" i="7"/>
  <c r="O280" i="7" s="1"/>
  <c r="N218" i="7"/>
  <c r="M472" i="7"/>
  <c r="O472" i="7" s="1"/>
  <c r="N80" i="7"/>
  <c r="N374" i="7"/>
  <c r="O374" i="7" s="1"/>
  <c r="N403" i="7"/>
  <c r="N24" i="7"/>
  <c r="O24" i="7" s="1"/>
  <c r="G13" i="20" s="1"/>
  <c r="H22" i="20" s="1"/>
  <c r="N99" i="7"/>
  <c r="N285" i="7"/>
  <c r="O285" i="7" s="1"/>
  <c r="G13" i="210" s="1"/>
  <c r="H22" i="210" s="1"/>
  <c r="M44" i="7"/>
  <c r="M61" i="7"/>
  <c r="O61" i="7" s="1"/>
  <c r="M365" i="7"/>
  <c r="N17" i="7"/>
  <c r="O17" i="7" s="1"/>
  <c r="M402" i="7"/>
  <c r="M107" i="7"/>
  <c r="O107" i="7" s="1"/>
  <c r="G13" i="84" s="1"/>
  <c r="H19" i="84" s="1"/>
  <c r="M370" i="7"/>
  <c r="O370" i="7" s="1"/>
  <c r="G13" i="294" s="1"/>
  <c r="M293" i="7"/>
  <c r="O293" i="7" s="1"/>
  <c r="N305" i="7"/>
  <c r="M282" i="7"/>
  <c r="O282" i="7" s="1"/>
  <c r="M10" i="7"/>
  <c r="M34" i="7"/>
  <c r="O34" i="7" s="1"/>
  <c r="M424" i="7"/>
  <c r="O424" i="7" s="1"/>
  <c r="M380" i="7"/>
  <c r="M58" i="7"/>
  <c r="O58" i="7" s="1"/>
  <c r="N103" i="7"/>
  <c r="O103" i="7" s="1"/>
  <c r="M159" i="7"/>
  <c r="O159" i="7" s="1"/>
  <c r="N256" i="7"/>
  <c r="N62" i="7"/>
  <c r="O62" i="7" s="1"/>
  <c r="M385" i="7"/>
  <c r="O385" i="7" s="1"/>
  <c r="G13" i="302" s="1"/>
  <c r="N81" i="7"/>
  <c r="O81" i="7" s="1"/>
  <c r="M14" i="7"/>
  <c r="M124" i="7"/>
  <c r="O124" i="7" s="1"/>
  <c r="M51" i="7"/>
  <c r="O51" i="7" s="1"/>
  <c r="G13" i="39" s="1"/>
  <c r="M388" i="7"/>
  <c r="O388" i="7" s="1"/>
  <c r="M364" i="7"/>
  <c r="O364" i="7" s="1"/>
  <c r="G13" i="285" s="1"/>
  <c r="H20" i="285" s="1"/>
  <c r="M400" i="7"/>
  <c r="O400" i="7" s="1"/>
  <c r="G13" i="327" s="1"/>
  <c r="H21" i="327" s="1"/>
  <c r="M367" i="7"/>
  <c r="O367" i="7" s="1"/>
  <c r="G13" i="289" s="1"/>
  <c r="H19" i="289" s="1"/>
  <c r="N84" i="7"/>
  <c r="O84" i="7" s="1"/>
  <c r="N164" i="7"/>
  <c r="O164" i="7" s="1"/>
  <c r="M83" i="7"/>
  <c r="O83" i="7" s="1"/>
  <c r="M59" i="7"/>
  <c r="O59" i="7" s="1"/>
  <c r="M373" i="7"/>
  <c r="O373" i="7" s="1"/>
  <c r="N393" i="7"/>
  <c r="O393" i="7" s="1"/>
  <c r="G13" i="321" s="1"/>
  <c r="H20" i="321" s="1"/>
  <c r="N138" i="7"/>
  <c r="O138" i="7" s="1"/>
  <c r="N386" i="7"/>
  <c r="O386" i="7" s="1"/>
  <c r="M467" i="7"/>
  <c r="O467" i="7" s="1"/>
  <c r="G13" i="370" s="1"/>
  <c r="H22" i="370" s="1"/>
  <c r="N404" i="7"/>
  <c r="O404" i="7" s="1"/>
  <c r="M290" i="7"/>
  <c r="O290" i="7" s="1"/>
  <c r="N337" i="7"/>
  <c r="O337" i="7" s="1"/>
  <c r="G13" i="258" s="1"/>
  <c r="H22" i="258" s="1"/>
  <c r="M340" i="7"/>
  <c r="O340" i="7" s="1"/>
  <c r="N291" i="7"/>
  <c r="O291" i="7" s="1"/>
  <c r="M383" i="7"/>
  <c r="O383" i="7" s="1"/>
  <c r="N339" i="7"/>
  <c r="N343" i="7"/>
  <c r="O343" i="7" s="1"/>
  <c r="N371" i="7"/>
  <c r="O371" i="7" s="1"/>
  <c r="N468" i="7"/>
  <c r="O468" i="7" s="1"/>
  <c r="M394" i="7"/>
  <c r="O394" i="7" s="1"/>
  <c r="N82" i="7"/>
  <c r="O82" i="7" s="1"/>
  <c r="M20" i="7"/>
  <c r="N307" i="7"/>
  <c r="O307" i="7" s="1"/>
  <c r="N226" i="7"/>
  <c r="O226" i="7" s="1"/>
  <c r="M216" i="7"/>
  <c r="O216" i="7" s="1"/>
  <c r="M227" i="7"/>
  <c r="O227" i="7" s="1"/>
  <c r="M289" i="7"/>
  <c r="O289" i="7" s="1"/>
  <c r="G13" i="214" s="1"/>
  <c r="H21" i="214" s="1"/>
  <c r="N329" i="7"/>
  <c r="O329" i="7" s="1"/>
  <c r="G12" i="252" s="1"/>
  <c r="H18" i="252" s="1"/>
  <c r="M243" i="7"/>
  <c r="O243" i="7" s="1"/>
  <c r="N220" i="7"/>
  <c r="O220" i="7" s="1"/>
  <c r="M253" i="7"/>
  <c r="O253" i="7" s="1"/>
  <c r="M278" i="7"/>
  <c r="O278" i="7" s="1"/>
  <c r="G13" i="208" s="1"/>
  <c r="H23" i="208" s="1"/>
  <c r="M207" i="7"/>
  <c r="O207" i="7" s="1"/>
  <c r="O342" i="7"/>
  <c r="M281" i="7"/>
  <c r="O281" i="7" s="1"/>
  <c r="N287" i="7"/>
  <c r="O287" i="7" s="1"/>
  <c r="G13" i="212" s="1"/>
  <c r="H21" i="212" s="1"/>
  <c r="M279" i="7"/>
  <c r="O279" i="7" s="1"/>
  <c r="N292" i="7"/>
  <c r="O292" i="7" s="1"/>
  <c r="N344" i="7"/>
  <c r="O344" i="7" s="1"/>
  <c r="N297" i="7"/>
  <c r="O297" i="7" s="1"/>
  <c r="M288" i="7"/>
  <c r="O288" i="7" s="1"/>
  <c r="N217" i="7"/>
  <c r="O217" i="7" s="1"/>
  <c r="M52" i="7"/>
  <c r="O52" i="7" s="1"/>
  <c r="M433" i="7"/>
  <c r="O433" i="7" s="1"/>
  <c r="M16" i="7"/>
  <c r="O16" i="7" s="1"/>
  <c r="M244" i="7"/>
  <c r="O244" i="7" s="1"/>
  <c r="M55" i="7"/>
  <c r="O55" i="7" s="1"/>
  <c r="M77" i="7"/>
  <c r="O77" i="7" s="1"/>
  <c r="M13" i="7"/>
  <c r="O13" i="7" s="1"/>
  <c r="G13" i="15" s="1"/>
  <c r="H19" i="15" s="1"/>
  <c r="M222" i="7"/>
  <c r="O222" i="7" s="1"/>
  <c r="N136" i="7"/>
  <c r="O136" i="7" s="1"/>
  <c r="G13" i="114" s="1"/>
  <c r="H19" i="114" s="1"/>
  <c r="M376" i="7"/>
  <c r="O376" i="7" s="1"/>
  <c r="G13" i="296" s="1"/>
  <c r="H20" i="296" s="1"/>
  <c r="N9" i="7"/>
  <c r="O9" i="7" s="1"/>
  <c r="M242" i="7"/>
  <c r="O242" i="7" s="1"/>
  <c r="M105" i="7"/>
  <c r="O105" i="7" s="1"/>
  <c r="N137" i="7"/>
  <c r="O137" i="7" s="1"/>
  <c r="G13" i="116" s="1"/>
  <c r="N160" i="7"/>
  <c r="O160" i="7" s="1"/>
  <c r="N8" i="7"/>
  <c r="O8" i="7" s="1"/>
  <c r="N321" i="7"/>
  <c r="O321" i="7" s="1"/>
  <c r="G13" i="238" s="1"/>
  <c r="H19" i="238" s="1"/>
  <c r="M265" i="7"/>
  <c r="O265" i="7" s="1"/>
  <c r="G13" i="194" s="1"/>
  <c r="H19" i="194" s="1"/>
  <c r="M427" i="7"/>
  <c r="O427" i="7" s="1"/>
  <c r="N302" i="7"/>
  <c r="O302" i="7" s="1"/>
  <c r="M115" i="7"/>
  <c r="O115" i="7" s="1"/>
  <c r="O339" i="7"/>
  <c r="M249" i="7"/>
  <c r="N249" i="7"/>
  <c r="N76" i="7"/>
  <c r="O76" i="7" s="1"/>
  <c r="M68" i="7"/>
  <c r="O68" i="7" s="1"/>
  <c r="N4" i="7"/>
  <c r="N155" i="7"/>
  <c r="O155" i="7" s="1"/>
  <c r="M377" i="7"/>
  <c r="O377" i="7" s="1"/>
  <c r="N461" i="7"/>
  <c r="O461" i="7" s="1"/>
  <c r="M238" i="7"/>
  <c r="O238" i="7" s="1"/>
  <c r="N426" i="7"/>
  <c r="O426" i="7" s="1"/>
  <c r="M37" i="7"/>
  <c r="O37" i="7" s="1"/>
  <c r="M139" i="7"/>
  <c r="O139" i="7" s="1"/>
  <c r="G13" i="118" s="1"/>
  <c r="H19" i="118" s="1"/>
  <c r="N43" i="7"/>
  <c r="O43" i="7" s="1"/>
  <c r="N223" i="7"/>
  <c r="O223" i="7" s="1"/>
  <c r="N78" i="7"/>
  <c r="M100" i="7"/>
  <c r="O100" i="7" s="1"/>
  <c r="G13" i="74" s="1"/>
  <c r="H19" i="74" s="1"/>
  <c r="N18" i="7"/>
  <c r="O18" i="7" s="1"/>
  <c r="N57" i="7"/>
  <c r="O57" i="7" s="1"/>
  <c r="M56" i="7"/>
  <c r="O56" i="7" s="1"/>
  <c r="N205" i="7"/>
  <c r="O205" i="7" s="1"/>
  <c r="N49" i="7"/>
  <c r="O49" i="7" s="1"/>
  <c r="N245" i="7"/>
  <c r="O245" i="7" s="1"/>
  <c r="J19" i="228"/>
  <c r="M19" i="228" s="1"/>
  <c r="N225" i="7"/>
  <c r="O225" i="7" s="1"/>
  <c r="N240" i="7"/>
  <c r="M240" i="7"/>
  <c r="B32" i="167"/>
  <c r="B34" i="167"/>
  <c r="B33" i="167"/>
  <c r="B31" i="257"/>
  <c r="B21" i="284"/>
  <c r="B21" i="272"/>
  <c r="B26" i="189"/>
  <c r="B25" i="201"/>
  <c r="B34" i="138"/>
  <c r="H15" i="66"/>
  <c r="J15" i="66" s="1"/>
  <c r="H29" i="36"/>
  <c r="J29" i="36" s="1"/>
  <c r="B50" i="16"/>
  <c r="B49" i="16"/>
  <c r="J19" i="246"/>
  <c r="L19" i="246" s="1"/>
  <c r="B35" i="167"/>
  <c r="B30" i="26"/>
  <c r="T39" i="7" s="1"/>
  <c r="B20" i="175"/>
  <c r="J19" i="120"/>
  <c r="M19" i="120" s="1"/>
  <c r="B43" i="16"/>
  <c r="J19" i="319"/>
  <c r="M19" i="319" s="1"/>
  <c r="M23" i="354"/>
  <c r="B45" i="16"/>
  <c r="B29" i="349"/>
  <c r="T437" i="7" s="1"/>
  <c r="V437" i="7" s="1"/>
  <c r="B34" i="345"/>
  <c r="J11" i="356"/>
  <c r="T450" i="7"/>
  <c r="V450" i="7" s="1"/>
  <c r="J23" i="356"/>
  <c r="L23" i="356" s="1"/>
  <c r="J19" i="82"/>
  <c r="M19" i="82" s="1"/>
  <c r="G13" i="53"/>
  <c r="H19" i="53" s="1"/>
  <c r="J19" i="340"/>
  <c r="M19" i="340" s="1"/>
  <c r="M261" i="7"/>
  <c r="N200" i="7"/>
  <c r="O200" i="7" s="1"/>
  <c r="N133" i="7"/>
  <c r="O133" i="7" s="1"/>
  <c r="G13" i="112" s="1"/>
  <c r="J22" i="344"/>
  <c r="L22" i="344" s="1"/>
  <c r="N181" i="7"/>
  <c r="O181" i="7" s="1"/>
  <c r="G13" i="146" s="1"/>
  <c r="H22" i="146" s="1"/>
  <c r="M184" i="7"/>
  <c r="O184" i="7" s="1"/>
  <c r="N466" i="7"/>
  <c r="O466" i="7" s="1"/>
  <c r="G13" i="368" s="1"/>
  <c r="H20" i="368" s="1"/>
  <c r="J19" i="338"/>
  <c r="M19" i="338" s="1"/>
  <c r="N237" i="7"/>
  <c r="O237" i="7" s="1"/>
  <c r="G13" i="178" s="1"/>
  <c r="H21" i="178" s="1"/>
  <c r="N183" i="7"/>
  <c r="O183" i="7" s="1"/>
  <c r="N452" i="7"/>
  <c r="O452" i="7" s="1"/>
  <c r="M197" i="7"/>
  <c r="O197" i="7" s="1"/>
  <c r="G13" i="164" s="1"/>
  <c r="H20" i="164" s="1"/>
  <c r="M476" i="7"/>
  <c r="O476" i="7" s="1"/>
  <c r="G13" i="380" s="1"/>
  <c r="H19" i="380" s="1"/>
  <c r="N33" i="7"/>
  <c r="O33" i="7" s="1"/>
  <c r="G13" i="25" s="1"/>
  <c r="H21" i="25" s="1"/>
  <c r="N12" i="7"/>
  <c r="O12" i="7" s="1"/>
  <c r="O40" i="7"/>
  <c r="N428" i="7"/>
  <c r="O428" i="7" s="1"/>
  <c r="G13" i="346" s="1"/>
  <c r="H20" i="346" s="1"/>
  <c r="M4" i="7"/>
  <c r="M454" i="7"/>
  <c r="O454" i="7" s="1"/>
  <c r="N228" i="7"/>
  <c r="O228" i="7" s="1"/>
  <c r="G13" i="174" s="1"/>
  <c r="M122" i="7"/>
  <c r="O122" i="7" s="1"/>
  <c r="G13" i="102" s="1"/>
  <c r="H20" i="102" s="1"/>
  <c r="M90" i="7"/>
  <c r="O90" i="7" s="1"/>
  <c r="M316" i="7"/>
  <c r="O316" i="7" s="1"/>
  <c r="G13" i="232" s="1"/>
  <c r="H20" i="232" s="1"/>
  <c r="N465" i="7"/>
  <c r="O465" i="7" s="1"/>
  <c r="N444" i="7"/>
  <c r="O444" i="7" s="1"/>
  <c r="M277" i="7"/>
  <c r="O277" i="7" s="1"/>
  <c r="G13" i="206" s="1"/>
  <c r="H19" i="206" s="1"/>
  <c r="J19" i="323"/>
  <c r="M19" i="323" s="1"/>
  <c r="J19" i="29"/>
  <c r="M19" i="29" s="1"/>
  <c r="J19" i="262"/>
  <c r="L19" i="262" s="1"/>
  <c r="M276" i="7"/>
  <c r="O276" i="7" s="1"/>
  <c r="O365" i="7"/>
  <c r="J19" i="281"/>
  <c r="M19" i="281" s="1"/>
  <c r="A4" i="105"/>
  <c r="O44" i="7"/>
  <c r="M74" i="7"/>
  <c r="O74" i="7" s="1"/>
  <c r="N141" i="7"/>
  <c r="O141" i="7" s="1"/>
  <c r="G13" i="122" s="1"/>
  <c r="M315" i="7"/>
  <c r="O315" i="7" s="1"/>
  <c r="O208" i="7"/>
  <c r="N110" i="7"/>
  <c r="O110" i="7" s="1"/>
  <c r="N229" i="7"/>
  <c r="O229" i="7" s="1"/>
  <c r="M92" i="7"/>
  <c r="O92" i="7" s="1"/>
  <c r="B32" i="328"/>
  <c r="J8" i="329" s="1"/>
  <c r="J20" i="329" s="1"/>
  <c r="B35" i="328"/>
  <c r="M409" i="7"/>
  <c r="O409" i="7" s="1"/>
  <c r="O254" i="7"/>
  <c r="J22" i="362"/>
  <c r="M22" i="362" s="1"/>
  <c r="O108" i="7"/>
  <c r="I9" i="356"/>
  <c r="A21" i="356" s="1"/>
  <c r="I21" i="356" s="1"/>
  <c r="J21" i="356" s="1"/>
  <c r="J21" i="334"/>
  <c r="M21" i="334" s="1"/>
  <c r="I10" i="356"/>
  <c r="A22" i="356" s="1"/>
  <c r="I22" i="356" s="1"/>
  <c r="J22" i="356" s="1"/>
  <c r="J19" i="283"/>
  <c r="M19" i="283" s="1"/>
  <c r="J21" i="362"/>
  <c r="L21" i="362" s="1"/>
  <c r="H19" i="285"/>
  <c r="J19" i="308"/>
  <c r="M19" i="308" s="1"/>
  <c r="G13" i="55"/>
  <c r="N390" i="7"/>
  <c r="O390" i="7" s="1"/>
  <c r="G13" i="317" s="1"/>
  <c r="H19" i="317" s="1"/>
  <c r="A4" i="185"/>
  <c r="N299" i="7"/>
  <c r="O299" i="7" s="1"/>
  <c r="G13" i="220" s="1"/>
  <c r="H24" i="220" s="1"/>
  <c r="N63" i="7"/>
  <c r="O63" i="7" s="1"/>
  <c r="G13" i="47" s="1"/>
  <c r="N434" i="7"/>
  <c r="O434" i="7" s="1"/>
  <c r="J21" i="350"/>
  <c r="M21" i="350" s="1"/>
  <c r="N475" i="7"/>
  <c r="O475" i="7" s="1"/>
  <c r="G13" i="377" s="1"/>
  <c r="H19" i="377" s="1"/>
  <c r="M355" i="7"/>
  <c r="O355" i="7" s="1"/>
  <c r="G13" i="273" s="1"/>
  <c r="N412" i="7"/>
  <c r="O412" i="7" s="1"/>
  <c r="G13" i="334" s="1"/>
  <c r="N430" i="7"/>
  <c r="O430" i="7" s="1"/>
  <c r="N436" i="7"/>
  <c r="O436" i="7" s="1"/>
  <c r="G13" i="350" s="1"/>
  <c r="M235" i="7"/>
  <c r="O235" i="7" s="1"/>
  <c r="N169" i="7"/>
  <c r="O169" i="7" s="1"/>
  <c r="N148" i="7"/>
  <c r="O148" i="7" s="1"/>
  <c r="B36" i="328"/>
  <c r="T411" i="7" s="1"/>
  <c r="V411" i="7" s="1"/>
  <c r="B34" i="328"/>
  <c r="J10" i="329" s="1"/>
  <c r="J19" i="317"/>
  <c r="M19" i="317" s="1"/>
  <c r="M118" i="7"/>
  <c r="O118" i="7" s="1"/>
  <c r="M233" i="7"/>
  <c r="O233" i="7" s="1"/>
  <c r="N212" i="7"/>
  <c r="O212" i="7" s="1"/>
  <c r="N146" i="7"/>
  <c r="O146" i="7" s="1"/>
  <c r="J19" i="360"/>
  <c r="L19" i="360" s="1"/>
  <c r="N166" i="7"/>
  <c r="O166" i="7" s="1"/>
  <c r="G13" i="37" s="1"/>
  <c r="N151" i="7"/>
  <c r="O151" i="7" s="1"/>
  <c r="N463" i="7"/>
  <c r="O463" i="7" s="1"/>
  <c r="G13" i="366" s="1"/>
  <c r="H20" i="366" s="1"/>
  <c r="O347" i="7"/>
  <c r="G13" i="264" s="1"/>
  <c r="H20" i="264" s="1"/>
  <c r="N312" i="7"/>
  <c r="O312" i="7" s="1"/>
  <c r="G13" i="228" s="1"/>
  <c r="H19" i="228" s="1"/>
  <c r="N142" i="7"/>
  <c r="O142" i="7" s="1"/>
  <c r="M353" i="7"/>
  <c r="O353" i="7" s="1"/>
  <c r="G13" i="271" s="1"/>
  <c r="H19" i="271" s="1"/>
  <c r="M195" i="7"/>
  <c r="O195" i="7" s="1"/>
  <c r="N185" i="7"/>
  <c r="O185" i="7" s="1"/>
  <c r="M398" i="7"/>
  <c r="O398" i="7" s="1"/>
  <c r="M462" i="7"/>
  <c r="O462" i="7" s="1"/>
  <c r="O267" i="7"/>
  <c r="O389" i="7"/>
  <c r="G13" i="308" s="1"/>
  <c r="H19" i="308" s="1"/>
  <c r="O359" i="7"/>
  <c r="G13" i="277" s="1"/>
  <c r="H19" i="277" s="1"/>
  <c r="J22" i="329"/>
  <c r="M22" i="329" s="1"/>
  <c r="J9" i="346"/>
  <c r="J21" i="346" s="1"/>
  <c r="L21" i="346" s="1"/>
  <c r="T427" i="7"/>
  <c r="V427" i="7" s="1"/>
  <c r="T407" i="7"/>
  <c r="V407" i="7" s="1"/>
  <c r="H8" i="268"/>
  <c r="J8" i="268" s="1"/>
  <c r="H11" i="159"/>
  <c r="J11" i="159" s="1"/>
  <c r="A4" i="170"/>
  <c r="T390" i="7"/>
  <c r="V390" i="7" s="1"/>
  <c r="N325" i="7"/>
  <c r="O325" i="7" s="1"/>
  <c r="G13" i="246" s="1"/>
  <c r="H19" i="246" s="1"/>
  <c r="J9" i="348"/>
  <c r="J21" i="348" s="1"/>
  <c r="M21" i="348" s="1"/>
  <c r="B37" i="326"/>
  <c r="T402" i="7" s="1"/>
  <c r="V402" i="7" s="1"/>
  <c r="H31" i="171"/>
  <c r="J31" i="171" s="1"/>
  <c r="H10" i="223"/>
  <c r="J10" i="223" s="1"/>
  <c r="H20" i="179"/>
  <c r="J20" i="179" s="1"/>
  <c r="N127" i="7"/>
  <c r="O127" i="7" s="1"/>
  <c r="G13" i="108" s="1"/>
  <c r="H20" i="108" s="1"/>
  <c r="H19" i="211"/>
  <c r="J19" i="211" s="1"/>
  <c r="H17" i="169"/>
  <c r="J17" i="169" s="1"/>
  <c r="N451" i="7"/>
  <c r="O451" i="7" s="1"/>
  <c r="G13" i="358" s="1"/>
  <c r="M182" i="7"/>
  <c r="O182" i="7" s="1"/>
  <c r="M65" i="7"/>
  <c r="O65" i="7" s="1"/>
  <c r="H20" i="10"/>
  <c r="J20" i="10" s="1"/>
  <c r="H23" i="173"/>
  <c r="J23" i="173" s="1"/>
  <c r="H13" i="268"/>
  <c r="J13" i="268" s="1"/>
  <c r="B21" i="268" s="1"/>
  <c r="H11" i="14"/>
  <c r="J11" i="14" s="1"/>
  <c r="B21" i="14" s="1"/>
  <c r="H13" i="223"/>
  <c r="J13" i="223" s="1"/>
  <c r="H14" i="26"/>
  <c r="J14" i="26" s="1"/>
  <c r="H12" i="26"/>
  <c r="J12" i="26" s="1"/>
  <c r="H14" i="270"/>
  <c r="J14" i="270" s="1"/>
  <c r="H22" i="295"/>
  <c r="J22" i="295" s="1"/>
  <c r="H30" i="173"/>
  <c r="J30" i="173" s="1"/>
  <c r="H11" i="169"/>
  <c r="J11" i="169" s="1"/>
  <c r="H28" i="141"/>
  <c r="J28" i="141" s="1"/>
  <c r="H18" i="10"/>
  <c r="J18" i="10" s="1"/>
  <c r="T413" i="7"/>
  <c r="V413" i="7" s="1"/>
  <c r="T465" i="7"/>
  <c r="V465" i="7" s="1"/>
  <c r="H27" i="219"/>
  <c r="J27" i="219" s="1"/>
  <c r="H9" i="229"/>
  <c r="J9" i="229" s="1"/>
  <c r="B20" i="229" s="1"/>
  <c r="H26" i="36"/>
  <c r="J26" i="36" s="1"/>
  <c r="H24" i="171"/>
  <c r="J24" i="171" s="1"/>
  <c r="M194" i="7"/>
  <c r="O194" i="7" s="1"/>
  <c r="H8" i="175"/>
  <c r="J8" i="175" s="1"/>
  <c r="M303" i="7"/>
  <c r="O303" i="7" s="1"/>
  <c r="H12" i="270"/>
  <c r="J12" i="270" s="1"/>
  <c r="H21" i="295"/>
  <c r="J21" i="295" s="1"/>
  <c r="H21" i="173"/>
  <c r="J21" i="173" s="1"/>
  <c r="J21" i="163"/>
  <c r="J24" i="163"/>
  <c r="J23" i="163"/>
  <c r="H30" i="141"/>
  <c r="J30" i="141" s="1"/>
  <c r="H10" i="169"/>
  <c r="J10" i="169" s="1"/>
  <c r="T428" i="7"/>
  <c r="V428" i="7" s="1"/>
  <c r="J12" i="329"/>
  <c r="J24" i="329" s="1"/>
  <c r="M24" i="329" s="1"/>
  <c r="T424" i="7"/>
  <c r="V424" i="7" s="1"/>
  <c r="H17" i="10"/>
  <c r="J17" i="10" s="1"/>
  <c r="H15" i="21"/>
  <c r="J15" i="21" s="1"/>
  <c r="B36" i="21" s="1"/>
  <c r="B36" i="326"/>
  <c r="H26" i="173"/>
  <c r="J26" i="173" s="1"/>
  <c r="H27" i="36"/>
  <c r="J27" i="36" s="1"/>
  <c r="H22" i="171"/>
  <c r="J22" i="171" s="1"/>
  <c r="N162" i="7"/>
  <c r="O162" i="7" s="1"/>
  <c r="M442" i="7"/>
  <c r="O442" i="7" s="1"/>
  <c r="H18" i="169"/>
  <c r="J18" i="169" s="1"/>
  <c r="M102" i="7"/>
  <c r="O102" i="7" s="1"/>
  <c r="B16" i="312"/>
  <c r="T397" i="7" s="1"/>
  <c r="V397" i="7" s="1"/>
  <c r="H9" i="169"/>
  <c r="J9" i="169" s="1"/>
  <c r="T420" i="7"/>
  <c r="V420" i="7" s="1"/>
  <c r="T432" i="7"/>
  <c r="V432" i="7" s="1"/>
  <c r="L19" i="380"/>
  <c r="H17" i="21"/>
  <c r="J17" i="21" s="1"/>
  <c r="H28" i="173"/>
  <c r="J28" i="173" s="1"/>
  <c r="H14" i="111"/>
  <c r="J14" i="111" s="1"/>
  <c r="B15" i="69"/>
  <c r="H28" i="36"/>
  <c r="J28" i="36" s="1"/>
  <c r="H21" i="171"/>
  <c r="J21" i="171" s="1"/>
  <c r="N158" i="7"/>
  <c r="O158" i="7" s="1"/>
  <c r="N193" i="7"/>
  <c r="O193" i="7" s="1"/>
  <c r="G13" i="160" s="1"/>
  <c r="N30" i="7"/>
  <c r="O30" i="7" s="1"/>
  <c r="L23" i="354"/>
  <c r="H21" i="10"/>
  <c r="J21" i="10" s="1"/>
  <c r="B46" i="16"/>
  <c r="H22" i="219"/>
  <c r="J22" i="219" s="1"/>
  <c r="N116" i="7"/>
  <c r="O116" i="7" s="1"/>
  <c r="J21" i="344"/>
  <c r="M21" i="344" s="1"/>
  <c r="H16" i="10"/>
  <c r="J16" i="10" s="1"/>
  <c r="B29" i="347"/>
  <c r="J10" i="348" s="1"/>
  <c r="J22" i="348" s="1"/>
  <c r="H20" i="219"/>
  <c r="J20" i="219" s="1"/>
  <c r="H18" i="21"/>
  <c r="J18" i="21" s="1"/>
  <c r="H18" i="217"/>
  <c r="J18" i="217" s="1"/>
  <c r="N230" i="7"/>
  <c r="O230" i="7" s="1"/>
  <c r="H17" i="211"/>
  <c r="J17" i="211" s="1"/>
  <c r="N232" i="7"/>
  <c r="O232" i="7" s="1"/>
  <c r="N300" i="7"/>
  <c r="O300" i="7" s="1"/>
  <c r="O5" i="7"/>
  <c r="H24" i="58"/>
  <c r="J24" i="58" s="1"/>
  <c r="H23" i="58"/>
  <c r="J23" i="58" s="1"/>
  <c r="N91" i="7"/>
  <c r="O91" i="7" s="1"/>
  <c r="J19" i="206"/>
  <c r="L19" i="206" s="1"/>
  <c r="M175" i="7"/>
  <c r="O175" i="7" s="1"/>
  <c r="N410" i="7"/>
  <c r="O410" i="7" s="1"/>
  <c r="N450" i="7"/>
  <c r="O450" i="7" s="1"/>
  <c r="M358" i="7"/>
  <c r="O358" i="7" s="1"/>
  <c r="J19" i="256"/>
  <c r="N453" i="7"/>
  <c r="O453" i="7" s="1"/>
  <c r="N356" i="7"/>
  <c r="O356" i="7" s="1"/>
  <c r="N416" i="7"/>
  <c r="O416" i="7" s="1"/>
  <c r="M93" i="7"/>
  <c r="O93" i="7" s="1"/>
  <c r="M196" i="7"/>
  <c r="O196" i="7" s="1"/>
  <c r="M180" i="7"/>
  <c r="O180" i="7" s="1"/>
  <c r="N111" i="7"/>
  <c r="O111" i="7" s="1"/>
  <c r="O20" i="7"/>
  <c r="O19" i="7"/>
  <c r="N113" i="7"/>
  <c r="M113" i="7"/>
  <c r="O256" i="7"/>
  <c r="G13" i="188" s="1"/>
  <c r="J19" i="94"/>
  <c r="L19" i="94" s="1"/>
  <c r="H9" i="209"/>
  <c r="J9" i="209" s="1"/>
  <c r="H8" i="209"/>
  <c r="J8" i="209" s="1"/>
  <c r="H30" i="179"/>
  <c r="J30" i="179" s="1"/>
  <c r="H25" i="173"/>
  <c r="J25" i="173" s="1"/>
  <c r="H24" i="165"/>
  <c r="J24" i="165" s="1"/>
  <c r="H20" i="165"/>
  <c r="J20" i="165" s="1"/>
  <c r="H21" i="165"/>
  <c r="J21" i="165" s="1"/>
  <c r="H25" i="165"/>
  <c r="J25" i="165" s="1"/>
  <c r="H23" i="165"/>
  <c r="J23" i="165" s="1"/>
  <c r="H11" i="165"/>
  <c r="J11" i="165" s="1"/>
  <c r="H9" i="165"/>
  <c r="J9" i="165" s="1"/>
  <c r="H10" i="165"/>
  <c r="J10" i="165" s="1"/>
  <c r="H8" i="165"/>
  <c r="J8" i="165" s="1"/>
  <c r="H12" i="165"/>
  <c r="J12" i="165" s="1"/>
  <c r="H25" i="163"/>
  <c r="J25" i="163" s="1"/>
  <c r="H23" i="163"/>
  <c r="H20" i="163"/>
  <c r="J20" i="163" s="1"/>
  <c r="H12" i="163"/>
  <c r="J12" i="163" s="1"/>
  <c r="B40" i="163" s="1"/>
  <c r="H8" i="163"/>
  <c r="J8" i="163" s="1"/>
  <c r="B36" i="163" s="1"/>
  <c r="H10" i="163"/>
  <c r="J10" i="163" s="1"/>
  <c r="B38" i="163" s="1"/>
  <c r="H13" i="163"/>
  <c r="J13" i="163" s="1"/>
  <c r="B41" i="163" s="1"/>
  <c r="H11" i="163"/>
  <c r="J11" i="163" s="1"/>
  <c r="B39" i="163" s="1"/>
  <c r="H9" i="163"/>
  <c r="J9" i="163" s="1"/>
  <c r="B37" i="163" s="1"/>
  <c r="H16" i="107"/>
  <c r="J16" i="107" s="1"/>
  <c r="B26" i="107" s="1"/>
  <c r="J8" i="370"/>
  <c r="J20" i="370" s="1"/>
  <c r="L20" i="370" s="1"/>
  <c r="J11" i="370"/>
  <c r="J23" i="370" s="1"/>
  <c r="B15" i="34"/>
  <c r="T44" i="7" s="1"/>
  <c r="V44" i="7" s="1"/>
  <c r="B16" i="151"/>
  <c r="T190" i="7" s="1"/>
  <c r="V190" i="7" s="1"/>
  <c r="H14" i="107"/>
  <c r="J14" i="107" s="1"/>
  <c r="H13" i="295"/>
  <c r="J13" i="295" s="1"/>
  <c r="B38" i="326"/>
  <c r="T403" i="7" s="1"/>
  <c r="V403" i="7" s="1"/>
  <c r="B29" i="351"/>
  <c r="N319" i="7"/>
  <c r="O319" i="7" s="1"/>
  <c r="G13" i="236" s="1"/>
  <c r="H19" i="236" s="1"/>
  <c r="H26" i="171"/>
  <c r="J26" i="171" s="1"/>
  <c r="H32" i="171"/>
  <c r="J32" i="171" s="1"/>
  <c r="H26" i="21"/>
  <c r="J26" i="21" s="1"/>
  <c r="H30" i="21"/>
  <c r="J30" i="21" s="1"/>
  <c r="H28" i="21"/>
  <c r="J28" i="21" s="1"/>
  <c r="H9" i="19"/>
  <c r="J9" i="19" s="1"/>
  <c r="H10" i="19"/>
  <c r="J10" i="19" s="1"/>
  <c r="B47" i="16"/>
  <c r="H10" i="10"/>
  <c r="J10" i="10" s="1"/>
  <c r="H11" i="10"/>
  <c r="J11" i="10" s="1"/>
  <c r="H9" i="10"/>
  <c r="J9" i="10" s="1"/>
  <c r="H14" i="10"/>
  <c r="J14" i="10" s="1"/>
  <c r="H13" i="10"/>
  <c r="J13" i="10" s="1"/>
  <c r="J9" i="370"/>
  <c r="J21" i="370" s="1"/>
  <c r="M21" i="370" s="1"/>
  <c r="J10" i="370"/>
  <c r="J22" i="370" s="1"/>
  <c r="M22" i="370" s="1"/>
  <c r="N236" i="7"/>
  <c r="O236" i="7" s="1"/>
  <c r="M274" i="7"/>
  <c r="O274" i="7" s="1"/>
  <c r="M123" i="7"/>
  <c r="O123" i="7" s="1"/>
  <c r="O48" i="7"/>
  <c r="O99" i="7"/>
  <c r="O201" i="7"/>
  <c r="M134" i="7"/>
  <c r="O134" i="7" s="1"/>
  <c r="N104" i="7"/>
  <c r="O104" i="7" s="1"/>
  <c r="M414" i="7"/>
  <c r="O414" i="7" s="1"/>
  <c r="M210" i="7"/>
  <c r="O210" i="7" s="1"/>
  <c r="G13" i="168" s="1"/>
  <c r="H22" i="168" s="1"/>
  <c r="N441" i="7"/>
  <c r="O441" i="7" s="1"/>
  <c r="M234" i="7"/>
  <c r="O234" i="7" s="1"/>
  <c r="G13" i="176" s="1"/>
  <c r="H19" i="176" s="1"/>
  <c r="N165" i="7"/>
  <c r="O165" i="7" s="1"/>
  <c r="G13" i="140" s="1"/>
  <c r="M420" i="7"/>
  <c r="O420" i="7" s="1"/>
  <c r="G13" i="340" s="1"/>
  <c r="H19" i="340" s="1"/>
  <c r="H20" i="292"/>
  <c r="B28" i="351"/>
  <c r="J8" i="372"/>
  <c r="J19" i="372" s="1"/>
  <c r="L19" i="372" s="1"/>
  <c r="J8" i="35"/>
  <c r="J19" i="35" s="1"/>
  <c r="L19" i="35" s="1"/>
  <c r="H22" i="172"/>
  <c r="H21" i="172"/>
  <c r="H25" i="172"/>
  <c r="H24" i="172"/>
  <c r="H27" i="172"/>
  <c r="H23" i="172"/>
  <c r="H28" i="172"/>
  <c r="H26" i="172"/>
  <c r="H29" i="172"/>
  <c r="B15" i="215"/>
  <c r="J8" i="216" s="1"/>
  <c r="J19" i="216" s="1"/>
  <c r="H13" i="274"/>
  <c r="J13" i="274" s="1"/>
  <c r="B21" i="274" s="1"/>
  <c r="H14" i="175"/>
  <c r="J14" i="175" s="1"/>
  <c r="B21" i="127"/>
  <c r="N214" i="7"/>
  <c r="O214" i="7" s="1"/>
  <c r="J11" i="348"/>
  <c r="J23" i="348" s="1"/>
  <c r="M23" i="348" s="1"/>
  <c r="H13" i="263"/>
  <c r="J13" i="263" s="1"/>
  <c r="M140" i="7"/>
  <c r="N140" i="7"/>
  <c r="H22" i="297"/>
  <c r="J22" i="297" s="1"/>
  <c r="M22" i="358"/>
  <c r="J22" i="346"/>
  <c r="M22" i="346" s="1"/>
  <c r="M438" i="7"/>
  <c r="O438" i="7" s="1"/>
  <c r="B17" i="237"/>
  <c r="M94" i="7"/>
  <c r="O94" i="7" s="1"/>
  <c r="M352" i="7"/>
  <c r="O352" i="7" s="1"/>
  <c r="A4" i="130"/>
  <c r="A4" i="129"/>
  <c r="H19" i="221"/>
  <c r="J19" i="221" s="1"/>
  <c r="H23" i="21"/>
  <c r="J23" i="21" s="1"/>
  <c r="N317" i="7"/>
  <c r="O317" i="7" s="1"/>
  <c r="H21" i="297"/>
  <c r="J21" i="297" s="1"/>
  <c r="H14" i="268"/>
  <c r="J14" i="268" s="1"/>
  <c r="N109" i="7"/>
  <c r="O109" i="7" s="1"/>
  <c r="H22" i="202"/>
  <c r="B16" i="89"/>
  <c r="H10" i="231"/>
  <c r="J10" i="231" s="1"/>
  <c r="H14" i="159"/>
  <c r="J14" i="159" s="1"/>
  <c r="H21" i="202"/>
  <c r="H24" i="21"/>
  <c r="J24" i="21" s="1"/>
  <c r="H13" i="52"/>
  <c r="J13" i="52" s="1"/>
  <c r="M357" i="7"/>
  <c r="O357" i="7" s="1"/>
  <c r="G13" i="275" s="1"/>
  <c r="H12" i="38"/>
  <c r="J12" i="38" s="1"/>
  <c r="N121" i="7"/>
  <c r="H11" i="221"/>
  <c r="J11" i="221" s="1"/>
  <c r="B23" i="221" s="1"/>
  <c r="H12" i="221"/>
  <c r="J12" i="221" s="1"/>
  <c r="B24" i="221" s="1"/>
  <c r="H11" i="219"/>
  <c r="J11" i="219" s="1"/>
  <c r="H10" i="219"/>
  <c r="J10" i="219" s="1"/>
  <c r="B33" i="219" s="1"/>
  <c r="H12" i="219"/>
  <c r="J12" i="219" s="1"/>
  <c r="B35" i="219" s="1"/>
  <c r="B44" i="16"/>
  <c r="T16" i="7" s="1"/>
  <c r="V16" i="7" s="1"/>
  <c r="H20" i="297"/>
  <c r="J20" i="297" s="1"/>
  <c r="J19" i="368"/>
  <c r="M19" i="368" s="1"/>
  <c r="H15" i="125"/>
  <c r="J15" i="125" s="1"/>
  <c r="B21" i="125" s="1"/>
  <c r="J9" i="126" s="1"/>
  <c r="J20" i="126" s="1"/>
  <c r="O121" i="7"/>
  <c r="M333" i="7"/>
  <c r="O333" i="7" s="1"/>
  <c r="J19" i="240"/>
  <c r="L19" i="240" s="1"/>
  <c r="N95" i="7"/>
  <c r="M95" i="7"/>
  <c r="H13" i="195"/>
  <c r="J13" i="195" s="1"/>
  <c r="B20" i="195" s="1"/>
  <c r="H12" i="195"/>
  <c r="J12" i="195" s="1"/>
  <c r="H10" i="66"/>
  <c r="J10" i="66" s="1"/>
  <c r="J20" i="364"/>
  <c r="M20" i="364" s="1"/>
  <c r="B16" i="103"/>
  <c r="H9" i="183"/>
  <c r="J9" i="183" s="1"/>
  <c r="B24" i="183" s="1"/>
  <c r="H22" i="212"/>
  <c r="H13" i="183"/>
  <c r="J13" i="183" s="1"/>
  <c r="B25" i="183" s="1"/>
  <c r="H11" i="183"/>
  <c r="J11" i="183" s="1"/>
  <c r="B23" i="183" s="1"/>
  <c r="J19" i="86"/>
  <c r="H12" i="177"/>
  <c r="J12" i="177" s="1"/>
  <c r="B24" i="177" s="1"/>
  <c r="H11" i="177"/>
  <c r="J11" i="177" s="1"/>
  <c r="B23" i="177" s="1"/>
  <c r="T415" i="7"/>
  <c r="V415" i="7" s="1"/>
  <c r="N161" i="7"/>
  <c r="O161" i="7" s="1"/>
  <c r="G13" i="136" s="1"/>
  <c r="M154" i="7"/>
  <c r="O154" i="7" s="1"/>
  <c r="N117" i="7"/>
  <c r="O117" i="7" s="1"/>
  <c r="N198" i="7"/>
  <c r="O198" i="7" s="1"/>
  <c r="N157" i="7"/>
  <c r="O157" i="7" s="1"/>
  <c r="H12" i="159"/>
  <c r="J12" i="159" s="1"/>
  <c r="H13" i="159"/>
  <c r="J13" i="159" s="1"/>
  <c r="B21" i="159" s="1"/>
  <c r="H14" i="77"/>
  <c r="J14" i="77" s="1"/>
  <c r="O445" i="7"/>
  <c r="N73" i="7"/>
  <c r="O73" i="7" s="1"/>
  <c r="H12" i="133"/>
  <c r="J12" i="133" s="1"/>
  <c r="H13" i="133"/>
  <c r="J13" i="133" s="1"/>
  <c r="H14" i="97"/>
  <c r="J14" i="97" s="1"/>
  <c r="H12" i="97"/>
  <c r="J12" i="97" s="1"/>
  <c r="H19" i="21"/>
  <c r="J19" i="21" s="1"/>
  <c r="H14" i="75"/>
  <c r="J14" i="75" s="1"/>
  <c r="H16" i="21"/>
  <c r="J16" i="21" s="1"/>
  <c r="N273" i="7"/>
  <c r="O273" i="7" s="1"/>
  <c r="G13" i="204" s="1"/>
  <c r="H14" i="62"/>
  <c r="J14" i="62" s="1"/>
  <c r="J8" i="346"/>
  <c r="J20" i="346" s="1"/>
  <c r="L20" i="346" s="1"/>
  <c r="H18" i="171"/>
  <c r="J18" i="171" s="1"/>
  <c r="O50" i="7"/>
  <c r="G13" i="150"/>
  <c r="H21" i="150" s="1"/>
  <c r="M260" i="7"/>
  <c r="O260" i="7" s="1"/>
  <c r="N35" i="7"/>
  <c r="O35" i="7" s="1"/>
  <c r="H12" i="62"/>
  <c r="J12" i="62" s="1"/>
  <c r="H14" i="48"/>
  <c r="J14" i="48" s="1"/>
  <c r="H23" i="171"/>
  <c r="J23" i="171" s="1"/>
  <c r="M457" i="7"/>
  <c r="O457" i="7" s="1"/>
  <c r="G13" i="362" s="1"/>
  <c r="H21" i="362" s="1"/>
  <c r="H16" i="183"/>
  <c r="J16" i="183" s="1"/>
  <c r="N379" i="7"/>
  <c r="O379" i="7" s="1"/>
  <c r="A4" i="122"/>
  <c r="N156" i="7"/>
  <c r="O156" i="7" s="1"/>
  <c r="G13" i="82" s="1"/>
  <c r="H19" i="82" s="1"/>
  <c r="N332" i="7"/>
  <c r="O332" i="7" s="1"/>
  <c r="G12" i="254" s="1"/>
  <c r="H18" i="254" s="1"/>
  <c r="M458" i="7"/>
  <c r="O458" i="7" s="1"/>
  <c r="O474" i="7"/>
  <c r="G13" i="375" s="1"/>
  <c r="H22" i="375" s="1"/>
  <c r="N66" i="7"/>
  <c r="O66" i="7" s="1"/>
  <c r="N327" i="7"/>
  <c r="O327" i="7" s="1"/>
  <c r="G13" i="250" s="1"/>
  <c r="H19" i="250" s="1"/>
  <c r="M435" i="7"/>
  <c r="O435" i="7" s="1"/>
  <c r="M309" i="7"/>
  <c r="O309" i="7" s="1"/>
  <c r="M301" i="7"/>
  <c r="O301" i="7" s="1"/>
  <c r="O380" i="7"/>
  <c r="G13" i="298" s="1"/>
  <c r="H20" i="298" s="1"/>
  <c r="N72" i="7"/>
  <c r="O72" i="7" s="1"/>
  <c r="G13" i="51" s="1"/>
  <c r="M177" i="7"/>
  <c r="O177" i="7" s="1"/>
  <c r="G13" i="94" s="1"/>
  <c r="H19" i="94" s="1"/>
  <c r="M96" i="7"/>
  <c r="O96" i="7" s="1"/>
  <c r="O284" i="7"/>
  <c r="M431" i="7"/>
  <c r="O431" i="7" s="1"/>
  <c r="G13" i="348" s="1"/>
  <c r="H21" i="348" s="1"/>
  <c r="N130" i="7"/>
  <c r="O130" i="7" s="1"/>
  <c r="G13" i="110" s="1"/>
  <c r="N132" i="7"/>
  <c r="O132" i="7" s="1"/>
  <c r="M131" i="7"/>
  <c r="O131" i="7" s="1"/>
  <c r="M408" i="7"/>
  <c r="O408" i="7" s="1"/>
  <c r="M422" i="7"/>
  <c r="O422" i="7" s="1"/>
  <c r="G13" i="344" s="1"/>
  <c r="H22" i="344" s="1"/>
  <c r="M27" i="7"/>
  <c r="O27" i="7" s="1"/>
  <c r="N88" i="7"/>
  <c r="O88" i="7" s="1"/>
  <c r="G13" i="61" s="1"/>
  <c r="M263" i="7"/>
  <c r="O263" i="7" s="1"/>
  <c r="G13" i="192" s="1"/>
  <c r="M459" i="7"/>
  <c r="O459" i="7" s="1"/>
  <c r="O418" i="7"/>
  <c r="G13" i="338" s="1"/>
  <c r="H19" i="338" s="1"/>
  <c r="A19" i="315"/>
  <c r="I19" i="315" s="1"/>
  <c r="A19" i="381"/>
  <c r="I19" i="381" s="1"/>
  <c r="H20" i="184"/>
  <c r="H22" i="184"/>
  <c r="H21" i="184"/>
  <c r="H16" i="48"/>
  <c r="J16" i="48" s="1"/>
  <c r="H11" i="173"/>
  <c r="J11" i="173" s="1"/>
  <c r="N437" i="7"/>
  <c r="O437" i="7" s="1"/>
  <c r="H12" i="173"/>
  <c r="J12" i="173" s="1"/>
  <c r="B39" i="173" s="1"/>
  <c r="M26" i="7"/>
  <c r="O26" i="7" s="1"/>
  <c r="G13" i="22" s="1"/>
  <c r="H23" i="260"/>
  <c r="H10" i="173"/>
  <c r="J10" i="173" s="1"/>
  <c r="M439" i="7"/>
  <c r="N439" i="7"/>
  <c r="O204" i="7"/>
  <c r="G13" i="166" s="1"/>
  <c r="H21" i="166" s="1"/>
  <c r="H14" i="185"/>
  <c r="J14" i="185" s="1"/>
  <c r="B33" i="185" s="1"/>
  <c r="N378" i="7"/>
  <c r="M378" i="7"/>
  <c r="H17" i="60"/>
  <c r="J17" i="60" s="1"/>
  <c r="H8" i="75"/>
  <c r="J8" i="75" s="1"/>
  <c r="B20" i="75" s="1"/>
  <c r="H13" i="297"/>
  <c r="J13" i="297" s="1"/>
  <c r="H16" i="185"/>
  <c r="J16" i="185" s="1"/>
  <c r="B35" i="185" s="1"/>
  <c r="H15" i="12"/>
  <c r="J15" i="12" s="1"/>
  <c r="O362" i="7"/>
  <c r="G13" i="281" s="1"/>
  <c r="H19" i="281" s="1"/>
  <c r="H14" i="297"/>
  <c r="J14" i="297" s="1"/>
  <c r="H15" i="185"/>
  <c r="J15" i="185" s="1"/>
  <c r="J8" i="358"/>
  <c r="J20" i="358" s="1"/>
  <c r="L20" i="358" s="1"/>
  <c r="M199" i="7"/>
  <c r="O199" i="7" s="1"/>
  <c r="O345" i="7"/>
  <c r="G13" i="262" s="1"/>
  <c r="H19" i="262" s="1"/>
  <c r="B15" i="233"/>
  <c r="J8" i="234" s="1"/>
  <c r="J19" i="234" s="1"/>
  <c r="O80" i="7"/>
  <c r="M446" i="7"/>
  <c r="N446" i="7"/>
  <c r="N176" i="7"/>
  <c r="M176" i="7"/>
  <c r="O54" i="7"/>
  <c r="H13" i="173"/>
  <c r="J13" i="173" s="1"/>
  <c r="M429" i="7"/>
  <c r="N429" i="7"/>
  <c r="N41" i="7"/>
  <c r="M41" i="7"/>
  <c r="O401" i="7"/>
  <c r="N128" i="7"/>
  <c r="M128" i="7"/>
  <c r="H12" i="211"/>
  <c r="J12" i="211" s="1"/>
  <c r="B24" i="211" s="1"/>
  <c r="H11" i="211"/>
  <c r="J11" i="211" s="1"/>
  <c r="O261" i="7"/>
  <c r="O381" i="7"/>
  <c r="H8" i="173"/>
  <c r="J8" i="173" s="1"/>
  <c r="H14" i="183"/>
  <c r="J14" i="183" s="1"/>
  <c r="M64" i="7"/>
  <c r="N64" i="7"/>
  <c r="N129" i="7"/>
  <c r="M129" i="7"/>
  <c r="O87" i="7"/>
  <c r="G13" i="27" s="1"/>
  <c r="N149" i="7"/>
  <c r="M149" i="7"/>
  <c r="N449" i="7"/>
  <c r="M449" i="7"/>
  <c r="H14" i="259"/>
  <c r="J14" i="259" s="1"/>
  <c r="B30" i="259" s="1"/>
  <c r="M310" i="7"/>
  <c r="N310" i="7"/>
  <c r="N354" i="7"/>
  <c r="M354" i="7"/>
  <c r="H20" i="143"/>
  <c r="J20" i="143" s="1"/>
  <c r="H18" i="143"/>
  <c r="J18" i="143" s="1"/>
  <c r="H22" i="143"/>
  <c r="J22" i="143" s="1"/>
  <c r="H19" i="143"/>
  <c r="J19" i="143" s="1"/>
  <c r="H21" i="143"/>
  <c r="J21" i="143" s="1"/>
  <c r="A4" i="139"/>
  <c r="A4" i="140"/>
  <c r="J8" i="350"/>
  <c r="J20" i="350" s="1"/>
  <c r="L20" i="350" s="1"/>
  <c r="J8" i="348"/>
  <c r="J20" i="348" s="1"/>
  <c r="L20" i="348" s="1"/>
  <c r="T398" i="7"/>
  <c r="N395" i="7"/>
  <c r="M395" i="7"/>
  <c r="O22" i="7"/>
  <c r="O387" i="7"/>
  <c r="G13" i="304" s="1"/>
  <c r="H19" i="304" s="1"/>
  <c r="O369" i="7"/>
  <c r="H15" i="213"/>
  <c r="J15" i="213" s="1"/>
  <c r="H14" i="213"/>
  <c r="J14" i="213" s="1"/>
  <c r="H16" i="213"/>
  <c r="J16" i="213" s="1"/>
  <c r="H13" i="213"/>
  <c r="J13" i="213" s="1"/>
  <c r="H17" i="213"/>
  <c r="J17" i="213" s="1"/>
  <c r="H13" i="115"/>
  <c r="J13" i="115" s="1"/>
  <c r="O14" i="7"/>
  <c r="O335" i="7"/>
  <c r="G13" i="256" s="1"/>
  <c r="H19" i="256" s="1"/>
  <c r="N69" i="7"/>
  <c r="M69" i="7"/>
  <c r="O326" i="7"/>
  <c r="G13" i="248" s="1"/>
  <c r="H19" i="248" s="1"/>
  <c r="N75" i="7"/>
  <c r="M75" i="7"/>
  <c r="J8" i="243"/>
  <c r="B16" i="243" s="1"/>
  <c r="H8" i="12"/>
  <c r="J8" i="12" s="1"/>
  <c r="N460" i="7"/>
  <c r="M460" i="7"/>
  <c r="J8" i="381"/>
  <c r="H14" i="295"/>
  <c r="J14" i="295" s="1"/>
  <c r="B30" i="295" s="1"/>
  <c r="B31" i="295"/>
  <c r="H24" i="293"/>
  <c r="J24" i="293" s="1"/>
  <c r="H22" i="293"/>
  <c r="J22" i="293" s="1"/>
  <c r="H23" i="293"/>
  <c r="J23" i="293" s="1"/>
  <c r="H21" i="293"/>
  <c r="J21" i="293" s="1"/>
  <c r="B16" i="276"/>
  <c r="H10" i="268"/>
  <c r="J10" i="268" s="1"/>
  <c r="H13" i="259"/>
  <c r="J13" i="259" s="1"/>
  <c r="B29" i="259" s="1"/>
  <c r="B19" i="229"/>
  <c r="H9" i="223"/>
  <c r="J9" i="223" s="1"/>
  <c r="H8" i="223"/>
  <c r="J8" i="223" s="1"/>
  <c r="B19" i="223" s="1"/>
  <c r="H16" i="221"/>
  <c r="J16" i="221" s="1"/>
  <c r="B25" i="221" s="1"/>
  <c r="H14" i="221"/>
  <c r="J14" i="221" s="1"/>
  <c r="H18" i="221"/>
  <c r="J18" i="221" s="1"/>
  <c r="M153" i="7"/>
  <c r="N153" i="7"/>
  <c r="H17" i="209"/>
  <c r="J17" i="209" s="1"/>
  <c r="H18" i="209"/>
  <c r="J18" i="209" s="1"/>
  <c r="B16" i="249"/>
  <c r="B29" i="295"/>
  <c r="B16" i="299"/>
  <c r="T431" i="7"/>
  <c r="V431" i="7" s="1"/>
  <c r="J20" i="368"/>
  <c r="L20" i="368" s="1"/>
  <c r="H13" i="21"/>
  <c r="J13" i="21" s="1"/>
  <c r="H9" i="26"/>
  <c r="J9" i="26" s="1"/>
  <c r="B28" i="26" s="1"/>
  <c r="M101" i="7"/>
  <c r="O101" i="7" s="1"/>
  <c r="O384" i="7"/>
  <c r="G13" i="300" s="1"/>
  <c r="H19" i="300" s="1"/>
  <c r="H17" i="42"/>
  <c r="J17" i="42" s="1"/>
  <c r="O241" i="7"/>
  <c r="M311" i="7"/>
  <c r="O311" i="7" s="1"/>
  <c r="G13" i="226" s="1"/>
  <c r="H19" i="226" s="1"/>
  <c r="O417" i="7"/>
  <c r="G13" i="336" s="1"/>
  <c r="H19" i="336" s="1"/>
  <c r="N120" i="7"/>
  <c r="M120" i="7"/>
  <c r="B16" i="288"/>
  <c r="H16" i="141"/>
  <c r="J16" i="141" s="1"/>
  <c r="B38" i="141" s="1"/>
  <c r="H10" i="26"/>
  <c r="J10" i="26" s="1"/>
  <c r="B30" i="297"/>
  <c r="N231" i="7"/>
  <c r="M231" i="7"/>
  <c r="O10" i="7"/>
  <c r="B16" i="303"/>
  <c r="B31" i="297"/>
  <c r="J20" i="362"/>
  <c r="M20" i="362" s="1"/>
  <c r="H12" i="21"/>
  <c r="J12" i="21" s="1"/>
  <c r="B39" i="21" s="1"/>
  <c r="T30" i="7" s="1"/>
  <c r="V30" i="7" s="1"/>
  <c r="H18" i="40"/>
  <c r="J18" i="40" s="1"/>
  <c r="O323" i="7"/>
  <c r="G13" i="242" s="1"/>
  <c r="H19" i="242" s="1"/>
  <c r="M31" i="7"/>
  <c r="N31" i="7"/>
  <c r="M191" i="7"/>
  <c r="N191" i="7"/>
  <c r="M211" i="7"/>
  <c r="N211" i="7"/>
  <c r="B16" i="247"/>
  <c r="J14" i="17"/>
  <c r="J26" i="17" s="1"/>
  <c r="M26" i="17" s="1"/>
  <c r="H10" i="125"/>
  <c r="J10" i="125" s="1"/>
  <c r="B29" i="297"/>
  <c r="T381" i="7" s="1"/>
  <c r="V381" i="7" s="1"/>
  <c r="H12" i="139"/>
  <c r="J12" i="139" s="1"/>
  <c r="H10" i="21"/>
  <c r="J10" i="21" s="1"/>
  <c r="M188" i="7"/>
  <c r="N188" i="7"/>
  <c r="N189" i="7"/>
  <c r="M189" i="7"/>
  <c r="H13" i="257"/>
  <c r="J13" i="257" s="1"/>
  <c r="B29" i="257" s="1"/>
  <c r="H18" i="141"/>
  <c r="J18" i="141" s="1"/>
  <c r="H8" i="21"/>
  <c r="J8" i="21" s="1"/>
  <c r="H17" i="40"/>
  <c r="J17" i="40" s="1"/>
  <c r="H19" i="141"/>
  <c r="J19" i="141" s="1"/>
  <c r="B41" i="141" s="1"/>
  <c r="H13" i="185"/>
  <c r="J13" i="185" s="1"/>
  <c r="H33" i="179"/>
  <c r="J33" i="179" s="1"/>
  <c r="H31" i="179"/>
  <c r="J31" i="179" s="1"/>
  <c r="H29" i="179"/>
  <c r="J29" i="179" s="1"/>
  <c r="H35" i="179"/>
  <c r="J35" i="179" s="1"/>
  <c r="M70" i="7"/>
  <c r="N70" i="7"/>
  <c r="N413" i="7"/>
  <c r="M413" i="7"/>
  <c r="M89" i="7"/>
  <c r="N89" i="7"/>
  <c r="H15" i="40"/>
  <c r="J15" i="40" s="1"/>
  <c r="H14" i="40"/>
  <c r="J14" i="40" s="1"/>
  <c r="H14" i="121"/>
  <c r="J14" i="121" s="1"/>
  <c r="J21" i="358"/>
  <c r="M21" i="358" s="1"/>
  <c r="H11" i="21"/>
  <c r="J11" i="21" s="1"/>
  <c r="B38" i="21" s="1"/>
  <c r="B49" i="131"/>
  <c r="J13" i="132" s="1"/>
  <c r="J25" i="132" s="1"/>
  <c r="N443" i="7"/>
  <c r="O443" i="7" s="1"/>
  <c r="G13" i="354" s="1"/>
  <c r="O305" i="7"/>
  <c r="G13" i="222" s="1"/>
  <c r="H21" i="222" s="1"/>
  <c r="H13" i="109"/>
  <c r="J13" i="109" s="1"/>
  <c r="H11" i="109"/>
  <c r="J11" i="109" s="1"/>
  <c r="M29" i="7"/>
  <c r="N29" i="7"/>
  <c r="M456" i="7"/>
  <c r="N456" i="7"/>
  <c r="M415" i="7"/>
  <c r="N415" i="7"/>
  <c r="H13" i="60"/>
  <c r="J13" i="60" s="1"/>
  <c r="T340" i="7"/>
  <c r="V340" i="7" s="1"/>
  <c r="B25" i="217"/>
  <c r="J10" i="218" s="1"/>
  <c r="J22" i="218" s="1"/>
  <c r="O363" i="7"/>
  <c r="G13" i="283" s="1"/>
  <c r="H19" i="283" s="1"/>
  <c r="B21" i="66"/>
  <c r="T97" i="7" s="1"/>
  <c r="V97" i="7" s="1"/>
  <c r="O271" i="7"/>
  <c r="H26" i="58"/>
  <c r="J26" i="58" s="1"/>
  <c r="H25" i="58"/>
  <c r="J25" i="58" s="1"/>
  <c r="N259" i="7"/>
  <c r="M259" i="7"/>
  <c r="N152" i="7"/>
  <c r="M152" i="7"/>
  <c r="H15" i="217"/>
  <c r="J15" i="217" s="1"/>
  <c r="H8" i="217"/>
  <c r="J8" i="217" s="1"/>
  <c r="H9" i="217"/>
  <c r="J9" i="217" s="1"/>
  <c r="H23" i="213"/>
  <c r="J23" i="213" s="1"/>
  <c r="H27" i="213"/>
  <c r="J27" i="213" s="1"/>
  <c r="H25" i="213"/>
  <c r="J25" i="213" s="1"/>
  <c r="H24" i="213"/>
  <c r="J24" i="213" s="1"/>
  <c r="H26" i="213"/>
  <c r="J26" i="213" s="1"/>
  <c r="H19" i="213"/>
  <c r="J19" i="213" s="1"/>
  <c r="H18" i="213"/>
  <c r="J18" i="213" s="1"/>
  <c r="H22" i="213"/>
  <c r="J22" i="213" s="1"/>
  <c r="H20" i="213"/>
  <c r="J20" i="213" s="1"/>
  <c r="H12" i="213"/>
  <c r="J12" i="213" s="1"/>
  <c r="B35" i="213" s="1"/>
  <c r="H8" i="213"/>
  <c r="J8" i="213" s="1"/>
  <c r="H10" i="213"/>
  <c r="J10" i="213" s="1"/>
  <c r="H10" i="211"/>
  <c r="J10" i="211" s="1"/>
  <c r="B25" i="211" s="1"/>
  <c r="H8" i="211"/>
  <c r="J8" i="211" s="1"/>
  <c r="H19" i="203"/>
  <c r="J19" i="203" s="1"/>
  <c r="H9" i="203"/>
  <c r="J9" i="203" s="1"/>
  <c r="H11" i="203"/>
  <c r="J11" i="203" s="1"/>
  <c r="H8" i="203"/>
  <c r="J8" i="203" s="1"/>
  <c r="B27" i="203" s="1"/>
  <c r="H15" i="201"/>
  <c r="J15" i="201" s="1"/>
  <c r="H9" i="201"/>
  <c r="J9" i="201" s="1"/>
  <c r="H15" i="191"/>
  <c r="J15" i="191" s="1"/>
  <c r="B21" i="191" s="1"/>
  <c r="H18" i="189"/>
  <c r="J18" i="189" s="1"/>
  <c r="H9" i="187"/>
  <c r="J9" i="187" s="1"/>
  <c r="H12" i="187"/>
  <c r="J12" i="187" s="1"/>
  <c r="H13" i="187"/>
  <c r="J13" i="187" s="1"/>
  <c r="H24" i="185"/>
  <c r="J24" i="185" s="1"/>
  <c r="H23" i="185"/>
  <c r="J23" i="185" s="1"/>
  <c r="H26" i="185"/>
  <c r="J26" i="185" s="1"/>
  <c r="H25" i="185"/>
  <c r="J25" i="185" s="1"/>
  <c r="H27" i="185"/>
  <c r="J27" i="185" s="1"/>
  <c r="H22" i="185"/>
  <c r="J22" i="185" s="1"/>
  <c r="H20" i="185"/>
  <c r="J20" i="185" s="1"/>
  <c r="H18" i="185"/>
  <c r="J18" i="185" s="1"/>
  <c r="H8" i="185"/>
  <c r="J8" i="185" s="1"/>
  <c r="B32" i="185" s="1"/>
  <c r="H12" i="185"/>
  <c r="J12" i="185" s="1"/>
  <c r="H10" i="185"/>
  <c r="J10" i="185" s="1"/>
  <c r="B34" i="185" s="1"/>
  <c r="H28" i="179"/>
  <c r="J28" i="179" s="1"/>
  <c r="H26" i="179"/>
  <c r="J26" i="179" s="1"/>
  <c r="H24" i="179"/>
  <c r="J24" i="179" s="1"/>
  <c r="H23" i="179"/>
  <c r="J23" i="179" s="1"/>
  <c r="H22" i="179"/>
  <c r="J22" i="179" s="1"/>
  <c r="H25" i="179"/>
  <c r="J25" i="179" s="1"/>
  <c r="H27" i="179"/>
  <c r="J27" i="179" s="1"/>
  <c r="H18" i="179"/>
  <c r="J18" i="179" s="1"/>
  <c r="H15" i="179"/>
  <c r="J15" i="179" s="1"/>
  <c r="H17" i="179"/>
  <c r="J17" i="179" s="1"/>
  <c r="H21" i="179"/>
  <c r="J21" i="179" s="1"/>
  <c r="H19" i="179"/>
  <c r="J19" i="179" s="1"/>
  <c r="H12" i="179"/>
  <c r="J12" i="179" s="1"/>
  <c r="H13" i="179"/>
  <c r="J13" i="179" s="1"/>
  <c r="H10" i="179"/>
  <c r="J10" i="179" s="1"/>
  <c r="H11" i="179"/>
  <c r="J11" i="179" s="1"/>
  <c r="H9" i="179"/>
  <c r="J9" i="179" s="1"/>
  <c r="H14" i="179"/>
  <c r="J14" i="179" s="1"/>
  <c r="H8" i="179"/>
  <c r="J8" i="179" s="1"/>
  <c r="B39" i="179" s="1"/>
  <c r="H18" i="177"/>
  <c r="J18" i="177" s="1"/>
  <c r="H17" i="177"/>
  <c r="J17" i="177" s="1"/>
  <c r="H16" i="177"/>
  <c r="J16" i="177" s="1"/>
  <c r="B25" i="177" s="1"/>
  <c r="J10" i="178" s="1"/>
  <c r="J22" i="178" s="1"/>
  <c r="T235" i="7"/>
  <c r="V235" i="7" s="1"/>
  <c r="H27" i="173"/>
  <c r="J27" i="173" s="1"/>
  <c r="H29" i="173"/>
  <c r="J29" i="173" s="1"/>
  <c r="T232" i="7"/>
  <c r="V232" i="7" s="1"/>
  <c r="H17" i="173"/>
  <c r="J17" i="173" s="1"/>
  <c r="H15" i="173"/>
  <c r="J15" i="173" s="1"/>
  <c r="B36" i="173" s="1"/>
  <c r="H20" i="173"/>
  <c r="J20" i="173" s="1"/>
  <c r="H22" i="173"/>
  <c r="J22" i="173" s="1"/>
  <c r="H25" i="171"/>
  <c r="J25" i="171" s="1"/>
  <c r="B55" i="171" s="1"/>
  <c r="H19" i="171"/>
  <c r="J19" i="171" s="1"/>
  <c r="H8" i="171"/>
  <c r="J8" i="171" s="1"/>
  <c r="H9" i="171"/>
  <c r="J9" i="171" s="1"/>
  <c r="B48" i="171" s="1"/>
  <c r="H13" i="171"/>
  <c r="J13" i="171" s="1"/>
  <c r="H15" i="171"/>
  <c r="J15" i="171" s="1"/>
  <c r="H12" i="171"/>
  <c r="J12" i="171" s="1"/>
  <c r="H14" i="171"/>
  <c r="J14" i="171" s="1"/>
  <c r="H11" i="171"/>
  <c r="J11" i="171" s="1"/>
  <c r="H10" i="171"/>
  <c r="J10" i="171" s="1"/>
  <c r="H9" i="161"/>
  <c r="J9" i="161" s="1"/>
  <c r="B21" i="161" s="1"/>
  <c r="H8" i="161"/>
  <c r="J8" i="161" s="1"/>
  <c r="B20" i="161" s="1"/>
  <c r="H19" i="149"/>
  <c r="J19" i="149" s="1"/>
  <c r="H18" i="149"/>
  <c r="J18" i="149" s="1"/>
  <c r="H16" i="149"/>
  <c r="J16" i="149" s="1"/>
  <c r="B26" i="149" s="1"/>
  <c r="H14" i="149"/>
  <c r="J14" i="149" s="1"/>
  <c r="H15" i="149"/>
  <c r="J15" i="149" s="1"/>
  <c r="H8" i="149"/>
  <c r="J8" i="149" s="1"/>
  <c r="B24" i="149" s="1"/>
  <c r="H9" i="149"/>
  <c r="J9" i="149" s="1"/>
  <c r="H27" i="143"/>
  <c r="J27" i="143" s="1"/>
  <c r="H25" i="143"/>
  <c r="J25" i="143" s="1"/>
  <c r="H23" i="143"/>
  <c r="J23" i="143" s="1"/>
  <c r="H16" i="143"/>
  <c r="J16" i="143" s="1"/>
  <c r="B35" i="143" s="1"/>
  <c r="H15" i="143"/>
  <c r="J15" i="143" s="1"/>
  <c r="H13" i="143"/>
  <c r="J13" i="143" s="1"/>
  <c r="H17" i="143"/>
  <c r="J17" i="143" s="1"/>
  <c r="H9" i="143"/>
  <c r="J9" i="143" s="1"/>
  <c r="B33" i="143" s="1"/>
  <c r="H8" i="143"/>
  <c r="J8" i="143" s="1"/>
  <c r="H12" i="143"/>
  <c r="J12" i="143" s="1"/>
  <c r="H10" i="143"/>
  <c r="J10" i="143" s="1"/>
  <c r="B34" i="143" s="1"/>
  <c r="H29" i="141"/>
  <c r="J29" i="141" s="1"/>
  <c r="H27" i="141"/>
  <c r="J27" i="141" s="1"/>
  <c r="H21" i="141"/>
  <c r="J21" i="141" s="1"/>
  <c r="H22" i="141"/>
  <c r="J22" i="141" s="1"/>
  <c r="H25" i="141"/>
  <c r="J25" i="141" s="1"/>
  <c r="H20" i="141"/>
  <c r="J20" i="141" s="1"/>
  <c r="H24" i="141"/>
  <c r="J24" i="141" s="1"/>
  <c r="H15" i="141"/>
  <c r="J15" i="141" s="1"/>
  <c r="B37" i="141" s="1"/>
  <c r="H23" i="141"/>
  <c r="J23" i="141" s="1"/>
  <c r="B39" i="141" s="1"/>
  <c r="H12" i="141"/>
  <c r="J12" i="141" s="1"/>
  <c r="B40" i="141" s="1"/>
  <c r="H8" i="141"/>
  <c r="J8" i="141" s="1"/>
  <c r="H15" i="139"/>
  <c r="J15" i="139" s="1"/>
  <c r="H23" i="135"/>
  <c r="J23" i="135" s="1"/>
  <c r="H20" i="135"/>
  <c r="J20" i="135" s="1"/>
  <c r="H21" i="135"/>
  <c r="J21" i="135" s="1"/>
  <c r="H8" i="133"/>
  <c r="J8" i="133" s="1"/>
  <c r="B20" i="133" s="1"/>
  <c r="J8" i="134" s="1"/>
  <c r="J19" i="134" s="1"/>
  <c r="H9" i="133"/>
  <c r="J9" i="133" s="1"/>
  <c r="B21" i="133" s="1"/>
  <c r="B48" i="131"/>
  <c r="J12" i="132" s="1"/>
  <c r="J24" i="132" s="1"/>
  <c r="H22" i="294"/>
  <c r="H25" i="294"/>
  <c r="H20" i="294"/>
  <c r="H21" i="294"/>
  <c r="H23" i="294"/>
  <c r="H24" i="294"/>
  <c r="L23" i="334"/>
  <c r="M23" i="334"/>
  <c r="B15" i="286"/>
  <c r="J8" i="287" s="1"/>
  <c r="J19" i="287" s="1"/>
  <c r="M19" i="287" s="1"/>
  <c r="H13" i="48"/>
  <c r="J13" i="48" s="1"/>
  <c r="B25" i="48" s="1"/>
  <c r="H11" i="48"/>
  <c r="J11" i="48" s="1"/>
  <c r="T200" i="7"/>
  <c r="H15" i="14"/>
  <c r="J15" i="14" s="1"/>
  <c r="B27" i="26"/>
  <c r="B27" i="351"/>
  <c r="T439" i="7" s="1"/>
  <c r="V439" i="7" s="1"/>
  <c r="H25" i="139"/>
  <c r="J25" i="139" s="1"/>
  <c r="H23" i="139"/>
  <c r="J23" i="139" s="1"/>
  <c r="H19" i="42"/>
  <c r="J19" i="42" s="1"/>
  <c r="H15" i="109"/>
  <c r="J15" i="109" s="1"/>
  <c r="H14" i="109"/>
  <c r="J14" i="109" s="1"/>
  <c r="M275" i="7"/>
  <c r="N275" i="7"/>
  <c r="N407" i="7"/>
  <c r="M407" i="7"/>
  <c r="O15" i="7"/>
  <c r="G13" i="17" s="1"/>
  <c r="M213" i="7"/>
  <c r="N213" i="7"/>
  <c r="O403" i="7"/>
  <c r="O268" i="7"/>
  <c r="G13" i="198" s="1"/>
  <c r="H19" i="198" s="1"/>
  <c r="H12" i="297"/>
  <c r="J12" i="297" s="1"/>
  <c r="H12" i="48"/>
  <c r="J12" i="48" s="1"/>
  <c r="O402" i="7"/>
  <c r="J11" i="27"/>
  <c r="J23" i="27" s="1"/>
  <c r="H12" i="19"/>
  <c r="J12" i="19" s="1"/>
  <c r="H18" i="107"/>
  <c r="J18" i="107" s="1"/>
  <c r="B20" i="32"/>
  <c r="J9" i="33" s="1"/>
  <c r="J20" i="33" s="1"/>
  <c r="H8" i="121"/>
  <c r="J8" i="121" s="1"/>
  <c r="H13" i="101"/>
  <c r="J13" i="101" s="1"/>
  <c r="H12" i="101"/>
  <c r="J12" i="101" s="1"/>
  <c r="M28" i="7"/>
  <c r="N28" i="7"/>
  <c r="M179" i="7"/>
  <c r="N179" i="7"/>
  <c r="M351" i="7"/>
  <c r="N351" i="7"/>
  <c r="N397" i="7"/>
  <c r="M397" i="7"/>
  <c r="H16" i="42"/>
  <c r="J16" i="42" s="1"/>
  <c r="H14" i="42"/>
  <c r="J14" i="42" s="1"/>
  <c r="H34" i="171"/>
  <c r="J34" i="171" s="1"/>
  <c r="H28" i="171"/>
  <c r="J28" i="171" s="1"/>
  <c r="H29" i="171"/>
  <c r="J29" i="171" s="1"/>
  <c r="H30" i="171"/>
  <c r="J30" i="171" s="1"/>
  <c r="H33" i="171"/>
  <c r="J33" i="171" s="1"/>
  <c r="M421" i="7"/>
  <c r="N421" i="7"/>
  <c r="T365" i="7"/>
  <c r="V365" i="7" s="1"/>
  <c r="H12" i="189"/>
  <c r="J12" i="189" s="1"/>
  <c r="B15" i="335"/>
  <c r="J8" i="336" s="1"/>
  <c r="J19" i="336" s="1"/>
  <c r="L19" i="336" s="1"/>
  <c r="H19" i="107"/>
  <c r="J19" i="107" s="1"/>
  <c r="T101" i="7"/>
  <c r="V101" i="7" s="1"/>
  <c r="N67" i="7"/>
  <c r="M67" i="7"/>
  <c r="M314" i="7"/>
  <c r="N314" i="7"/>
  <c r="M19" i="124"/>
  <c r="L19" i="124"/>
  <c r="N440" i="7"/>
  <c r="M440" i="7"/>
  <c r="B20" i="159"/>
  <c r="J11" i="186"/>
  <c r="J23" i="186" s="1"/>
  <c r="O306" i="7"/>
  <c r="T405" i="7"/>
  <c r="V405" i="7" s="1"/>
  <c r="J13" i="327"/>
  <c r="J25" i="327" s="1"/>
  <c r="M190" i="7"/>
  <c r="N190" i="7"/>
  <c r="M262" i="7"/>
  <c r="N262" i="7"/>
  <c r="M423" i="7"/>
  <c r="N423" i="7"/>
  <c r="M432" i="7"/>
  <c r="N432" i="7"/>
  <c r="H20" i="293"/>
  <c r="J20" i="293" s="1"/>
  <c r="T412" i="7"/>
  <c r="V412" i="7" s="1"/>
  <c r="O215" i="7"/>
  <c r="G13" i="170" s="1"/>
  <c r="H22" i="170" s="1"/>
  <c r="B21" i="75"/>
  <c r="J9" i="76" s="1"/>
  <c r="J20" i="76" s="1"/>
  <c r="N170" i="7"/>
  <c r="M170" i="7"/>
  <c r="I8" i="31"/>
  <c r="A19" i="31" s="1"/>
  <c r="I19" i="31" s="1"/>
  <c r="J19" i="31" s="1"/>
  <c r="I8" i="65"/>
  <c r="A19" i="65" s="1"/>
  <c r="I19" i="65" s="1"/>
  <c r="J19" i="65" s="1"/>
  <c r="I8" i="70"/>
  <c r="A19" i="70" s="1"/>
  <c r="I19" i="70" s="1"/>
  <c r="J19" i="70" s="1"/>
  <c r="B21" i="263"/>
  <c r="J9" i="264" s="1"/>
  <c r="J20" i="264" s="1"/>
  <c r="H17" i="201"/>
  <c r="J17" i="201" s="1"/>
  <c r="H13" i="19"/>
  <c r="J13" i="19" s="1"/>
  <c r="B35" i="326"/>
  <c r="J8" i="334"/>
  <c r="J20" i="334" s="1"/>
  <c r="M20" i="334" s="1"/>
  <c r="B21" i="121"/>
  <c r="M143" i="7"/>
  <c r="N143" i="7"/>
  <c r="H13" i="40"/>
  <c r="J13" i="40" s="1"/>
  <c r="H11" i="40"/>
  <c r="J11" i="40" s="1"/>
  <c r="N178" i="7"/>
  <c r="M178" i="7"/>
  <c r="M425" i="7"/>
  <c r="N425" i="7"/>
  <c r="H22" i="97"/>
  <c r="J22" i="97" s="1"/>
  <c r="H20" i="97"/>
  <c r="J20" i="97" s="1"/>
  <c r="O250" i="7"/>
  <c r="M448" i="7"/>
  <c r="N448" i="7"/>
  <c r="H19" i="58"/>
  <c r="J19" i="58" s="1"/>
  <c r="H18" i="58"/>
  <c r="J18" i="58" s="1"/>
  <c r="H22" i="58"/>
  <c r="J22" i="58" s="1"/>
  <c r="H21" i="58"/>
  <c r="J21" i="58" s="1"/>
  <c r="H20" i="58"/>
  <c r="J20" i="58" s="1"/>
  <c r="N11" i="7"/>
  <c r="M11" i="7"/>
  <c r="N464" i="7"/>
  <c r="M464" i="7"/>
  <c r="O455" i="7"/>
  <c r="G13" i="360" s="1"/>
  <c r="H19" i="360" s="1"/>
  <c r="H10" i="127"/>
  <c r="J10" i="127" s="1"/>
  <c r="H8" i="125"/>
  <c r="J8" i="125" s="1"/>
  <c r="B20" i="125" s="1"/>
  <c r="H14" i="115"/>
  <c r="J14" i="115" s="1"/>
  <c r="H10" i="115"/>
  <c r="J10" i="115" s="1"/>
  <c r="H9" i="115"/>
  <c r="J9" i="115" s="1"/>
  <c r="B21" i="115" s="1"/>
  <c r="T138" i="7" s="1"/>
  <c r="V138" i="7" s="1"/>
  <c r="H8" i="115"/>
  <c r="J8" i="115" s="1"/>
  <c r="H8" i="111"/>
  <c r="J8" i="111" s="1"/>
  <c r="H9" i="111"/>
  <c r="J9" i="111" s="1"/>
  <c r="H9" i="109"/>
  <c r="J9" i="109" s="1"/>
  <c r="B25" i="109" s="1"/>
  <c r="H8" i="109"/>
  <c r="J8" i="109" s="1"/>
  <c r="H10" i="109"/>
  <c r="J10" i="109" s="1"/>
  <c r="H9" i="107"/>
  <c r="J9" i="107" s="1"/>
  <c r="B25" i="107" s="1"/>
  <c r="H8" i="107"/>
  <c r="J8" i="107" s="1"/>
  <c r="H9" i="101"/>
  <c r="J9" i="101" s="1"/>
  <c r="H8" i="101"/>
  <c r="J8" i="101" s="1"/>
  <c r="H14" i="99"/>
  <c r="J14" i="99" s="1"/>
  <c r="H9" i="99"/>
  <c r="J9" i="99" s="1"/>
  <c r="H8" i="99"/>
  <c r="J8" i="99" s="1"/>
  <c r="H13" i="99"/>
  <c r="J13" i="99" s="1"/>
  <c r="H21" i="97"/>
  <c r="J21" i="97" s="1"/>
  <c r="H13" i="97"/>
  <c r="J13" i="97" s="1"/>
  <c r="H10" i="97"/>
  <c r="J10" i="97" s="1"/>
  <c r="B29" i="97" s="1"/>
  <c r="H9" i="97"/>
  <c r="J9" i="97" s="1"/>
  <c r="B28" i="97" s="1"/>
  <c r="H11" i="97"/>
  <c r="J11" i="97" s="1"/>
  <c r="B30" i="97" s="1"/>
  <c r="H8" i="97"/>
  <c r="J8" i="97" s="1"/>
  <c r="B27" i="97" s="1"/>
  <c r="H14" i="95"/>
  <c r="J14" i="95" s="1"/>
  <c r="H9" i="95"/>
  <c r="J9" i="95" s="1"/>
  <c r="B20" i="95" s="1"/>
  <c r="H8" i="95"/>
  <c r="J8" i="95" s="1"/>
  <c r="H9" i="77"/>
  <c r="J9" i="77" s="1"/>
  <c r="B21" i="77" s="1"/>
  <c r="J9" i="78" s="1"/>
  <c r="J20" i="78" s="1"/>
  <c r="H8" i="77"/>
  <c r="J8" i="77" s="1"/>
  <c r="B20" i="77" s="1"/>
  <c r="H8" i="66"/>
  <c r="J8" i="66" s="1"/>
  <c r="H21" i="62"/>
  <c r="J21" i="62" s="1"/>
  <c r="H18" i="62"/>
  <c r="J18" i="62" s="1"/>
  <c r="H16" i="62"/>
  <c r="J16" i="62" s="1"/>
  <c r="H10" i="62"/>
  <c r="J10" i="62" s="1"/>
  <c r="B29" i="62" s="1"/>
  <c r="H9" i="62"/>
  <c r="J9" i="62" s="1"/>
  <c r="H11" i="62"/>
  <c r="J11" i="62" s="1"/>
  <c r="B30" i="62" s="1"/>
  <c r="H8" i="62"/>
  <c r="J8" i="62" s="1"/>
  <c r="H13" i="62"/>
  <c r="J13" i="62" s="1"/>
  <c r="H14" i="60"/>
  <c r="J14" i="60" s="1"/>
  <c r="H15" i="60"/>
  <c r="J15" i="60" s="1"/>
  <c r="H9" i="60"/>
  <c r="J9" i="60" s="1"/>
  <c r="H8" i="60"/>
  <c r="J8" i="60" s="1"/>
  <c r="H10" i="60"/>
  <c r="J10" i="60" s="1"/>
  <c r="H16" i="58"/>
  <c r="J16" i="58" s="1"/>
  <c r="H13" i="58"/>
  <c r="J13" i="58" s="1"/>
  <c r="H17" i="58"/>
  <c r="J17" i="58" s="1"/>
  <c r="H15" i="58"/>
  <c r="J15" i="58" s="1"/>
  <c r="H12" i="58"/>
  <c r="J12" i="58" s="1"/>
  <c r="B35" i="58" s="1"/>
  <c r="H10" i="58"/>
  <c r="J10" i="58" s="1"/>
  <c r="H11" i="58"/>
  <c r="J11" i="58" s="1"/>
  <c r="B34" i="58" s="1"/>
  <c r="H9" i="58"/>
  <c r="J9" i="58" s="1"/>
  <c r="H8" i="58"/>
  <c r="J8" i="58" s="1"/>
  <c r="B31" i="58" s="1"/>
  <c r="H18" i="56"/>
  <c r="J18" i="56" s="1"/>
  <c r="H17" i="56"/>
  <c r="J17" i="56" s="1"/>
  <c r="H19" i="56"/>
  <c r="J19" i="56" s="1"/>
  <c r="B26" i="56" s="1"/>
  <c r="H13" i="54"/>
  <c r="J13" i="54" s="1"/>
  <c r="H9" i="54"/>
  <c r="J9" i="54" s="1"/>
  <c r="H8" i="54"/>
  <c r="J8" i="54" s="1"/>
  <c r="H14" i="52"/>
  <c r="J14" i="52" s="1"/>
  <c r="H8" i="52"/>
  <c r="J8" i="52" s="1"/>
  <c r="H9" i="52"/>
  <c r="J9" i="52" s="1"/>
  <c r="B20" i="52" s="1"/>
  <c r="H19" i="50"/>
  <c r="J19" i="50" s="1"/>
  <c r="H16" i="50"/>
  <c r="J16" i="50" s="1"/>
  <c r="H9" i="50"/>
  <c r="J9" i="50" s="1"/>
  <c r="H11" i="50"/>
  <c r="J11" i="50" s="1"/>
  <c r="H8" i="50"/>
  <c r="J8" i="50" s="1"/>
  <c r="H18" i="50"/>
  <c r="J18" i="50" s="1"/>
  <c r="H19" i="48"/>
  <c r="J19" i="48" s="1"/>
  <c r="H17" i="48"/>
  <c r="J17" i="48" s="1"/>
  <c r="H8" i="48"/>
  <c r="J8" i="48" s="1"/>
  <c r="H9" i="48"/>
  <c r="J9" i="48" s="1"/>
  <c r="B24" i="48" s="1"/>
  <c r="H18" i="138"/>
  <c r="J18" i="138" s="1"/>
  <c r="B31" i="138" s="1"/>
  <c r="J8" i="47" s="1"/>
  <c r="J20" i="47" s="1"/>
  <c r="H22" i="138"/>
  <c r="J22" i="138" s="1"/>
  <c r="B35" i="138" s="1"/>
  <c r="J12" i="47" s="1"/>
  <c r="J24" i="47" s="1"/>
  <c r="H19" i="138"/>
  <c r="J19" i="138" s="1"/>
  <c r="B32" i="138" s="1"/>
  <c r="H20" i="138"/>
  <c r="J20" i="138" s="1"/>
  <c r="B33" i="138" s="1"/>
  <c r="H9" i="44"/>
  <c r="J9" i="44" s="1"/>
  <c r="H13" i="42"/>
  <c r="J13" i="42" s="1"/>
  <c r="B25" i="42" s="1"/>
  <c r="H11" i="42"/>
  <c r="J11" i="42" s="1"/>
  <c r="H12" i="42"/>
  <c r="J12" i="42" s="1"/>
  <c r="B24" i="42" s="1"/>
  <c r="H8" i="42"/>
  <c r="J8" i="42" s="1"/>
  <c r="B23" i="42" s="1"/>
  <c r="H10" i="40"/>
  <c r="J10" i="40" s="1"/>
  <c r="H8" i="40"/>
  <c r="J8" i="40" s="1"/>
  <c r="B23" i="40" s="1"/>
  <c r="H9" i="40"/>
  <c r="J9" i="40" s="1"/>
  <c r="B24" i="40" s="1"/>
  <c r="H19" i="38"/>
  <c r="J19" i="38" s="1"/>
  <c r="H16" i="38"/>
  <c r="J16" i="38" s="1"/>
  <c r="H17" i="38"/>
  <c r="J17" i="38" s="1"/>
  <c r="H10" i="38"/>
  <c r="J10" i="38" s="1"/>
  <c r="H11" i="38"/>
  <c r="J11" i="38" s="1"/>
  <c r="B30" i="38" s="1"/>
  <c r="H8" i="38"/>
  <c r="J8" i="38" s="1"/>
  <c r="H9" i="38"/>
  <c r="J9" i="38" s="1"/>
  <c r="H21" i="38"/>
  <c r="J21" i="38" s="1"/>
  <c r="H22" i="38"/>
  <c r="J22" i="38" s="1"/>
  <c r="H20" i="38"/>
  <c r="J20" i="38" s="1"/>
  <c r="H22" i="36"/>
  <c r="J22" i="36" s="1"/>
  <c r="H24" i="36"/>
  <c r="J24" i="36" s="1"/>
  <c r="H20" i="36"/>
  <c r="J20" i="36" s="1"/>
  <c r="H25" i="36"/>
  <c r="J25" i="36" s="1"/>
  <c r="H23" i="36"/>
  <c r="J23" i="36" s="1"/>
  <c r="H21" i="36"/>
  <c r="J21" i="36" s="1"/>
  <c r="H19" i="36"/>
  <c r="J19" i="36" s="1"/>
  <c r="H18" i="36"/>
  <c r="J18" i="36" s="1"/>
  <c r="H16" i="36"/>
  <c r="J16" i="36" s="1"/>
  <c r="H14" i="36"/>
  <c r="J14" i="36" s="1"/>
  <c r="H10" i="36"/>
  <c r="J10" i="36" s="1"/>
  <c r="H11" i="36"/>
  <c r="J11" i="36" s="1"/>
  <c r="H13" i="36"/>
  <c r="J13" i="36" s="1"/>
  <c r="B40" i="36" s="1"/>
  <c r="H12" i="36"/>
  <c r="J12" i="36" s="1"/>
  <c r="H8" i="36"/>
  <c r="J8" i="36" s="1"/>
  <c r="H9" i="36"/>
  <c r="J9" i="36" s="1"/>
  <c r="B36" i="36" s="1"/>
  <c r="H8" i="32"/>
  <c r="J8" i="32" s="1"/>
  <c r="H15" i="24"/>
  <c r="J15" i="24" s="1"/>
  <c r="H14" i="24"/>
  <c r="J14" i="24" s="1"/>
  <c r="H12" i="24"/>
  <c r="J12" i="24" s="1"/>
  <c r="H11" i="24"/>
  <c r="J11" i="24" s="1"/>
  <c r="H13" i="24"/>
  <c r="J13" i="24" s="1"/>
  <c r="B25" i="24" s="1"/>
  <c r="H9" i="24"/>
  <c r="J9" i="24" s="1"/>
  <c r="H8" i="24"/>
  <c r="J8" i="24" s="1"/>
  <c r="H19" i="24"/>
  <c r="J19" i="24" s="1"/>
  <c r="H17" i="24"/>
  <c r="J17" i="24" s="1"/>
  <c r="H18" i="24"/>
  <c r="J18" i="24" s="1"/>
  <c r="H25" i="21"/>
  <c r="J25" i="21" s="1"/>
  <c r="H20" i="21"/>
  <c r="J20" i="21" s="1"/>
  <c r="B35" i="21" s="1"/>
  <c r="H21" i="21"/>
  <c r="J21" i="21" s="1"/>
  <c r="H18" i="19"/>
  <c r="J18" i="19" s="1"/>
  <c r="H19" i="19"/>
  <c r="J19" i="19" s="1"/>
  <c r="H13" i="14"/>
  <c r="J13" i="14" s="1"/>
  <c r="H12" i="14"/>
  <c r="J12" i="14" s="1"/>
  <c r="B20" i="14" s="1"/>
  <c r="H13" i="12"/>
  <c r="J13" i="12" s="1"/>
  <c r="H12" i="12"/>
  <c r="J12" i="12" s="1"/>
  <c r="H10" i="12"/>
  <c r="J10" i="12" s="1"/>
  <c r="H11" i="12"/>
  <c r="J11" i="12" s="1"/>
  <c r="B21" i="12" s="1"/>
  <c r="H24" i="10"/>
  <c r="J24" i="10" s="1"/>
  <c r="H22" i="10"/>
  <c r="J22" i="10" s="1"/>
  <c r="H25" i="10"/>
  <c r="J25" i="10" s="1"/>
  <c r="B42" i="10" s="1"/>
  <c r="J11" i="11" s="1"/>
  <c r="H19" i="10"/>
  <c r="J19" i="10" s="1"/>
  <c r="T400" i="7"/>
  <c r="V400" i="7" s="1"/>
  <c r="J8" i="327"/>
  <c r="J20" i="327" s="1"/>
  <c r="M20" i="327" s="1"/>
  <c r="T408" i="7"/>
  <c r="V408" i="7" s="1"/>
  <c r="T369" i="7"/>
  <c r="V369" i="7" s="1"/>
  <c r="H14" i="127"/>
  <c r="J14" i="127" s="1"/>
  <c r="H10" i="101"/>
  <c r="J10" i="101" s="1"/>
  <c r="J24" i="346"/>
  <c r="L24" i="346" s="1"/>
  <c r="H11" i="139"/>
  <c r="J11" i="139" s="1"/>
  <c r="H9" i="139"/>
  <c r="J9" i="139" s="1"/>
  <c r="B21" i="301"/>
  <c r="H18" i="145"/>
  <c r="J18" i="145" s="1"/>
  <c r="H10" i="44"/>
  <c r="J10" i="44" s="1"/>
  <c r="B19" i="44" s="1"/>
  <c r="B20" i="320"/>
  <c r="J8" i="321" s="1"/>
  <c r="J19" i="321" s="1"/>
  <c r="H23" i="219"/>
  <c r="J23" i="219" s="1"/>
  <c r="B31" i="219" s="1"/>
  <c r="M19" i="106"/>
  <c r="L19" i="106"/>
  <c r="H8" i="139"/>
  <c r="J8" i="139" s="1"/>
  <c r="N411" i="7"/>
  <c r="M411" i="7"/>
  <c r="O218" i="7"/>
  <c r="O349" i="7"/>
  <c r="G13" i="267" s="1"/>
  <c r="H19" i="267" s="1"/>
  <c r="J10" i="296"/>
  <c r="J22" i="296" s="1"/>
  <c r="H10" i="291"/>
  <c r="J10" i="291" s="1"/>
  <c r="B20" i="291" s="1"/>
  <c r="H9" i="253"/>
  <c r="J9" i="253" s="1"/>
  <c r="B16" i="253" s="1"/>
  <c r="H10" i="301"/>
  <c r="J10" i="301" s="1"/>
  <c r="B20" i="301" s="1"/>
  <c r="H31" i="10"/>
  <c r="J31" i="10" s="1"/>
  <c r="J20" i="375"/>
  <c r="L20" i="375" s="1"/>
  <c r="H14" i="161"/>
  <c r="J14" i="161" s="1"/>
  <c r="H18" i="139"/>
  <c r="J18" i="139" s="1"/>
  <c r="O296" i="7"/>
  <c r="G13" i="218" s="1"/>
  <c r="H21" i="11"/>
  <c r="J12" i="17"/>
  <c r="J24" i="17" s="1"/>
  <c r="L24" i="17" s="1"/>
  <c r="H35" i="10"/>
  <c r="J35" i="10" s="1"/>
  <c r="J9" i="352"/>
  <c r="J21" i="352" s="1"/>
  <c r="L21" i="352" s="1"/>
  <c r="T409" i="7"/>
  <c r="V409" i="7" s="1"/>
  <c r="J11" i="327"/>
  <c r="J23" i="327" s="1"/>
  <c r="T421" i="7"/>
  <c r="V421" i="7" s="1"/>
  <c r="J8" i="342"/>
  <c r="J19" i="342" s="1"/>
  <c r="H24" i="219"/>
  <c r="J24" i="219" s="1"/>
  <c r="H16" i="219"/>
  <c r="J16" i="219" s="1"/>
  <c r="H14" i="219"/>
  <c r="J14" i="219" s="1"/>
  <c r="B32" i="219" s="1"/>
  <c r="M447" i="7"/>
  <c r="N447" i="7"/>
  <c r="T19" i="7"/>
  <c r="T354" i="7"/>
  <c r="V354" i="7" s="1"/>
  <c r="H8" i="272"/>
  <c r="J8" i="272" s="1"/>
  <c r="H14" i="195"/>
  <c r="J14" i="195" s="1"/>
  <c r="H8" i="189"/>
  <c r="J8" i="189" s="1"/>
  <c r="H11" i="189"/>
  <c r="J11" i="189" s="1"/>
  <c r="H10" i="121"/>
  <c r="J10" i="121" s="1"/>
  <c r="H22" i="139"/>
  <c r="J22" i="139" s="1"/>
  <c r="T422" i="7"/>
  <c r="V422" i="7" s="1"/>
  <c r="T440" i="7"/>
  <c r="V440" i="7" s="1"/>
  <c r="J8" i="27"/>
  <c r="J20" i="27" s="1"/>
  <c r="L20" i="27" s="1"/>
  <c r="J12" i="334"/>
  <c r="J24" i="334" s="1"/>
  <c r="T416" i="7"/>
  <c r="V416" i="7" s="1"/>
  <c r="J10" i="352"/>
  <c r="J22" i="352" s="1"/>
  <c r="L22" i="352" s="1"/>
  <c r="T441" i="7"/>
  <c r="V441" i="7" s="1"/>
  <c r="H16" i="139"/>
  <c r="J16" i="139" s="1"/>
  <c r="H14" i="139"/>
  <c r="J14" i="139" s="1"/>
  <c r="N114" i="7"/>
  <c r="M114" i="7"/>
  <c r="N318" i="7"/>
  <c r="M318" i="7"/>
  <c r="H21" i="219"/>
  <c r="J21" i="219" s="1"/>
  <c r="H19" i="219"/>
  <c r="J19" i="219" s="1"/>
  <c r="O6" i="7"/>
  <c r="A4" i="164"/>
  <c r="A4" i="163"/>
  <c r="O471" i="7"/>
  <c r="G13" i="372" s="1"/>
  <c r="H19" i="372" s="1"/>
  <c r="M97" i="7"/>
  <c r="N97" i="7"/>
  <c r="B20" i="231"/>
  <c r="T317" i="7" s="1"/>
  <c r="V317" i="7" s="1"/>
  <c r="H8" i="201"/>
  <c r="J8" i="201" s="1"/>
  <c r="J8" i="344"/>
  <c r="J20" i="344" s="1"/>
  <c r="L20" i="344" s="1"/>
  <c r="J11" i="329"/>
  <c r="J23" i="329" s="1"/>
  <c r="L23" i="329" s="1"/>
  <c r="T410" i="7"/>
  <c r="V410" i="7" s="1"/>
  <c r="H13" i="139"/>
  <c r="J13" i="139" s="1"/>
  <c r="H10" i="175"/>
  <c r="J10" i="175" s="1"/>
  <c r="H14" i="231"/>
  <c r="J14" i="231" s="1"/>
  <c r="O473" i="7"/>
  <c r="O366" i="7"/>
  <c r="G13" i="287" s="1"/>
  <c r="H19" i="287" s="1"/>
  <c r="O98" i="7"/>
  <c r="H21" i="139"/>
  <c r="J21" i="139" s="1"/>
  <c r="H19" i="139"/>
  <c r="J19" i="139" s="1"/>
  <c r="H10" i="195"/>
  <c r="J10" i="195" s="1"/>
  <c r="J9" i="329"/>
  <c r="J21" i="329" s="1"/>
  <c r="L21" i="329" s="1"/>
  <c r="J20" i="366"/>
  <c r="M20" i="366" s="1"/>
  <c r="H34" i="10"/>
  <c r="J34" i="10" s="1"/>
  <c r="J10" i="350"/>
  <c r="J22" i="350" s="1"/>
  <c r="H26" i="139"/>
  <c r="J26" i="139" s="1"/>
  <c r="H24" i="139"/>
  <c r="J24" i="139" s="1"/>
  <c r="M19" i="242"/>
  <c r="L19" i="242"/>
  <c r="O42" i="7"/>
  <c r="G13" i="33" s="1"/>
  <c r="H15" i="19"/>
  <c r="J15" i="19" s="1"/>
  <c r="H14" i="19"/>
  <c r="J14" i="19" s="1"/>
  <c r="B23" i="19" s="1"/>
  <c r="H28" i="10"/>
  <c r="J28" i="10" s="1"/>
  <c r="H30" i="10"/>
  <c r="J30" i="10" s="1"/>
  <c r="H33" i="10"/>
  <c r="J33" i="10" s="1"/>
  <c r="H27" i="10"/>
  <c r="J27" i="10" s="1"/>
  <c r="H23" i="10"/>
  <c r="J23" i="10" s="1"/>
  <c r="H29" i="10"/>
  <c r="J29" i="10" s="1"/>
  <c r="M22" i="375"/>
  <c r="L23" i="362"/>
  <c r="M23" i="362"/>
  <c r="L23" i="358"/>
  <c r="J11" i="344"/>
  <c r="J23" i="344" s="1"/>
  <c r="T425" i="7"/>
  <c r="V425" i="7" s="1"/>
  <c r="T185" i="7"/>
  <c r="V185" i="7" s="1"/>
  <c r="J9" i="148"/>
  <c r="J20" i="148" s="1"/>
  <c r="J8" i="76"/>
  <c r="J19" i="76" s="1"/>
  <c r="J8" i="230"/>
  <c r="J19" i="230" s="1"/>
  <c r="T314" i="7"/>
  <c r="V314" i="7" s="1"/>
  <c r="J8" i="148"/>
  <c r="J19" i="148" s="1"/>
  <c r="T184" i="7"/>
  <c r="J8" i="132"/>
  <c r="J20" i="132" s="1"/>
  <c r="T151" i="7"/>
  <c r="J9" i="232"/>
  <c r="J20" i="232" s="1"/>
  <c r="J14" i="132"/>
  <c r="J26" i="132" s="1"/>
  <c r="T157" i="7"/>
  <c r="V157" i="7" s="1"/>
  <c r="T193" i="7"/>
  <c r="V193" i="7" s="1"/>
  <c r="T393" i="7"/>
  <c r="V393" i="7" s="1"/>
  <c r="L21" i="366"/>
  <c r="M21" i="366"/>
  <c r="T378" i="7"/>
  <c r="V378" i="7" s="1"/>
  <c r="H40" i="171"/>
  <c r="J40" i="171" s="1"/>
  <c r="H36" i="171"/>
  <c r="J36" i="171" s="1"/>
  <c r="H42" i="171"/>
  <c r="J42" i="171" s="1"/>
  <c r="H43" i="171"/>
  <c r="J43" i="171" s="1"/>
  <c r="H38" i="171"/>
  <c r="J38" i="171" s="1"/>
  <c r="H37" i="171"/>
  <c r="J37" i="171" s="1"/>
  <c r="H41" i="171"/>
  <c r="J41" i="171" s="1"/>
  <c r="H22" i="169"/>
  <c r="J22" i="169" s="1"/>
  <c r="H23" i="169"/>
  <c r="J23" i="169" s="1"/>
  <c r="H21" i="169"/>
  <c r="J21" i="169" s="1"/>
  <c r="H14" i="169"/>
  <c r="J14" i="169" s="1"/>
  <c r="H15" i="169"/>
  <c r="J15" i="169" s="1"/>
  <c r="H13" i="169"/>
  <c r="J13" i="169" s="1"/>
  <c r="H30" i="165"/>
  <c r="J30" i="165" s="1"/>
  <c r="H28" i="165"/>
  <c r="J28" i="165" s="1"/>
  <c r="H31" i="165"/>
  <c r="J31" i="165" s="1"/>
  <c r="H27" i="165"/>
  <c r="J27" i="165" s="1"/>
  <c r="H29" i="165"/>
  <c r="J29" i="165" s="1"/>
  <c r="H18" i="165"/>
  <c r="J18" i="165" s="1"/>
  <c r="H16" i="165"/>
  <c r="J16" i="165" s="1"/>
  <c r="H19" i="165"/>
  <c r="J19" i="165" s="1"/>
  <c r="B41" i="165" s="1"/>
  <c r="H15" i="165"/>
  <c r="J15" i="165" s="1"/>
  <c r="H17" i="165"/>
  <c r="J17" i="165" s="1"/>
  <c r="B31" i="207"/>
  <c r="B15" i="199"/>
  <c r="H9" i="189"/>
  <c r="J9" i="189" s="1"/>
  <c r="H18" i="135"/>
  <c r="J18" i="135" s="1"/>
  <c r="H19" i="135"/>
  <c r="J19" i="135" s="1"/>
  <c r="H17" i="135"/>
  <c r="J17" i="135" s="1"/>
  <c r="H10" i="135"/>
  <c r="J10" i="135" s="1"/>
  <c r="H11" i="135"/>
  <c r="J11" i="135" s="1"/>
  <c r="H9" i="135"/>
  <c r="J9" i="135" s="1"/>
  <c r="J15" i="132"/>
  <c r="J27" i="132" s="1"/>
  <c r="T158" i="7"/>
  <c r="V158" i="7" s="1"/>
  <c r="J9" i="116"/>
  <c r="J20" i="116" s="1"/>
  <c r="H22" i="50"/>
  <c r="J22" i="50" s="1"/>
  <c r="H23" i="50"/>
  <c r="J23" i="50" s="1"/>
  <c r="H21" i="50"/>
  <c r="J21" i="50" s="1"/>
  <c r="H14" i="50"/>
  <c r="J14" i="50" s="1"/>
  <c r="H15" i="50"/>
  <c r="J15" i="50" s="1"/>
  <c r="H13" i="50"/>
  <c r="J13" i="50" s="1"/>
  <c r="H14" i="201"/>
  <c r="J14" i="201" s="1"/>
  <c r="H12" i="201"/>
  <c r="J12" i="201" s="1"/>
  <c r="H16" i="145"/>
  <c r="J16" i="145" s="1"/>
  <c r="H15" i="145"/>
  <c r="J15" i="145" s="1"/>
  <c r="H13" i="145"/>
  <c r="J13" i="145" s="1"/>
  <c r="H12" i="145"/>
  <c r="J12" i="145" s="1"/>
  <c r="H10" i="145"/>
  <c r="J10" i="145" s="1"/>
  <c r="H9" i="145"/>
  <c r="J9" i="145" s="1"/>
  <c r="B15" i="278"/>
  <c r="J8" i="279" s="1"/>
  <c r="J19" i="279" s="1"/>
  <c r="H15" i="101"/>
  <c r="J15" i="101" s="1"/>
  <c r="H15" i="56"/>
  <c r="J15" i="56" s="1"/>
  <c r="H15" i="54"/>
  <c r="J15" i="54" s="1"/>
  <c r="H15" i="44"/>
  <c r="J15" i="44" s="1"/>
  <c r="H11" i="99"/>
  <c r="J11" i="99" s="1"/>
  <c r="T443" i="7"/>
  <c r="V443" i="7" s="1"/>
  <c r="J8" i="354"/>
  <c r="J20" i="354" s="1"/>
  <c r="J8" i="104"/>
  <c r="J19" i="104" s="1"/>
  <c r="T124" i="7"/>
  <c r="V124" i="7" s="1"/>
  <c r="T414" i="7"/>
  <c r="V414" i="7" s="1"/>
  <c r="J10" i="334"/>
  <c r="J22" i="334" s="1"/>
  <c r="T448" i="7"/>
  <c r="V448" i="7" s="1"/>
  <c r="L23" i="352"/>
  <c r="M23" i="352"/>
  <c r="T139" i="7"/>
  <c r="V139" i="7" s="1"/>
  <c r="J8" i="118"/>
  <c r="J19" i="118" s="1"/>
  <c r="J8" i="80"/>
  <c r="J19" i="80" s="1"/>
  <c r="T105" i="7"/>
  <c r="V105" i="7" s="1"/>
  <c r="J8" i="377"/>
  <c r="J19" i="377" s="1"/>
  <c r="T475" i="7"/>
  <c r="V475" i="7" s="1"/>
  <c r="J8" i="238"/>
  <c r="J19" i="238" s="1"/>
  <c r="T321" i="7"/>
  <c r="V321" i="7" s="1"/>
  <c r="T268" i="7"/>
  <c r="V268" i="7" s="1"/>
  <c r="J8" i="198"/>
  <c r="J19" i="198" s="1"/>
  <c r="T191" i="7"/>
  <c r="V191" i="7" s="1"/>
  <c r="J8" i="154"/>
  <c r="J19" i="154" s="1"/>
  <c r="J11" i="132"/>
  <c r="J23" i="132" s="1"/>
  <c r="T154" i="7"/>
  <c r="V154" i="7" s="1"/>
  <c r="T149" i="7"/>
  <c r="V149" i="7" s="1"/>
  <c r="J8" i="130"/>
  <c r="J19" i="130" s="1"/>
  <c r="J8" i="364"/>
  <c r="J19" i="364" s="1"/>
  <c r="T460" i="7"/>
  <c r="V460" i="7" s="1"/>
  <c r="J8" i="356"/>
  <c r="J20" i="356" s="1"/>
  <c r="T447" i="7"/>
  <c r="V447" i="7" s="1"/>
  <c r="M22" i="366"/>
  <c r="L22" i="366"/>
  <c r="T136" i="7"/>
  <c r="V136" i="7" s="1"/>
  <c r="J8" i="114"/>
  <c r="J19" i="114" s="1"/>
  <c r="J8" i="92"/>
  <c r="J19" i="92" s="1"/>
  <c r="T111" i="7"/>
  <c r="V111" i="7" s="1"/>
  <c r="J8" i="88"/>
  <c r="J19" i="88" s="1"/>
  <c r="T109" i="7"/>
  <c r="V109" i="7" s="1"/>
  <c r="L23" i="350"/>
  <c r="M23" i="350"/>
  <c r="T159" i="7"/>
  <c r="V159" i="7" s="1"/>
  <c r="H14" i="272"/>
  <c r="J14" i="272" s="1"/>
  <c r="H14" i="257"/>
  <c r="J14" i="257" s="1"/>
  <c r="B30" i="257" s="1"/>
  <c r="T356" i="7"/>
  <c r="V356" i="7" s="1"/>
  <c r="H12" i="257"/>
  <c r="J12" i="257" s="1"/>
  <c r="J11" i="258" s="1"/>
  <c r="J23" i="258" s="1"/>
  <c r="H12" i="295"/>
  <c r="J12" i="295" s="1"/>
  <c r="B28" i="295" s="1"/>
  <c r="H10" i="284"/>
  <c r="J10" i="284" s="1"/>
  <c r="B20" i="284" s="1"/>
  <c r="H12" i="259"/>
  <c r="J12" i="259" s="1"/>
  <c r="B28" i="259" s="1"/>
  <c r="H22" i="207"/>
  <c r="J22" i="207" s="1"/>
  <c r="H20" i="207"/>
  <c r="J20" i="207" s="1"/>
  <c r="H21" i="207"/>
  <c r="J21" i="207" s="1"/>
  <c r="H19" i="207"/>
  <c r="J19" i="207" s="1"/>
  <c r="H10" i="274"/>
  <c r="J10" i="274" s="1"/>
  <c r="B20" i="274" s="1"/>
  <c r="H10" i="270"/>
  <c r="J10" i="270" s="1"/>
  <c r="B20" i="270" s="1"/>
  <c r="H10" i="263"/>
  <c r="J10" i="263" s="1"/>
  <c r="B20" i="263" s="1"/>
  <c r="H11" i="251"/>
  <c r="J11" i="251" s="1"/>
  <c r="B16" i="251" s="1"/>
  <c r="H25" i="207"/>
  <c r="J25" i="207" s="1"/>
  <c r="H26" i="207"/>
  <c r="J26" i="207" s="1"/>
  <c r="H27" i="207"/>
  <c r="J27" i="207" s="1"/>
  <c r="H24" i="207"/>
  <c r="J24" i="207" s="1"/>
  <c r="H17" i="207"/>
  <c r="J17" i="207" s="1"/>
  <c r="H15" i="207"/>
  <c r="J15" i="207" s="1"/>
  <c r="H16" i="207"/>
  <c r="J16" i="207" s="1"/>
  <c r="H14" i="207"/>
  <c r="J14" i="207" s="1"/>
  <c r="H22" i="203"/>
  <c r="J22" i="203" s="1"/>
  <c r="H23" i="203"/>
  <c r="J23" i="203" s="1"/>
  <c r="H21" i="203"/>
  <c r="J21" i="203" s="1"/>
  <c r="H14" i="203"/>
  <c r="J14" i="203" s="1"/>
  <c r="B29" i="203" s="1"/>
  <c r="H15" i="203"/>
  <c r="J15" i="203" s="1"/>
  <c r="H13" i="203"/>
  <c r="J13" i="203" s="1"/>
  <c r="H10" i="191"/>
  <c r="J10" i="191" s="1"/>
  <c r="B20" i="191" s="1"/>
  <c r="H14" i="187"/>
  <c r="J14" i="187" s="1"/>
  <c r="H10" i="187"/>
  <c r="J10" i="187" s="1"/>
  <c r="H35" i="171"/>
  <c r="J35" i="171" s="1"/>
  <c r="H39" i="171"/>
  <c r="J39" i="171" s="1"/>
  <c r="H20" i="169"/>
  <c r="J20" i="169" s="1"/>
  <c r="H12" i="169"/>
  <c r="J12" i="169" s="1"/>
  <c r="B28" i="169" s="1"/>
  <c r="H26" i="165"/>
  <c r="J26" i="165" s="1"/>
  <c r="H14" i="165"/>
  <c r="J14" i="165" s="1"/>
  <c r="H10" i="207"/>
  <c r="J10" i="207" s="1"/>
  <c r="H11" i="207"/>
  <c r="J11" i="207" s="1"/>
  <c r="H12" i="207"/>
  <c r="J12" i="207" s="1"/>
  <c r="H9" i="207"/>
  <c r="J9" i="207" s="1"/>
  <c r="H11" i="201"/>
  <c r="J11" i="201" s="1"/>
  <c r="H14" i="189"/>
  <c r="J14" i="189" s="1"/>
  <c r="H17" i="189"/>
  <c r="J17" i="189" s="1"/>
  <c r="H15" i="189"/>
  <c r="J15" i="189" s="1"/>
  <c r="H17" i="145"/>
  <c r="J17" i="145" s="1"/>
  <c r="B24" i="145" s="1"/>
  <c r="H16" i="135"/>
  <c r="J16" i="135" s="1"/>
  <c r="H8" i="135"/>
  <c r="J8" i="135" s="1"/>
  <c r="H14" i="56"/>
  <c r="J14" i="56" s="1"/>
  <c r="H11" i="56"/>
  <c r="J11" i="56" s="1"/>
  <c r="H8" i="56"/>
  <c r="J8" i="56" s="1"/>
  <c r="H10" i="54"/>
  <c r="J10" i="54" s="1"/>
  <c r="H10" i="52"/>
  <c r="J10" i="52" s="1"/>
  <c r="H20" i="50"/>
  <c r="J20" i="50" s="1"/>
  <c r="H12" i="50"/>
  <c r="J12" i="50" s="1"/>
  <c r="H18" i="201"/>
  <c r="J18" i="201" s="1"/>
  <c r="B15" i="266"/>
  <c r="J8" i="267" s="1"/>
  <c r="J19" i="267" s="1"/>
  <c r="H9" i="56"/>
  <c r="J9" i="56" s="1"/>
  <c r="H12" i="56"/>
  <c r="J12" i="56" s="1"/>
  <c r="O39" i="7"/>
  <c r="O252" i="7"/>
  <c r="O266" i="7"/>
  <c r="G13" i="196" s="1"/>
  <c r="J10" i="354"/>
  <c r="J22" i="354" s="1"/>
  <c r="T445" i="7"/>
  <c r="V445" i="7" s="1"/>
  <c r="J9" i="354"/>
  <c r="J21" i="354" s="1"/>
  <c r="T444" i="7"/>
  <c r="V444" i="7" s="1"/>
  <c r="O224" i="7"/>
  <c r="T401" i="7"/>
  <c r="V401" i="7" s="1"/>
  <c r="J9" i="327"/>
  <c r="J21" i="327" s="1"/>
  <c r="T100" i="7"/>
  <c r="V100" i="7" s="1"/>
  <c r="J8" i="74"/>
  <c r="J19" i="74" s="1"/>
  <c r="T319" i="7"/>
  <c r="V319" i="7" s="1"/>
  <c r="J8" i="236"/>
  <c r="J19" i="236" s="1"/>
  <c r="J9" i="132"/>
  <c r="J21" i="132" s="1"/>
  <c r="T152" i="7"/>
  <c r="J10" i="132"/>
  <c r="J22" i="132" s="1"/>
  <c r="T153" i="7"/>
  <c r="V153" i="7" s="1"/>
  <c r="J9" i="321"/>
  <c r="J20" i="321" s="1"/>
  <c r="T394" i="7"/>
  <c r="V394" i="7" s="1"/>
  <c r="T404" i="7"/>
  <c r="V404" i="7" s="1"/>
  <c r="J12" i="327"/>
  <c r="J24" i="327" s="1"/>
  <c r="T449" i="7"/>
  <c r="V449" i="7" s="1"/>
  <c r="T110" i="7"/>
  <c r="V110" i="7" s="1"/>
  <c r="J8" i="90"/>
  <c r="J19" i="90" s="1"/>
  <c r="J8" i="84"/>
  <c r="J19" i="84" s="1"/>
  <c r="T107" i="7"/>
  <c r="V107" i="7" s="1"/>
  <c r="J8" i="72"/>
  <c r="J19" i="72" s="1"/>
  <c r="T99" i="7"/>
  <c r="V99" i="7" s="1"/>
  <c r="J11" i="346"/>
  <c r="J23" i="346" s="1"/>
  <c r="T429" i="7"/>
  <c r="V429" i="7" s="1"/>
  <c r="L21" i="375"/>
  <c r="M21" i="375"/>
  <c r="J8" i="194"/>
  <c r="J19" i="194" s="1"/>
  <c r="T265" i="7"/>
  <c r="V265" i="7" s="1"/>
  <c r="J8" i="226"/>
  <c r="J19" i="226" s="1"/>
  <c r="T311" i="7"/>
  <c r="V311" i="7" s="1"/>
  <c r="J11" i="296"/>
  <c r="J23" i="296" s="1"/>
  <c r="T379" i="7"/>
  <c r="V379" i="7" s="1"/>
  <c r="H30" i="293"/>
  <c r="J30" i="293" s="1"/>
  <c r="H28" i="293"/>
  <c r="J28" i="293" s="1"/>
  <c r="H31" i="293"/>
  <c r="J31" i="293" s="1"/>
  <c r="H27" i="293"/>
  <c r="J27" i="293" s="1"/>
  <c r="H19" i="293"/>
  <c r="J19" i="293" s="1"/>
  <c r="H18" i="293"/>
  <c r="J18" i="293" s="1"/>
  <c r="H16" i="293"/>
  <c r="J16" i="293" s="1"/>
  <c r="H29" i="293"/>
  <c r="J29" i="293" s="1"/>
  <c r="H14" i="293"/>
  <c r="H26" i="293"/>
  <c r="J26" i="293" s="1"/>
  <c r="H17" i="293"/>
  <c r="J17" i="293" s="1"/>
  <c r="J9" i="285"/>
  <c r="J20" i="285" s="1"/>
  <c r="H10" i="272"/>
  <c r="J10" i="272" s="1"/>
  <c r="J9" i="271"/>
  <c r="J20" i="271" s="1"/>
  <c r="M20" i="271" s="1"/>
  <c r="T344" i="7"/>
  <c r="V344" i="7" s="1"/>
  <c r="J11" i="260"/>
  <c r="J23" i="260" s="1"/>
  <c r="J13" i="17"/>
  <c r="J25" i="17" s="1"/>
  <c r="T20" i="7"/>
  <c r="V20" i="7" s="1"/>
  <c r="J11" i="17"/>
  <c r="J23" i="17" s="1"/>
  <c r="T18" i="7"/>
  <c r="V18" i="7" s="1"/>
  <c r="J8" i="17"/>
  <c r="J20" i="17" s="1"/>
  <c r="T15" i="7"/>
  <c r="M19" i="35" l="1"/>
  <c r="L19" i="338"/>
  <c r="H21" i="260"/>
  <c r="H22" i="186"/>
  <c r="H23" i="186"/>
  <c r="L19" i="228"/>
  <c r="H24" i="346"/>
  <c r="L22" i="329"/>
  <c r="H24" i="214"/>
  <c r="H22" i="260"/>
  <c r="H20" i="186"/>
  <c r="H21" i="186"/>
  <c r="L19" i="29"/>
  <c r="M21" i="346"/>
  <c r="H23" i="214"/>
  <c r="H24" i="327"/>
  <c r="L19" i="319"/>
  <c r="H21" i="296"/>
  <c r="H24" i="166"/>
  <c r="H22" i="214"/>
  <c r="H25" i="327"/>
  <c r="H20" i="178"/>
  <c r="G13" i="45"/>
  <c r="H20" i="45" s="1"/>
  <c r="M20" i="346"/>
  <c r="L19" i="340"/>
  <c r="H23" i="296"/>
  <c r="L19" i="308"/>
  <c r="H22" i="108"/>
  <c r="H20" i="214"/>
  <c r="H23" i="327"/>
  <c r="G13" i="59"/>
  <c r="H20" i="59" s="1"/>
  <c r="H22" i="327"/>
  <c r="H20" i="25"/>
  <c r="H20" i="327"/>
  <c r="H20" i="208"/>
  <c r="H24" i="208"/>
  <c r="M20" i="348"/>
  <c r="L19" i="323"/>
  <c r="L19" i="120"/>
  <c r="M22" i="344"/>
  <c r="H20" i="212"/>
  <c r="H23" i="370"/>
  <c r="H22" i="208"/>
  <c r="H21" i="208"/>
  <c r="M19" i="246"/>
  <c r="L19" i="281"/>
  <c r="L20" i="364"/>
  <c r="H23" i="346"/>
  <c r="H22" i="296"/>
  <c r="M19" i="262"/>
  <c r="H21" i="366"/>
  <c r="H20" i="15"/>
  <c r="O4" i="7"/>
  <c r="H19" i="11" s="1"/>
  <c r="L21" i="348"/>
  <c r="H20" i="53"/>
  <c r="L19" i="283"/>
  <c r="M19" i="94"/>
  <c r="H19" i="102"/>
  <c r="H22" i="366"/>
  <c r="L19" i="82"/>
  <c r="H22" i="25"/>
  <c r="O249" i="7"/>
  <c r="L21" i="350"/>
  <c r="H22" i="346"/>
  <c r="H20" i="271"/>
  <c r="O240" i="7"/>
  <c r="G13" i="180" s="1"/>
  <c r="J8" i="184"/>
  <c r="J20" i="184" s="1"/>
  <c r="M20" i="184" s="1"/>
  <c r="B32" i="139"/>
  <c r="B19" i="32"/>
  <c r="J8" i="33" s="1"/>
  <c r="J19" i="33" s="1"/>
  <c r="B20" i="44"/>
  <c r="T127" i="7"/>
  <c r="V127" i="7" s="1"/>
  <c r="B24" i="107"/>
  <c r="T132" i="7"/>
  <c r="V132" i="7" s="1"/>
  <c r="B26" i="109"/>
  <c r="T133" i="7"/>
  <c r="B20" i="111"/>
  <c r="B49" i="171"/>
  <c r="B53" i="171"/>
  <c r="B54" i="171"/>
  <c r="B24" i="201"/>
  <c r="B28" i="203"/>
  <c r="B23" i="211"/>
  <c r="J8" i="212" s="1"/>
  <c r="J20" i="212" s="1"/>
  <c r="B25" i="56"/>
  <c r="B24" i="56"/>
  <c r="B20" i="187"/>
  <c r="B25" i="145"/>
  <c r="B30" i="135"/>
  <c r="B25" i="189"/>
  <c r="T43" i="7"/>
  <c r="V43" i="7" s="1"/>
  <c r="B23" i="201"/>
  <c r="B24" i="189"/>
  <c r="B20" i="272"/>
  <c r="B43" i="10"/>
  <c r="T27" i="7"/>
  <c r="B23" i="24"/>
  <c r="B38" i="36"/>
  <c r="B29" i="38"/>
  <c r="B25" i="40"/>
  <c r="B25" i="60"/>
  <c r="B24" i="60"/>
  <c r="B24" i="109"/>
  <c r="B20" i="115"/>
  <c r="B36" i="141"/>
  <c r="B25" i="149"/>
  <c r="B50" i="171"/>
  <c r="B51" i="171"/>
  <c r="B52" i="171"/>
  <c r="B47" i="171"/>
  <c r="B40" i="179"/>
  <c r="B36" i="185"/>
  <c r="B30" i="203"/>
  <c r="B40" i="21"/>
  <c r="T31" i="7" s="1"/>
  <c r="B20" i="12"/>
  <c r="B38" i="173"/>
  <c r="B41" i="10"/>
  <c r="B36" i="165"/>
  <c r="B37" i="165"/>
  <c r="B24" i="209"/>
  <c r="B29" i="169"/>
  <c r="B20" i="268"/>
  <c r="J10" i="260"/>
  <c r="J22" i="260" s="1"/>
  <c r="L22" i="260" s="1"/>
  <c r="B35" i="173"/>
  <c r="J13" i="174"/>
  <c r="J25" i="174" s="1"/>
  <c r="L25" i="174" s="1"/>
  <c r="B40" i="173"/>
  <c r="B37" i="173"/>
  <c r="B34" i="219"/>
  <c r="B45" i="10"/>
  <c r="B24" i="19"/>
  <c r="B40" i="165"/>
  <c r="B38" i="165"/>
  <c r="B39" i="165"/>
  <c r="B23" i="209"/>
  <c r="B30" i="169"/>
  <c r="B19" i="175"/>
  <c r="B31" i="169"/>
  <c r="T352" i="7"/>
  <c r="V352" i="7" s="1"/>
  <c r="B28" i="257"/>
  <c r="H19" i="116"/>
  <c r="H20" i="116"/>
  <c r="H21" i="375"/>
  <c r="H23" i="37"/>
  <c r="H22" i="37"/>
  <c r="H21" i="37"/>
  <c r="H24" i="37"/>
  <c r="H25" i="37"/>
  <c r="H20" i="37"/>
  <c r="H22" i="27"/>
  <c r="H20" i="27"/>
  <c r="H23" i="27"/>
  <c r="H21" i="27"/>
  <c r="H19" i="45"/>
  <c r="G13" i="70"/>
  <c r="H19" i="70" s="1"/>
  <c r="G13" i="104"/>
  <c r="H19" i="104" s="1"/>
  <c r="G13" i="80"/>
  <c r="H19" i="80" s="1"/>
  <c r="G13" i="63"/>
  <c r="G13" i="132"/>
  <c r="H22" i="132" s="1"/>
  <c r="H19" i="55"/>
  <c r="H20" i="55"/>
  <c r="L23" i="348"/>
  <c r="M20" i="350"/>
  <c r="H21" i="346"/>
  <c r="G13" i="49"/>
  <c r="H21" i="49" s="1"/>
  <c r="G13" i="57"/>
  <c r="G13" i="41"/>
  <c r="H22" i="41" s="1"/>
  <c r="G13" i="98"/>
  <c r="H21" i="98" s="1"/>
  <c r="G13" i="78"/>
  <c r="H20" i="78" s="1"/>
  <c r="H21" i="370"/>
  <c r="G13" i="72"/>
  <c r="H19" i="72" s="1"/>
  <c r="G13" i="92"/>
  <c r="H19" i="92" s="1"/>
  <c r="G13" i="126"/>
  <c r="G13" i="86"/>
  <c r="H19" i="86" s="1"/>
  <c r="G13" i="134"/>
  <c r="G13" i="35"/>
  <c r="H19" i="35" s="1"/>
  <c r="G13" i="29"/>
  <c r="H19" i="29" s="1"/>
  <c r="L19" i="287"/>
  <c r="H19" i="321"/>
  <c r="H22" i="178"/>
  <c r="H20" i="370"/>
  <c r="H19" i="232"/>
  <c r="L21" i="358"/>
  <c r="H19" i="368"/>
  <c r="L19" i="368"/>
  <c r="L19" i="317"/>
  <c r="M20" i="370"/>
  <c r="M21" i="362"/>
  <c r="H21" i="258"/>
  <c r="H21" i="108"/>
  <c r="H22" i="298"/>
  <c r="H20" i="210"/>
  <c r="H21" i="210"/>
  <c r="H21" i="20"/>
  <c r="H20" i="375"/>
  <c r="M19" i="240"/>
  <c r="L22" i="362"/>
  <c r="L21" i="334"/>
  <c r="H21" i="220"/>
  <c r="H22" i="166"/>
  <c r="H24" i="164"/>
  <c r="H23" i="164"/>
  <c r="M19" i="372"/>
  <c r="L21" i="344"/>
  <c r="H22" i="49"/>
  <c r="H19" i="264"/>
  <c r="H22" i="220"/>
  <c r="H23" i="220"/>
  <c r="H23" i="166"/>
  <c r="M19" i="206"/>
  <c r="H27" i="132"/>
  <c r="L20" i="327"/>
  <c r="H20" i="176"/>
  <c r="H20" i="146"/>
  <c r="L20" i="329"/>
  <c r="M20" i="329"/>
  <c r="H20" i="334"/>
  <c r="H23" i="334"/>
  <c r="H21" i="334"/>
  <c r="H22" i="334"/>
  <c r="H20" i="11"/>
  <c r="M19" i="360"/>
  <c r="M21" i="352"/>
  <c r="H21" i="170"/>
  <c r="H20" i="49"/>
  <c r="H24" i="334"/>
  <c r="H19" i="78"/>
  <c r="H20" i="220"/>
  <c r="H25" i="166"/>
  <c r="H20" i="166"/>
  <c r="H22" i="164"/>
  <c r="H19" i="273"/>
  <c r="H20" i="273"/>
  <c r="H20" i="170"/>
  <c r="B32" i="58"/>
  <c r="J9" i="59" s="1"/>
  <c r="J21" i="59" s="1"/>
  <c r="B33" i="58"/>
  <c r="J9" i="230"/>
  <c r="J20" i="230" s="1"/>
  <c r="M20" i="230" s="1"/>
  <c r="T315" i="7"/>
  <c r="V315" i="7" s="1"/>
  <c r="J9" i="196"/>
  <c r="J20" i="196" s="1"/>
  <c r="L20" i="196" s="1"/>
  <c r="T267" i="7"/>
  <c r="V267" i="7" s="1"/>
  <c r="J10" i="327"/>
  <c r="J22" i="327" s="1"/>
  <c r="L22" i="327" s="1"/>
  <c r="J9" i="68"/>
  <c r="J20" i="68" s="1"/>
  <c r="L20" i="68" s="1"/>
  <c r="H23" i="170"/>
  <c r="B20" i="223"/>
  <c r="T208" i="7"/>
  <c r="L21" i="370"/>
  <c r="J12" i="142"/>
  <c r="J24" i="142" s="1"/>
  <c r="L24" i="142" s="1"/>
  <c r="H21" i="358"/>
  <c r="H22" i="358"/>
  <c r="H20" i="358"/>
  <c r="H23" i="358"/>
  <c r="M20" i="368"/>
  <c r="J10" i="110"/>
  <c r="J22" i="110" s="1"/>
  <c r="L22" i="110" s="1"/>
  <c r="T102" i="7"/>
  <c r="V102" i="7" s="1"/>
  <c r="H20" i="258"/>
  <c r="H23" i="258"/>
  <c r="B29" i="26"/>
  <c r="J9" i="222"/>
  <c r="J21" i="222" s="1"/>
  <c r="M21" i="222" s="1"/>
  <c r="L22" i="346"/>
  <c r="T294" i="7"/>
  <c r="V294" i="7" s="1"/>
  <c r="M20" i="358"/>
  <c r="T433" i="7"/>
  <c r="V433" i="7" s="1"/>
  <c r="J8" i="152"/>
  <c r="J19" i="152" s="1"/>
  <c r="M19" i="152" s="1"/>
  <c r="B27" i="62"/>
  <c r="T91" i="7" s="1"/>
  <c r="V91" i="7" s="1"/>
  <c r="B28" i="297"/>
  <c r="T217" i="7"/>
  <c r="V217" i="7" s="1"/>
  <c r="B19" i="231"/>
  <c r="J9" i="210"/>
  <c r="J21" i="210" s="1"/>
  <c r="L21" i="210" s="1"/>
  <c r="J10" i="220"/>
  <c r="J22" i="220" s="1"/>
  <c r="L22" i="220" s="1"/>
  <c r="B36" i="143"/>
  <c r="T11" i="7"/>
  <c r="V11" i="7" s="1"/>
  <c r="O113" i="7"/>
  <c r="G13" i="96" s="1"/>
  <c r="H19" i="122"/>
  <c r="H20" i="122"/>
  <c r="H20" i="188"/>
  <c r="H19" i="188"/>
  <c r="H21" i="164"/>
  <c r="H25" i="164"/>
  <c r="M19" i="256"/>
  <c r="L19" i="256"/>
  <c r="H20" i="150"/>
  <c r="H22" i="150"/>
  <c r="H22" i="222"/>
  <c r="H20" i="20"/>
  <c r="H21" i="298"/>
  <c r="H23" i="298"/>
  <c r="T303" i="7"/>
  <c r="V303" i="7" s="1"/>
  <c r="J12" i="220"/>
  <c r="J24" i="220" s="1"/>
  <c r="L24" i="220" s="1"/>
  <c r="T286" i="7"/>
  <c r="V286" i="7" s="1"/>
  <c r="J8" i="164"/>
  <c r="J20" i="164" s="1"/>
  <c r="M20" i="164" s="1"/>
  <c r="T197" i="7"/>
  <c r="V197" i="7" s="1"/>
  <c r="J9" i="164"/>
  <c r="J21" i="164" s="1"/>
  <c r="M21" i="164" s="1"/>
  <c r="T198" i="7"/>
  <c r="J10" i="164"/>
  <c r="J22" i="164" s="1"/>
  <c r="M22" i="164" s="1"/>
  <c r="T199" i="7"/>
  <c r="T252" i="7"/>
  <c r="V252" i="7" s="1"/>
  <c r="O95" i="7"/>
  <c r="G13" i="65" s="1"/>
  <c r="H19" i="65" s="1"/>
  <c r="J10" i="150"/>
  <c r="J22" i="150" s="1"/>
  <c r="M22" i="150" s="1"/>
  <c r="B26" i="145"/>
  <c r="O395" i="7"/>
  <c r="G13" i="323" s="1"/>
  <c r="H19" i="323" s="1"/>
  <c r="J10" i="144"/>
  <c r="J22" i="144" s="1"/>
  <c r="M22" i="144" s="1"/>
  <c r="B32" i="143"/>
  <c r="J8" i="144" s="1"/>
  <c r="J20" i="144" s="1"/>
  <c r="L20" i="144" s="1"/>
  <c r="J8" i="188"/>
  <c r="J19" i="188" s="1"/>
  <c r="M19" i="188" s="1"/>
  <c r="B21" i="187"/>
  <c r="T188" i="7"/>
  <c r="V188" i="7" s="1"/>
  <c r="B23" i="217"/>
  <c r="J9" i="178"/>
  <c r="J21" i="178" s="1"/>
  <c r="B37" i="21"/>
  <c r="T28" i="7" s="1"/>
  <c r="V28" i="7" s="1"/>
  <c r="J11" i="22"/>
  <c r="J23" i="22" s="1"/>
  <c r="L23" i="22" s="1"/>
  <c r="J9" i="17"/>
  <c r="J21" i="17" s="1"/>
  <c r="M21" i="17" s="1"/>
  <c r="T21" i="7"/>
  <c r="V21" i="7" s="1"/>
  <c r="T90" i="7"/>
  <c r="V90" i="7" s="1"/>
  <c r="L22" i="370"/>
  <c r="O143" i="7"/>
  <c r="G13" i="124" s="1"/>
  <c r="H19" i="124" s="1"/>
  <c r="H19" i="112"/>
  <c r="H20" i="112"/>
  <c r="H23" i="140"/>
  <c r="H21" i="140"/>
  <c r="H20" i="140"/>
  <c r="H24" i="140"/>
  <c r="H22" i="140"/>
  <c r="H22" i="204"/>
  <c r="H23" i="204"/>
  <c r="H20" i="204"/>
  <c r="H21" i="204"/>
  <c r="L24" i="329"/>
  <c r="H20" i="222"/>
  <c r="J10" i="184"/>
  <c r="J22" i="184" s="1"/>
  <c r="T284" i="7"/>
  <c r="V284" i="7" s="1"/>
  <c r="J8" i="352"/>
  <c r="J20" i="352" s="1"/>
  <c r="B20" i="66"/>
  <c r="H19" i="302"/>
  <c r="H20" i="302"/>
  <c r="O140" i="7"/>
  <c r="G13" i="120" s="1"/>
  <c r="H19" i="120" s="1"/>
  <c r="J12" i="22"/>
  <c r="J24" i="22" s="1"/>
  <c r="M24" i="22" s="1"/>
  <c r="L20" i="366"/>
  <c r="T24" i="7"/>
  <c r="V24" i="7" s="1"/>
  <c r="J9" i="172"/>
  <c r="J22" i="172" s="1"/>
  <c r="M22" i="352"/>
  <c r="L20" i="362"/>
  <c r="H20" i="168"/>
  <c r="H20" i="362"/>
  <c r="L20" i="334"/>
  <c r="M19" i="86"/>
  <c r="L19" i="86"/>
  <c r="J12" i="174"/>
  <c r="J24" i="174" s="1"/>
  <c r="L24" i="174" s="1"/>
  <c r="H21" i="344"/>
  <c r="H20" i="344"/>
  <c r="J10" i="27"/>
  <c r="J22" i="27" s="1"/>
  <c r="M22" i="27" s="1"/>
  <c r="H20" i="160"/>
  <c r="H19" i="160"/>
  <c r="H23" i="362"/>
  <c r="H20" i="192"/>
  <c r="H19" i="192"/>
  <c r="M20" i="344"/>
  <c r="H24" i="168"/>
  <c r="H20" i="275"/>
  <c r="H19" i="275"/>
  <c r="J8" i="112"/>
  <c r="J19" i="112" s="1"/>
  <c r="M19" i="112" s="1"/>
  <c r="H23" i="168"/>
  <c r="J19" i="381"/>
  <c r="L19" i="381" s="1"/>
  <c r="H22" i="61"/>
  <c r="H21" i="61"/>
  <c r="H20" i="61"/>
  <c r="H22" i="51"/>
  <c r="H23" i="51"/>
  <c r="H21" i="51"/>
  <c r="H20" i="51"/>
  <c r="J9" i="298"/>
  <c r="J21" i="298" s="1"/>
  <c r="H21" i="168"/>
  <c r="H23" i="344"/>
  <c r="H22" i="362"/>
  <c r="O440" i="7"/>
  <c r="O176" i="7"/>
  <c r="G13" i="315"/>
  <c r="O439" i="7"/>
  <c r="G13" i="352" s="1"/>
  <c r="H20" i="352" s="1"/>
  <c r="H23" i="350"/>
  <c r="H20" i="350"/>
  <c r="H21" i="350"/>
  <c r="H22" i="350"/>
  <c r="H22" i="22"/>
  <c r="H20" i="22"/>
  <c r="H24" i="22"/>
  <c r="H21" i="22"/>
  <c r="H25" i="22"/>
  <c r="H23" i="22"/>
  <c r="T256" i="7"/>
  <c r="V256" i="7" s="1"/>
  <c r="H21" i="352"/>
  <c r="O31" i="7"/>
  <c r="O231" i="7"/>
  <c r="O211" i="7"/>
  <c r="O378" i="7"/>
  <c r="J8" i="108"/>
  <c r="J20" i="108" s="1"/>
  <c r="M20" i="108" s="1"/>
  <c r="O97" i="7"/>
  <c r="J10" i="49"/>
  <c r="J22" i="49" s="1"/>
  <c r="L22" i="49" s="1"/>
  <c r="O11" i="7"/>
  <c r="H20" i="13" s="1"/>
  <c r="O429" i="7"/>
  <c r="O310" i="7"/>
  <c r="G13" i="224" s="1"/>
  <c r="H20" i="224" s="1"/>
  <c r="O415" i="7"/>
  <c r="O446" i="7"/>
  <c r="O449" i="7"/>
  <c r="J9" i="269"/>
  <c r="J20" i="269" s="1"/>
  <c r="M20" i="269" s="1"/>
  <c r="T189" i="7"/>
  <c r="V189" i="7" s="1"/>
  <c r="J9" i="176"/>
  <c r="J20" i="176" s="1"/>
  <c r="L20" i="176" s="1"/>
  <c r="O188" i="7"/>
  <c r="M19" i="336"/>
  <c r="H20" i="348"/>
  <c r="H22" i="348"/>
  <c r="T343" i="7"/>
  <c r="V343" i="7" s="1"/>
  <c r="T156" i="7"/>
  <c r="V156" i="7" s="1"/>
  <c r="H23" i="348"/>
  <c r="O460" i="7"/>
  <c r="G13" i="364" s="1"/>
  <c r="H19" i="364" s="1"/>
  <c r="O149" i="7"/>
  <c r="G13" i="130" s="1"/>
  <c r="H19" i="130" s="1"/>
  <c r="O128" i="7"/>
  <c r="J13" i="164"/>
  <c r="J25" i="164" s="1"/>
  <c r="M25" i="164" s="1"/>
  <c r="T155" i="7"/>
  <c r="V155" i="7" s="1"/>
  <c r="T318" i="7"/>
  <c r="V318" i="7" s="1"/>
  <c r="T222" i="7"/>
  <c r="V222" i="7" s="1"/>
  <c r="O448" i="7"/>
  <c r="O178" i="7"/>
  <c r="G13" i="144" s="1"/>
  <c r="J9" i="142"/>
  <c r="J21" i="142" s="1"/>
  <c r="B44" i="10"/>
  <c r="T9" i="7" s="1"/>
  <c r="V9" i="7" s="1"/>
  <c r="B34" i="213"/>
  <c r="T292" i="7" s="1"/>
  <c r="V292" i="7" s="1"/>
  <c r="O41" i="7"/>
  <c r="J9" i="212"/>
  <c r="J21" i="212" s="1"/>
  <c r="L21" i="212" s="1"/>
  <c r="T287" i="7"/>
  <c r="V287" i="7" s="1"/>
  <c r="O413" i="7"/>
  <c r="O75" i="7"/>
  <c r="O129" i="7"/>
  <c r="G13" i="76" s="1"/>
  <c r="O153" i="7"/>
  <c r="O64" i="7"/>
  <c r="B42" i="179"/>
  <c r="O152" i="7"/>
  <c r="O114" i="7"/>
  <c r="O29" i="7"/>
  <c r="G13" i="90"/>
  <c r="H19" i="90" s="1"/>
  <c r="A4" i="141"/>
  <c r="A4" i="142"/>
  <c r="A4" i="144"/>
  <c r="A4" i="143"/>
  <c r="B39" i="10"/>
  <c r="J8" i="11" s="1"/>
  <c r="T48" i="7"/>
  <c r="O190" i="7"/>
  <c r="G13" i="152" s="1"/>
  <c r="H19" i="152" s="1"/>
  <c r="O314" i="7"/>
  <c r="G13" i="230" s="1"/>
  <c r="H19" i="230" s="1"/>
  <c r="O259" i="7"/>
  <c r="G13" i="190" s="1"/>
  <c r="H20" i="190" s="1"/>
  <c r="O89" i="7"/>
  <c r="O354" i="7"/>
  <c r="B38" i="293"/>
  <c r="T372" i="7" s="1"/>
  <c r="V372" i="7" s="1"/>
  <c r="O456" i="7"/>
  <c r="O70" i="7"/>
  <c r="G13" i="68" s="1"/>
  <c r="H22" i="110"/>
  <c r="H20" i="110"/>
  <c r="H21" i="110"/>
  <c r="B40" i="10"/>
  <c r="O447" i="7"/>
  <c r="G13" i="356" s="1"/>
  <c r="H22" i="356" s="1"/>
  <c r="O425" i="7"/>
  <c r="O179" i="7"/>
  <c r="O189" i="7"/>
  <c r="B31" i="213"/>
  <c r="O69" i="7"/>
  <c r="G13" i="43" s="1"/>
  <c r="O275" i="7"/>
  <c r="T229" i="7"/>
  <c r="V229" i="7" s="1"/>
  <c r="B39" i="293"/>
  <c r="B45" i="179"/>
  <c r="B24" i="217"/>
  <c r="J9" i="218" s="1"/>
  <c r="J21" i="218" s="1"/>
  <c r="J14" i="293"/>
  <c r="B36" i="293" s="1"/>
  <c r="B19" i="195"/>
  <c r="O411" i="7"/>
  <c r="B25" i="19"/>
  <c r="J10" i="20" s="1"/>
  <c r="J22" i="20" s="1"/>
  <c r="L22" i="20" s="1"/>
  <c r="O28" i="7"/>
  <c r="B40" i="293"/>
  <c r="B41" i="293"/>
  <c r="T375" i="7" s="1"/>
  <c r="V375" i="7" s="1"/>
  <c r="J9" i="292"/>
  <c r="J20" i="292" s="1"/>
  <c r="L20" i="292" s="1"/>
  <c r="J9" i="273"/>
  <c r="J20" i="273" s="1"/>
  <c r="L20" i="273" s="1"/>
  <c r="J9" i="224"/>
  <c r="J20" i="224" s="1"/>
  <c r="M20" i="224" s="1"/>
  <c r="T310" i="7"/>
  <c r="V310" i="7" s="1"/>
  <c r="T305" i="7"/>
  <c r="V305" i="7" s="1"/>
  <c r="J8" i="222"/>
  <c r="J20" i="222" s="1"/>
  <c r="M20" i="222" s="1"/>
  <c r="L19" i="70"/>
  <c r="M19" i="70"/>
  <c r="L19" i="65"/>
  <c r="M19" i="65"/>
  <c r="J8" i="298"/>
  <c r="J20" i="298" s="1"/>
  <c r="L20" i="298" s="1"/>
  <c r="T380" i="7"/>
  <c r="V380" i="7" s="1"/>
  <c r="T129" i="7"/>
  <c r="V129" i="7" s="1"/>
  <c r="J10" i="108"/>
  <c r="J22" i="108" s="1"/>
  <c r="L22" i="108" s="1"/>
  <c r="L23" i="327"/>
  <c r="M23" i="327"/>
  <c r="L20" i="264"/>
  <c r="M20" i="264"/>
  <c r="H20" i="354"/>
  <c r="H21" i="354"/>
  <c r="H22" i="354"/>
  <c r="H23" i="354"/>
  <c r="J10" i="258"/>
  <c r="J22" i="258" s="1"/>
  <c r="T339" i="7"/>
  <c r="V339" i="7" s="1"/>
  <c r="T309" i="7"/>
  <c r="V309" i="7" s="1"/>
  <c r="B20" i="121"/>
  <c r="B28" i="135"/>
  <c r="J8" i="224"/>
  <c r="J19" i="224" s="1"/>
  <c r="L19" i="224" s="1"/>
  <c r="O464" i="7"/>
  <c r="G13" i="128"/>
  <c r="H20" i="128" s="1"/>
  <c r="O423" i="7"/>
  <c r="J11" i="174"/>
  <c r="J23" i="174" s="1"/>
  <c r="L23" i="174" s="1"/>
  <c r="B36" i="139"/>
  <c r="T169" i="7" s="1"/>
  <c r="V169" i="7" s="1"/>
  <c r="O421" i="7"/>
  <c r="G13" i="342" s="1"/>
  <c r="H19" i="342" s="1"/>
  <c r="B34" i="139"/>
  <c r="J9" i="180"/>
  <c r="J20" i="180" s="1"/>
  <c r="L20" i="180" s="1"/>
  <c r="L26" i="17"/>
  <c r="T219" i="7"/>
  <c r="B29" i="50"/>
  <c r="J10" i="51" s="1"/>
  <c r="J22" i="51" s="1"/>
  <c r="B28" i="38"/>
  <c r="J9" i="39" s="1"/>
  <c r="J21" i="39" s="1"/>
  <c r="O397" i="7"/>
  <c r="B32" i="213"/>
  <c r="J9" i="214" s="1"/>
  <c r="J21" i="214" s="1"/>
  <c r="L21" i="214" s="1"/>
  <c r="J12" i="11"/>
  <c r="B41" i="179"/>
  <c r="T242" i="7" s="1"/>
  <c r="V242" i="7" s="1"/>
  <c r="B37" i="293"/>
  <c r="J11" i="47"/>
  <c r="J23" i="47" s="1"/>
  <c r="M23" i="47" s="1"/>
  <c r="T348" i="7"/>
  <c r="V348" i="7" s="1"/>
  <c r="H21" i="146"/>
  <c r="B37" i="36"/>
  <c r="B33" i="213"/>
  <c r="O191" i="7"/>
  <c r="G13" i="154" s="1"/>
  <c r="H19" i="154" s="1"/>
  <c r="O120" i="7"/>
  <c r="G13" i="100" s="1"/>
  <c r="J8" i="25"/>
  <c r="J20" i="25" s="1"/>
  <c r="T53" i="7"/>
  <c r="O67" i="7"/>
  <c r="O351" i="7"/>
  <c r="G13" i="269" s="1"/>
  <c r="H20" i="269" s="1"/>
  <c r="O213" i="7"/>
  <c r="B43" i="179"/>
  <c r="J10" i="212"/>
  <c r="J22" i="212" s="1"/>
  <c r="M22" i="212" s="1"/>
  <c r="T288" i="7"/>
  <c r="V288" i="7" s="1"/>
  <c r="R273" i="344"/>
  <c r="T273" i="7"/>
  <c r="V273" i="7" s="1"/>
  <c r="R273" i="204"/>
  <c r="J8" i="204"/>
  <c r="J20" i="204" s="1"/>
  <c r="L20" i="204" s="1"/>
  <c r="T266" i="7"/>
  <c r="V266" i="7" s="1"/>
  <c r="T262" i="7"/>
  <c r="V262" i="7" s="1"/>
  <c r="J8" i="192"/>
  <c r="J19" i="192" s="1"/>
  <c r="M19" i="192" s="1"/>
  <c r="T250" i="7"/>
  <c r="V250" i="7" s="1"/>
  <c r="T251" i="7"/>
  <c r="V251" i="7" s="1"/>
  <c r="T253" i="7"/>
  <c r="V253" i="7" s="1"/>
  <c r="T254" i="7"/>
  <c r="V254" i="7" s="1"/>
  <c r="J9" i="184"/>
  <c r="J21" i="184" s="1"/>
  <c r="L21" i="184" s="1"/>
  <c r="B44" i="179"/>
  <c r="J13" i="180" s="1"/>
  <c r="J24" i="180" s="1"/>
  <c r="L24" i="180" s="1"/>
  <c r="T233" i="7"/>
  <c r="V233" i="7" s="1"/>
  <c r="J10" i="174"/>
  <c r="J22" i="174" s="1"/>
  <c r="L22" i="174" s="1"/>
  <c r="T230" i="7"/>
  <c r="V230" i="7" s="1"/>
  <c r="J8" i="174"/>
  <c r="J20" i="174" s="1"/>
  <c r="M20" i="174" s="1"/>
  <c r="J15" i="172"/>
  <c r="J28" i="172" s="1"/>
  <c r="T225" i="7"/>
  <c r="V225" i="7" s="1"/>
  <c r="T195" i="7"/>
  <c r="V195" i="7" s="1"/>
  <c r="J9" i="162"/>
  <c r="J20" i="162" s="1"/>
  <c r="M20" i="162" s="1"/>
  <c r="T196" i="7"/>
  <c r="V196" i="7" s="1"/>
  <c r="J9" i="150"/>
  <c r="J21" i="150" s="1"/>
  <c r="L21" i="150" s="1"/>
  <c r="J8" i="150"/>
  <c r="J20" i="150" s="1"/>
  <c r="M20" i="150" s="1"/>
  <c r="T182" i="7"/>
  <c r="V182" i="7" s="1"/>
  <c r="T176" i="7"/>
  <c r="J10" i="142"/>
  <c r="J22" i="142" s="1"/>
  <c r="M22" i="142" s="1"/>
  <c r="B31" i="135"/>
  <c r="J11" i="136" s="1"/>
  <c r="J23" i="136" s="1"/>
  <c r="T160" i="7"/>
  <c r="V160" i="7" s="1"/>
  <c r="J9" i="134"/>
  <c r="J20" i="134" s="1"/>
  <c r="J9" i="43"/>
  <c r="J21" i="43" s="1"/>
  <c r="L21" i="43" s="1"/>
  <c r="J9" i="49"/>
  <c r="J21" i="49" s="1"/>
  <c r="M21" i="49" s="1"/>
  <c r="T59" i="7"/>
  <c r="V59" i="7" s="1"/>
  <c r="T12" i="7"/>
  <c r="V12" i="7" s="1"/>
  <c r="J9" i="13"/>
  <c r="J20" i="13" s="1"/>
  <c r="L20" i="13" s="1"/>
  <c r="L19" i="31"/>
  <c r="M19" i="31"/>
  <c r="T385" i="7"/>
  <c r="V385" i="7" s="1"/>
  <c r="J8" i="302"/>
  <c r="J19" i="302" s="1"/>
  <c r="L19" i="302" s="1"/>
  <c r="J8" i="22"/>
  <c r="J20" i="22" s="1"/>
  <c r="L20" i="22" s="1"/>
  <c r="J10" i="186"/>
  <c r="J22" i="186" s="1"/>
  <c r="L22" i="186" s="1"/>
  <c r="J10" i="47"/>
  <c r="J22" i="47" s="1"/>
  <c r="L22" i="47" s="1"/>
  <c r="J9" i="47"/>
  <c r="J21" i="47" s="1"/>
  <c r="L21" i="47" s="1"/>
  <c r="T64" i="7"/>
  <c r="V64" i="7" s="1"/>
  <c r="J9" i="186"/>
  <c r="J21" i="186" s="1"/>
  <c r="L21" i="186" s="1"/>
  <c r="M24" i="346"/>
  <c r="J8" i="160"/>
  <c r="J19" i="160" s="1"/>
  <c r="L19" i="160" s="1"/>
  <c r="J11" i="164"/>
  <c r="J23" i="164" s="1"/>
  <c r="M23" i="164" s="1"/>
  <c r="J8" i="196"/>
  <c r="J19" i="196" s="1"/>
  <c r="M19" i="196" s="1"/>
  <c r="J13" i="22"/>
  <c r="J25" i="22" s="1"/>
  <c r="M25" i="22" s="1"/>
  <c r="B35" i="36"/>
  <c r="B19" i="52"/>
  <c r="B20" i="101"/>
  <c r="J8" i="102" s="1"/>
  <c r="J19" i="102" s="1"/>
  <c r="O262" i="7"/>
  <c r="H25" i="174"/>
  <c r="H24" i="174"/>
  <c r="H23" i="174"/>
  <c r="H22" i="174"/>
  <c r="H20" i="174"/>
  <c r="H21" i="174"/>
  <c r="H24" i="17"/>
  <c r="H26" i="17"/>
  <c r="H21" i="17"/>
  <c r="H25" i="17"/>
  <c r="H22" i="17"/>
  <c r="H23" i="17"/>
  <c r="H20" i="17"/>
  <c r="H27" i="17"/>
  <c r="J12" i="164"/>
  <c r="J24" i="164" s="1"/>
  <c r="M24" i="164" s="1"/>
  <c r="B33" i="139"/>
  <c r="B39" i="36"/>
  <c r="J12" i="37" s="1"/>
  <c r="J24" i="37" s="1"/>
  <c r="B28" i="62"/>
  <c r="J9" i="63" s="1"/>
  <c r="J21" i="63" s="1"/>
  <c r="T117" i="7"/>
  <c r="V117" i="7" s="1"/>
  <c r="B21" i="101"/>
  <c r="O432" i="7"/>
  <c r="B29" i="135"/>
  <c r="T96" i="7"/>
  <c r="V96" i="7" s="1"/>
  <c r="J9" i="122"/>
  <c r="J20" i="122" s="1"/>
  <c r="L20" i="122" s="1"/>
  <c r="B35" i="139"/>
  <c r="J11" i="140" s="1"/>
  <c r="J23" i="140" s="1"/>
  <c r="B27" i="50"/>
  <c r="J8" i="51" s="1"/>
  <c r="J20" i="51" s="1"/>
  <c r="B19" i="54"/>
  <c r="J8" i="55" s="1"/>
  <c r="J19" i="55" s="1"/>
  <c r="B23" i="60"/>
  <c r="T93" i="7"/>
  <c r="V93" i="7" s="1"/>
  <c r="H23" i="136"/>
  <c r="H20" i="136"/>
  <c r="H21" i="136"/>
  <c r="H22" i="136"/>
  <c r="O407" i="7"/>
  <c r="G13" i="329" s="1"/>
  <c r="J8" i="146"/>
  <c r="J20" i="146" s="1"/>
  <c r="J8" i="68"/>
  <c r="J19" i="68" s="1"/>
  <c r="M19" i="68" s="1"/>
  <c r="B27" i="38"/>
  <c r="J8" i="39" s="1"/>
  <c r="J20" i="39" s="1"/>
  <c r="B30" i="50"/>
  <c r="B20" i="54"/>
  <c r="J9" i="55" s="1"/>
  <c r="J20" i="55" s="1"/>
  <c r="B19" i="95"/>
  <c r="J8" i="96" s="1"/>
  <c r="J19" i="96" s="1"/>
  <c r="L19" i="96" s="1"/>
  <c r="T128" i="7"/>
  <c r="V128" i="7" s="1"/>
  <c r="M25" i="327"/>
  <c r="L25" i="327"/>
  <c r="B21" i="111"/>
  <c r="J10" i="136"/>
  <c r="J22" i="136" s="1"/>
  <c r="J16" i="172"/>
  <c r="J29" i="172" s="1"/>
  <c r="T54" i="7"/>
  <c r="B28" i="50"/>
  <c r="J9" i="51" s="1"/>
  <c r="J21" i="51" s="1"/>
  <c r="H23" i="47"/>
  <c r="H20" i="47"/>
  <c r="H22" i="47"/>
  <c r="H24" i="47"/>
  <c r="H21" i="47"/>
  <c r="B20" i="99"/>
  <c r="H22" i="39"/>
  <c r="H20" i="39"/>
  <c r="H21" i="39"/>
  <c r="H23" i="39"/>
  <c r="J8" i="162"/>
  <c r="J19" i="162" s="1"/>
  <c r="M19" i="162" s="1"/>
  <c r="O318" i="7"/>
  <c r="G13" i="234" s="1"/>
  <c r="H19" i="234" s="1"/>
  <c r="B24" i="24"/>
  <c r="J9" i="25" s="1"/>
  <c r="J21" i="25" s="1"/>
  <c r="B23" i="48"/>
  <c r="T115" i="7"/>
  <c r="V115" i="7" s="1"/>
  <c r="B21" i="99"/>
  <c r="J9" i="100" s="1"/>
  <c r="J20" i="100" s="1"/>
  <c r="B20" i="127"/>
  <c r="O170" i="7"/>
  <c r="G13" i="142" s="1"/>
  <c r="M24" i="17"/>
  <c r="T148" i="7"/>
  <c r="V148" i="7" s="1"/>
  <c r="J9" i="128"/>
  <c r="J20" i="128" s="1"/>
  <c r="L20" i="128" s="1"/>
  <c r="T146" i="7"/>
  <c r="V146" i="7" s="1"/>
  <c r="J8" i="126"/>
  <c r="J19" i="126" s="1"/>
  <c r="L19" i="126" s="1"/>
  <c r="T142" i="7"/>
  <c r="V142" i="7" s="1"/>
  <c r="J8" i="116"/>
  <c r="J19" i="116" s="1"/>
  <c r="M19" i="116" s="1"/>
  <c r="T137" i="7"/>
  <c r="V137" i="7" s="1"/>
  <c r="J11" i="98"/>
  <c r="J23" i="98" s="1"/>
  <c r="M23" i="98" s="1"/>
  <c r="T118" i="7"/>
  <c r="T113" i="7"/>
  <c r="V113" i="7" s="1"/>
  <c r="J9" i="96"/>
  <c r="J20" i="96" s="1"/>
  <c r="L20" i="96" s="1"/>
  <c r="T114" i="7"/>
  <c r="V114" i="7" s="1"/>
  <c r="J8" i="78"/>
  <c r="J19" i="78" s="1"/>
  <c r="M19" i="78" s="1"/>
  <c r="T103" i="7"/>
  <c r="V103" i="7" s="1"/>
  <c r="T94" i="7"/>
  <c r="V94" i="7" s="1"/>
  <c r="J11" i="63"/>
  <c r="J23" i="63" s="1"/>
  <c r="M23" i="63" s="1"/>
  <c r="J9" i="53"/>
  <c r="J20" i="53" s="1"/>
  <c r="M20" i="53" s="1"/>
  <c r="T77" i="7"/>
  <c r="V77" i="7" s="1"/>
  <c r="T70" i="7"/>
  <c r="V70" i="7" s="1"/>
  <c r="T69" i="7"/>
  <c r="V69" i="7" s="1"/>
  <c r="J12" i="186"/>
  <c r="J24" i="186" s="1"/>
  <c r="M24" i="186" s="1"/>
  <c r="T66" i="7"/>
  <c r="V66" i="7" s="1"/>
  <c r="J10" i="43"/>
  <c r="J22" i="43" s="1"/>
  <c r="M22" i="43" s="1"/>
  <c r="T60" i="7"/>
  <c r="J9" i="41"/>
  <c r="J21" i="41" s="1"/>
  <c r="M21" i="41" s="1"/>
  <c r="T56" i="7"/>
  <c r="V56" i="7" s="1"/>
  <c r="J10" i="41"/>
  <c r="J22" i="41" s="1"/>
  <c r="L22" i="41" s="1"/>
  <c r="T57" i="7"/>
  <c r="V57" i="7" s="1"/>
  <c r="T47" i="7"/>
  <c r="J9" i="37"/>
  <c r="J21" i="37" s="1"/>
  <c r="T42" i="7"/>
  <c r="M20" i="27"/>
  <c r="T33" i="7"/>
  <c r="V33" i="7" s="1"/>
  <c r="J10" i="22"/>
  <c r="J22" i="22" s="1"/>
  <c r="M22" i="22" s="1"/>
  <c r="T29" i="7"/>
  <c r="V29" i="7" s="1"/>
  <c r="J9" i="22"/>
  <c r="J21" i="22" s="1"/>
  <c r="T13" i="7"/>
  <c r="V13" i="7" s="1"/>
  <c r="J8" i="15"/>
  <c r="J19" i="15" s="1"/>
  <c r="L19" i="15" s="1"/>
  <c r="J9" i="15"/>
  <c r="J20" i="15" s="1"/>
  <c r="L20" i="15" s="1"/>
  <c r="T14" i="7"/>
  <c r="V14" i="7" s="1"/>
  <c r="T332" i="7"/>
  <c r="V332" i="7" s="1"/>
  <c r="J8" i="254"/>
  <c r="J18" i="254" s="1"/>
  <c r="M18" i="254" s="1"/>
  <c r="J8" i="220"/>
  <c r="J20" i="220" s="1"/>
  <c r="T299" i="7"/>
  <c r="J8" i="232"/>
  <c r="J19" i="232" s="1"/>
  <c r="L19" i="232" s="1"/>
  <c r="T316" i="7"/>
  <c r="V316" i="7" s="1"/>
  <c r="T347" i="7"/>
  <c r="V347" i="7" s="1"/>
  <c r="J8" i="264"/>
  <c r="J19" i="264" s="1"/>
  <c r="L19" i="264" s="1"/>
  <c r="J8" i="176"/>
  <c r="J19" i="176" s="1"/>
  <c r="L19" i="176" s="1"/>
  <c r="T234" i="7"/>
  <c r="T261" i="7"/>
  <c r="V261" i="7" s="1"/>
  <c r="H20" i="33"/>
  <c r="H19" i="33"/>
  <c r="H20" i="218"/>
  <c r="H22" i="218"/>
  <c r="H21" i="218"/>
  <c r="J13" i="166"/>
  <c r="J25" i="166" s="1"/>
  <c r="L22" i="348"/>
  <c r="M22" i="348"/>
  <c r="B32" i="207"/>
  <c r="T279" i="7" s="1"/>
  <c r="V279" i="7" s="1"/>
  <c r="R276" i="344"/>
  <c r="T201" i="7"/>
  <c r="V201" i="7" s="1"/>
  <c r="T301" i="7"/>
  <c r="V301" i="7" s="1"/>
  <c r="M23" i="329"/>
  <c r="M24" i="334"/>
  <c r="L24" i="334"/>
  <c r="M20" i="375"/>
  <c r="L19" i="342"/>
  <c r="M19" i="342"/>
  <c r="B34" i="207"/>
  <c r="T281" i="7" s="1"/>
  <c r="V281" i="7" s="1"/>
  <c r="M22" i="350"/>
  <c r="L22" i="350"/>
  <c r="T22" i="7"/>
  <c r="J10" i="17"/>
  <c r="J22" i="17" s="1"/>
  <c r="T17" i="7"/>
  <c r="V17" i="7" s="1"/>
  <c r="J15" i="17"/>
  <c r="J27" i="17" s="1"/>
  <c r="M27" i="17" s="1"/>
  <c r="T36" i="7"/>
  <c r="J8" i="186"/>
  <c r="J20" i="186" s="1"/>
  <c r="M20" i="186" s="1"/>
  <c r="T37" i="7"/>
  <c r="V37" i="7" s="1"/>
  <c r="J9" i="27"/>
  <c r="J21" i="27" s="1"/>
  <c r="J8" i="20"/>
  <c r="J20" i="20" s="1"/>
  <c r="L20" i="20" s="1"/>
  <c r="J13" i="11"/>
  <c r="J20" i="11" s="1"/>
  <c r="L20" i="11" s="1"/>
  <c r="M23" i="344"/>
  <c r="L23" i="344"/>
  <c r="M21" i="329"/>
  <c r="L19" i="236"/>
  <c r="M19" i="236"/>
  <c r="J8" i="275"/>
  <c r="J19" i="275" s="1"/>
  <c r="L19" i="275" s="1"/>
  <c r="T357" i="7"/>
  <c r="V357" i="7" s="1"/>
  <c r="M24" i="132"/>
  <c r="L24" i="132"/>
  <c r="J9" i="45"/>
  <c r="J20" i="45" s="1"/>
  <c r="T62" i="7"/>
  <c r="V62" i="7" s="1"/>
  <c r="T364" i="7"/>
  <c r="V364" i="7" s="1"/>
  <c r="J8" i="285"/>
  <c r="J19" i="285" s="1"/>
  <c r="L19" i="285" s="1"/>
  <c r="L19" i="198"/>
  <c r="M19" i="198"/>
  <c r="L19" i="118"/>
  <c r="M19" i="118"/>
  <c r="M19" i="90"/>
  <c r="L19" i="90"/>
  <c r="L24" i="327"/>
  <c r="M24" i="327"/>
  <c r="L19" i="74"/>
  <c r="M19" i="74"/>
  <c r="L21" i="327"/>
  <c r="M21" i="327"/>
  <c r="L21" i="354"/>
  <c r="M21" i="354"/>
  <c r="L22" i="354"/>
  <c r="M22" i="354"/>
  <c r="L23" i="27"/>
  <c r="M23" i="27"/>
  <c r="L22" i="132"/>
  <c r="M22" i="132"/>
  <c r="L19" i="154"/>
  <c r="M19" i="154"/>
  <c r="L23" i="186"/>
  <c r="M23" i="186"/>
  <c r="L20" i="116"/>
  <c r="M20" i="116"/>
  <c r="L22" i="218"/>
  <c r="M22" i="218"/>
  <c r="M19" i="267"/>
  <c r="L19" i="267"/>
  <c r="J8" i="53"/>
  <c r="J19" i="53" s="1"/>
  <c r="T76" i="7"/>
  <c r="V76" i="7" s="1"/>
  <c r="J9" i="190"/>
  <c r="J21" i="190" s="1"/>
  <c r="T260" i="7"/>
  <c r="V260" i="7" s="1"/>
  <c r="T271" i="7"/>
  <c r="V271" i="7" s="1"/>
  <c r="J9" i="202"/>
  <c r="J21" i="202" s="1"/>
  <c r="J12" i="172"/>
  <c r="J25" i="172" s="1"/>
  <c r="T223" i="7"/>
  <c r="V223" i="7" s="1"/>
  <c r="J9" i="192"/>
  <c r="J20" i="192" s="1"/>
  <c r="T263" i="7"/>
  <c r="T307" i="7"/>
  <c r="V307" i="7" s="1"/>
  <c r="J10" i="222"/>
  <c r="J22" i="222" s="1"/>
  <c r="J8" i="277"/>
  <c r="J19" i="277" s="1"/>
  <c r="T359" i="7"/>
  <c r="V359" i="7" s="1"/>
  <c r="L19" i="134"/>
  <c r="M19" i="134"/>
  <c r="L19" i="216"/>
  <c r="M19" i="216"/>
  <c r="L23" i="370"/>
  <c r="M23" i="370"/>
  <c r="M19" i="88"/>
  <c r="L19" i="88"/>
  <c r="L19" i="92"/>
  <c r="M19" i="92"/>
  <c r="L20" i="356"/>
  <c r="M20" i="356"/>
  <c r="M23" i="356"/>
  <c r="M19" i="364"/>
  <c r="L19" i="364"/>
  <c r="L23" i="132"/>
  <c r="M23" i="132"/>
  <c r="L19" i="238"/>
  <c r="M19" i="238"/>
  <c r="L19" i="377"/>
  <c r="M19" i="377"/>
  <c r="L19" i="80"/>
  <c r="M19" i="80"/>
  <c r="L21" i="356"/>
  <c r="M21" i="356"/>
  <c r="L19" i="104"/>
  <c r="M19" i="104"/>
  <c r="L20" i="354"/>
  <c r="M20" i="354"/>
  <c r="J8" i="100"/>
  <c r="J19" i="100" s="1"/>
  <c r="T120" i="7"/>
  <c r="V120" i="7" s="1"/>
  <c r="M19" i="279"/>
  <c r="L19" i="279"/>
  <c r="M20" i="76"/>
  <c r="L20" i="76"/>
  <c r="L20" i="78"/>
  <c r="M20" i="78"/>
  <c r="T175" i="7"/>
  <c r="V175" i="7" s="1"/>
  <c r="J13" i="142"/>
  <c r="J25" i="142" s="1"/>
  <c r="T74" i="7"/>
  <c r="V74" i="7" s="1"/>
  <c r="J9" i="57"/>
  <c r="J21" i="57" s="1"/>
  <c r="T81" i="7"/>
  <c r="V81" i="7" s="1"/>
  <c r="L27" i="132"/>
  <c r="M27" i="132"/>
  <c r="J8" i="200"/>
  <c r="J19" i="200" s="1"/>
  <c r="T269" i="7"/>
  <c r="V269" i="7" s="1"/>
  <c r="J12" i="166"/>
  <c r="J24" i="166" s="1"/>
  <c r="J11" i="172"/>
  <c r="J24" i="172" s="1"/>
  <c r="T224" i="7"/>
  <c r="V224" i="7" s="1"/>
  <c r="J13" i="172"/>
  <c r="J26" i="172" s="1"/>
  <c r="J11" i="298"/>
  <c r="J23" i="298" s="1"/>
  <c r="T383" i="7"/>
  <c r="V383" i="7" s="1"/>
  <c r="M22" i="296"/>
  <c r="L22" i="296"/>
  <c r="L19" i="321"/>
  <c r="M19" i="321"/>
  <c r="M24" i="47"/>
  <c r="L24" i="47"/>
  <c r="M20" i="47"/>
  <c r="L20" i="47"/>
  <c r="L26" i="132"/>
  <c r="M26" i="132"/>
  <c r="L25" i="132"/>
  <c r="M25" i="132"/>
  <c r="L20" i="132"/>
  <c r="M20" i="132"/>
  <c r="L19" i="148"/>
  <c r="M19" i="148"/>
  <c r="L19" i="230"/>
  <c r="M19" i="230"/>
  <c r="L20" i="33"/>
  <c r="M20" i="33"/>
  <c r="M19" i="76"/>
  <c r="L19" i="76"/>
  <c r="L20" i="148"/>
  <c r="M20" i="148"/>
  <c r="L19" i="226"/>
  <c r="M19" i="226"/>
  <c r="L20" i="184"/>
  <c r="L19" i="194"/>
  <c r="M19" i="194"/>
  <c r="L23" i="346"/>
  <c r="M23" i="346"/>
  <c r="L19" i="72"/>
  <c r="M19" i="72"/>
  <c r="M19" i="84"/>
  <c r="L19" i="84"/>
  <c r="L22" i="356"/>
  <c r="M22" i="356"/>
  <c r="M20" i="321"/>
  <c r="L20" i="321"/>
  <c r="L21" i="132"/>
  <c r="M21" i="132"/>
  <c r="H19" i="196"/>
  <c r="H20" i="196"/>
  <c r="L19" i="234"/>
  <c r="M19" i="234"/>
  <c r="J10" i="146"/>
  <c r="J22" i="146" s="1"/>
  <c r="B35" i="207"/>
  <c r="B33" i="207"/>
  <c r="J10" i="210"/>
  <c r="J22" i="210" s="1"/>
  <c r="T285" i="7"/>
  <c r="V285" i="7" s="1"/>
  <c r="M19" i="114"/>
  <c r="L19" i="114"/>
  <c r="L19" i="130"/>
  <c r="M19" i="130"/>
  <c r="M22" i="334"/>
  <c r="L22" i="334"/>
  <c r="J9" i="102"/>
  <c r="J20" i="102" s="1"/>
  <c r="T123" i="7"/>
  <c r="V123" i="7" s="1"/>
  <c r="T194" i="7"/>
  <c r="V194" i="7" s="1"/>
  <c r="J9" i="160"/>
  <c r="J20" i="160" s="1"/>
  <c r="J10" i="202"/>
  <c r="J22" i="202" s="1"/>
  <c r="T272" i="7"/>
  <c r="M22" i="178"/>
  <c r="L22" i="178"/>
  <c r="J8" i="208"/>
  <c r="J20" i="208" s="1"/>
  <c r="T278" i="7"/>
  <c r="V278" i="7" s="1"/>
  <c r="J10" i="172"/>
  <c r="J23" i="172" s="1"/>
  <c r="T220" i="7"/>
  <c r="V220" i="7" s="1"/>
  <c r="J10" i="298"/>
  <c r="J22" i="298" s="1"/>
  <c r="T382" i="7"/>
  <c r="V382" i="7" s="1"/>
  <c r="L20" i="232"/>
  <c r="M20" i="232"/>
  <c r="T61" i="7"/>
  <c r="V61" i="7" s="1"/>
  <c r="J8" i="45"/>
  <c r="J19" i="45" s="1"/>
  <c r="T388" i="7"/>
  <c r="V388" i="7" s="1"/>
  <c r="J8" i="315"/>
  <c r="J19" i="315" s="1"/>
  <c r="J8" i="304"/>
  <c r="J19" i="304" s="1"/>
  <c r="T387" i="7"/>
  <c r="V387" i="7" s="1"/>
  <c r="T386" i="7"/>
  <c r="V386" i="7" s="1"/>
  <c r="J9" i="302"/>
  <c r="J20" i="302" s="1"/>
  <c r="J8" i="300"/>
  <c r="J19" i="300" s="1"/>
  <c r="T384" i="7"/>
  <c r="V384" i="7" s="1"/>
  <c r="T376" i="7"/>
  <c r="V376" i="7" s="1"/>
  <c r="J8" i="296"/>
  <c r="J20" i="296" s="1"/>
  <c r="L23" i="296"/>
  <c r="M23" i="296"/>
  <c r="J9" i="296"/>
  <c r="J21" i="296" s="1"/>
  <c r="T377" i="7"/>
  <c r="V377" i="7" s="1"/>
  <c r="J12" i="294"/>
  <c r="J24" i="294" s="1"/>
  <c r="J8" i="292"/>
  <c r="J19" i="292" s="1"/>
  <c r="T368" i="7"/>
  <c r="V368" i="7" s="1"/>
  <c r="J8" i="289"/>
  <c r="J19" i="289" s="1"/>
  <c r="T367" i="7"/>
  <c r="V367" i="7" s="1"/>
  <c r="M20" i="285"/>
  <c r="L20" i="285"/>
  <c r="T358" i="7"/>
  <c r="V358" i="7" s="1"/>
  <c r="J9" i="275"/>
  <c r="J20" i="275" s="1"/>
  <c r="J8" i="273"/>
  <c r="J19" i="273" s="1"/>
  <c r="T355" i="7"/>
  <c r="V355" i="7" s="1"/>
  <c r="L20" i="271"/>
  <c r="T353" i="7"/>
  <c r="V353" i="7" s="1"/>
  <c r="J8" i="271"/>
  <c r="J19" i="271" s="1"/>
  <c r="J8" i="269"/>
  <c r="J19" i="269" s="1"/>
  <c r="T351" i="7"/>
  <c r="V351" i="7" s="1"/>
  <c r="J9" i="260"/>
  <c r="J21" i="260" s="1"/>
  <c r="T342" i="7"/>
  <c r="V342" i="7" s="1"/>
  <c r="M23" i="260"/>
  <c r="L23" i="260"/>
  <c r="J8" i="260"/>
  <c r="J20" i="260" s="1"/>
  <c r="T341" i="7"/>
  <c r="V341" i="7" s="1"/>
  <c r="J9" i="258"/>
  <c r="J21" i="258" s="1"/>
  <c r="T338" i="7"/>
  <c r="V338" i="7" s="1"/>
  <c r="L23" i="258"/>
  <c r="M23" i="258"/>
  <c r="T329" i="7"/>
  <c r="V329" i="7" s="1"/>
  <c r="J8" i="252"/>
  <c r="J18" i="252" s="1"/>
  <c r="T327" i="7"/>
  <c r="V327" i="7" s="1"/>
  <c r="J8" i="250"/>
  <c r="J19" i="250" s="1"/>
  <c r="J8" i="248"/>
  <c r="J19" i="248" s="1"/>
  <c r="T326" i="7"/>
  <c r="V326" i="7" s="1"/>
  <c r="J8" i="244"/>
  <c r="J19" i="244" s="1"/>
  <c r="T324" i="7"/>
  <c r="V324" i="7" s="1"/>
  <c r="J9" i="168"/>
  <c r="J21" i="168" s="1"/>
  <c r="T211" i="7"/>
  <c r="V211" i="7" s="1"/>
  <c r="T212" i="7"/>
  <c r="J10" i="168"/>
  <c r="J22" i="168" s="1"/>
  <c r="T214" i="7"/>
  <c r="V214" i="7" s="1"/>
  <c r="J12" i="168"/>
  <c r="J24" i="168" s="1"/>
  <c r="J8" i="168"/>
  <c r="J20" i="168" s="1"/>
  <c r="J11" i="168"/>
  <c r="J23" i="168" s="1"/>
  <c r="T213" i="7"/>
  <c r="L20" i="126"/>
  <c r="M20" i="126"/>
  <c r="L20" i="17"/>
  <c r="M20" i="17"/>
  <c r="M23" i="17"/>
  <c r="L23" i="17"/>
  <c r="L25" i="17"/>
  <c r="M25" i="17"/>
  <c r="H22" i="59" l="1"/>
  <c r="H21" i="41"/>
  <c r="H20" i="41"/>
  <c r="M25" i="174"/>
  <c r="M22" i="220"/>
  <c r="H22" i="98"/>
  <c r="H23" i="59"/>
  <c r="M23" i="22"/>
  <c r="H21" i="132"/>
  <c r="H24" i="59"/>
  <c r="H21" i="59"/>
  <c r="L20" i="164"/>
  <c r="H23" i="132"/>
  <c r="H25" i="132"/>
  <c r="L20" i="230"/>
  <c r="L20" i="108"/>
  <c r="M20" i="196"/>
  <c r="L19" i="188"/>
  <c r="L22" i="150"/>
  <c r="H23" i="356"/>
  <c r="H20" i="230"/>
  <c r="M22" i="260"/>
  <c r="H23" i="98"/>
  <c r="H24" i="180"/>
  <c r="H23" i="180"/>
  <c r="H20" i="180"/>
  <c r="H22" i="180"/>
  <c r="H25" i="180"/>
  <c r="H19" i="180"/>
  <c r="H21" i="180"/>
  <c r="L19" i="33"/>
  <c r="M19" i="33"/>
  <c r="L20" i="212"/>
  <c r="M20" i="212"/>
  <c r="M19" i="11"/>
  <c r="J19" i="11"/>
  <c r="H19" i="68"/>
  <c r="H20" i="68"/>
  <c r="H19" i="76"/>
  <c r="H20" i="76"/>
  <c r="H21" i="43"/>
  <c r="H20" i="43"/>
  <c r="H22" i="43"/>
  <c r="H20" i="134"/>
  <c r="H19" i="134"/>
  <c r="H20" i="126"/>
  <c r="H19" i="126"/>
  <c r="H20" i="57"/>
  <c r="H22" i="57"/>
  <c r="H21" i="63"/>
  <c r="H22" i="63"/>
  <c r="H23" i="63"/>
  <c r="M20" i="68"/>
  <c r="M24" i="142"/>
  <c r="G13" i="31"/>
  <c r="H19" i="31" s="1"/>
  <c r="H20" i="98"/>
  <c r="H20" i="132"/>
  <c r="H26" i="132"/>
  <c r="H24" i="132"/>
  <c r="H20" i="63"/>
  <c r="H21" i="57"/>
  <c r="G13" i="88"/>
  <c r="H19" i="88" s="1"/>
  <c r="G13" i="162"/>
  <c r="G13" i="148"/>
  <c r="M22" i="110"/>
  <c r="L20" i="174"/>
  <c r="L25" i="164"/>
  <c r="M19" i="275"/>
  <c r="M20" i="96"/>
  <c r="M20" i="128"/>
  <c r="L21" i="17"/>
  <c r="M20" i="273"/>
  <c r="M20" i="298"/>
  <c r="M24" i="220"/>
  <c r="L19" i="112"/>
  <c r="L20" i="224"/>
  <c r="M21" i="210"/>
  <c r="M19" i="176"/>
  <c r="H20" i="356"/>
  <c r="L20" i="222"/>
  <c r="L19" i="68"/>
  <c r="L22" i="27"/>
  <c r="L19" i="152"/>
  <c r="L22" i="212"/>
  <c r="H21" i="356"/>
  <c r="M20" i="292"/>
  <c r="M21" i="150"/>
  <c r="L23" i="98"/>
  <c r="L22" i="142"/>
  <c r="M21" i="178"/>
  <c r="L21" i="178"/>
  <c r="J10" i="294"/>
  <c r="J22" i="294" s="1"/>
  <c r="L22" i="294" s="1"/>
  <c r="L19" i="116"/>
  <c r="J9" i="140"/>
  <c r="J21" i="140" s="1"/>
  <c r="M21" i="140" s="1"/>
  <c r="L22" i="43"/>
  <c r="J10" i="61"/>
  <c r="J22" i="61" s="1"/>
  <c r="L22" i="61" s="1"/>
  <c r="T178" i="7"/>
  <c r="J8" i="210"/>
  <c r="J20" i="210" s="1"/>
  <c r="T283" i="7"/>
  <c r="M21" i="212"/>
  <c r="M24" i="174"/>
  <c r="M20" i="176"/>
  <c r="L23" i="47"/>
  <c r="T237" i="7"/>
  <c r="V237" i="7" s="1"/>
  <c r="T6" i="7"/>
  <c r="J10" i="11"/>
  <c r="T306" i="7"/>
  <c r="V306" i="7" s="1"/>
  <c r="T5" i="7"/>
  <c r="J9" i="11"/>
  <c r="M22" i="174"/>
  <c r="M22" i="327"/>
  <c r="M20" i="13"/>
  <c r="L19" i="162"/>
  <c r="L20" i="162"/>
  <c r="J8" i="63"/>
  <c r="J20" i="63" s="1"/>
  <c r="J8" i="218"/>
  <c r="J20" i="218" s="1"/>
  <c r="H19" i="96"/>
  <c r="H20" i="96"/>
  <c r="H23" i="352"/>
  <c r="J11" i="214"/>
  <c r="J23" i="214" s="1"/>
  <c r="J14" i="180"/>
  <c r="J25" i="180" s="1"/>
  <c r="L25" i="180" s="1"/>
  <c r="J10" i="170"/>
  <c r="J22" i="170" s="1"/>
  <c r="L22" i="170" s="1"/>
  <c r="L21" i="164"/>
  <c r="L24" i="164"/>
  <c r="L22" i="164"/>
  <c r="T34" i="7"/>
  <c r="V34" i="7" s="1"/>
  <c r="L19" i="192"/>
  <c r="M21" i="184"/>
  <c r="T249" i="7"/>
  <c r="V249" i="7" s="1"/>
  <c r="L22" i="184"/>
  <c r="M22" i="184"/>
  <c r="J8" i="178"/>
  <c r="J20" i="178" s="1"/>
  <c r="J9" i="146"/>
  <c r="J21" i="146" s="1"/>
  <c r="L21" i="146" s="1"/>
  <c r="T164" i="7"/>
  <c r="V164" i="7" s="1"/>
  <c r="T78" i="7"/>
  <c r="V78" i="7" s="1"/>
  <c r="L24" i="186"/>
  <c r="J11" i="37"/>
  <c r="J23" i="37" s="1"/>
  <c r="L23" i="37" s="1"/>
  <c r="L24" i="22"/>
  <c r="M20" i="22"/>
  <c r="M22" i="20"/>
  <c r="J9" i="20"/>
  <c r="J21" i="20" s="1"/>
  <c r="L21" i="20" s="1"/>
  <c r="M20" i="11"/>
  <c r="L21" i="41"/>
  <c r="H19" i="128"/>
  <c r="J8" i="170"/>
  <c r="J20" i="170" s="1"/>
  <c r="M20" i="170" s="1"/>
  <c r="T141" i="7"/>
  <c r="V141" i="7" s="1"/>
  <c r="M19" i="381"/>
  <c r="L20" i="269"/>
  <c r="M22" i="47"/>
  <c r="M20" i="352"/>
  <c r="L20" i="352"/>
  <c r="M20" i="144"/>
  <c r="H20" i="364"/>
  <c r="M19" i="285"/>
  <c r="J13" i="294"/>
  <c r="J25" i="294" s="1"/>
  <c r="L25" i="294" s="1"/>
  <c r="M21" i="43"/>
  <c r="J11" i="142"/>
  <c r="J23" i="142" s="1"/>
  <c r="L23" i="142" s="1"/>
  <c r="J9" i="174"/>
  <c r="J21" i="174" s="1"/>
  <c r="L21" i="174" s="1"/>
  <c r="T215" i="7"/>
  <c r="J8" i="122"/>
  <c r="J19" i="122" s="1"/>
  <c r="M21" i="218"/>
  <c r="L21" i="218"/>
  <c r="T216" i="7"/>
  <c r="V216" i="7" s="1"/>
  <c r="J9" i="170"/>
  <c r="J21" i="170" s="1"/>
  <c r="M21" i="170" s="1"/>
  <c r="T337" i="7"/>
  <c r="V337" i="7" s="1"/>
  <c r="M22" i="108"/>
  <c r="G13" i="381"/>
  <c r="H19" i="381" s="1"/>
  <c r="M21" i="298"/>
  <c r="L21" i="298"/>
  <c r="J8" i="258"/>
  <c r="J20" i="258" s="1"/>
  <c r="M20" i="258" s="1"/>
  <c r="L23" i="164"/>
  <c r="L21" i="49"/>
  <c r="T297" i="7"/>
  <c r="V297" i="7" s="1"/>
  <c r="H22" i="352"/>
  <c r="J8" i="110"/>
  <c r="J20" i="110" s="1"/>
  <c r="T130" i="7"/>
  <c r="V130" i="7" s="1"/>
  <c r="L20" i="53"/>
  <c r="T49" i="7"/>
  <c r="V49" i="7" s="1"/>
  <c r="H19" i="224"/>
  <c r="L19" i="78"/>
  <c r="T231" i="7"/>
  <c r="V231" i="7" s="1"/>
  <c r="J9" i="108"/>
  <c r="J21" i="108" s="1"/>
  <c r="T241" i="7"/>
  <c r="V241" i="7" s="1"/>
  <c r="L25" i="22"/>
  <c r="J8" i="214"/>
  <c r="J20" i="214" s="1"/>
  <c r="L27" i="17"/>
  <c r="M20" i="204"/>
  <c r="H19" i="13"/>
  <c r="J9" i="208"/>
  <c r="J21" i="208" s="1"/>
  <c r="M21" i="208" s="1"/>
  <c r="L20" i="150"/>
  <c r="M21" i="186"/>
  <c r="M20" i="122"/>
  <c r="J10" i="63"/>
  <c r="J22" i="63" s="1"/>
  <c r="T245" i="7"/>
  <c r="V245" i="7" s="1"/>
  <c r="M22" i="49"/>
  <c r="M21" i="142"/>
  <c r="L21" i="142"/>
  <c r="T290" i="7"/>
  <c r="V290" i="7" s="1"/>
  <c r="M22" i="41"/>
  <c r="J10" i="25"/>
  <c r="J22" i="25" s="1"/>
  <c r="L22" i="25" s="1"/>
  <c r="T35" i="7"/>
  <c r="V35" i="7" s="1"/>
  <c r="M19" i="126"/>
  <c r="J10" i="190"/>
  <c r="J22" i="190" s="1"/>
  <c r="M22" i="190" s="1"/>
  <c r="J8" i="98"/>
  <c r="J20" i="98" s="1"/>
  <c r="T289" i="7"/>
  <c r="V289" i="7" s="1"/>
  <c r="H22" i="190"/>
  <c r="J8" i="13"/>
  <c r="J19" i="13" s="1"/>
  <c r="M19" i="13" s="1"/>
  <c r="H21" i="190"/>
  <c r="H23" i="144"/>
  <c r="H20" i="144"/>
  <c r="H21" i="144"/>
  <c r="H22" i="144"/>
  <c r="H24" i="144"/>
  <c r="T122" i="7"/>
  <c r="V122" i="7" s="1"/>
  <c r="A4" i="145"/>
  <c r="A4" i="146"/>
  <c r="T243" i="7"/>
  <c r="V243" i="7" s="1"/>
  <c r="J11" i="180"/>
  <c r="J22" i="180" s="1"/>
  <c r="T370" i="7"/>
  <c r="V370" i="7" s="1"/>
  <c r="J8" i="294"/>
  <c r="J20" i="294" s="1"/>
  <c r="M20" i="294" s="1"/>
  <c r="J8" i="142"/>
  <c r="J20" i="142" s="1"/>
  <c r="T170" i="7"/>
  <c r="V170" i="7" s="1"/>
  <c r="J11" i="144"/>
  <c r="J23" i="144" s="1"/>
  <c r="T179" i="7"/>
  <c r="V179" i="7" s="1"/>
  <c r="M19" i="302"/>
  <c r="T371" i="7"/>
  <c r="V371" i="7" s="1"/>
  <c r="J9" i="294"/>
  <c r="J21" i="294" s="1"/>
  <c r="M21" i="294" s="1"/>
  <c r="M19" i="232"/>
  <c r="M19" i="224"/>
  <c r="L21" i="222"/>
  <c r="J8" i="172"/>
  <c r="J21" i="172" s="1"/>
  <c r="L21" i="172" s="1"/>
  <c r="R276" i="204"/>
  <c r="J12" i="140"/>
  <c r="J24" i="140" s="1"/>
  <c r="M24" i="140" s="1"/>
  <c r="T291" i="7"/>
  <c r="V291" i="7" s="1"/>
  <c r="J10" i="214"/>
  <c r="J22" i="214" s="1"/>
  <c r="M22" i="258"/>
  <c r="L22" i="258"/>
  <c r="M19" i="160"/>
  <c r="L22" i="144"/>
  <c r="T84" i="7"/>
  <c r="V84" i="7" s="1"/>
  <c r="M20" i="180"/>
  <c r="M19" i="96"/>
  <c r="J12" i="214"/>
  <c r="J24" i="214" s="1"/>
  <c r="T293" i="7"/>
  <c r="V293" i="7" s="1"/>
  <c r="L18" i="254"/>
  <c r="T8" i="7"/>
  <c r="V8" i="7" s="1"/>
  <c r="J10" i="39"/>
  <c r="J22" i="39" s="1"/>
  <c r="L22" i="39" s="1"/>
  <c r="H19" i="269"/>
  <c r="J10" i="180"/>
  <c r="J21" i="180" s="1"/>
  <c r="J12" i="144"/>
  <c r="J24" i="144" s="1"/>
  <c r="T180" i="7"/>
  <c r="V180" i="7" s="1"/>
  <c r="M21" i="47"/>
  <c r="T226" i="7"/>
  <c r="V226" i="7" s="1"/>
  <c r="J12" i="180"/>
  <c r="J23" i="180" s="1"/>
  <c r="T244" i="7"/>
  <c r="V244" i="7" s="1"/>
  <c r="H19" i="100"/>
  <c r="H20" i="100"/>
  <c r="M21" i="214"/>
  <c r="J11" i="208"/>
  <c r="J23" i="208" s="1"/>
  <c r="M23" i="208" s="1"/>
  <c r="R275" i="204"/>
  <c r="J10" i="204"/>
  <c r="J22" i="204" s="1"/>
  <c r="L22" i="204" s="1"/>
  <c r="R275" i="344"/>
  <c r="T275" i="7"/>
  <c r="V275" i="7" s="1"/>
  <c r="L19" i="196"/>
  <c r="T257" i="7"/>
  <c r="V257" i="7" s="1"/>
  <c r="J9" i="188"/>
  <c r="J20" i="188" s="1"/>
  <c r="M20" i="188" s="1"/>
  <c r="J8" i="180"/>
  <c r="J19" i="180" s="1"/>
  <c r="T240" i="7"/>
  <c r="V240" i="7" s="1"/>
  <c r="M24" i="180"/>
  <c r="M23" i="174"/>
  <c r="J14" i="172"/>
  <c r="J27" i="172" s="1"/>
  <c r="L27" i="172" s="1"/>
  <c r="T227" i="7"/>
  <c r="V227" i="7" s="1"/>
  <c r="J11" i="170"/>
  <c r="J23" i="170" s="1"/>
  <c r="M23" i="170" s="1"/>
  <c r="T181" i="7"/>
  <c r="V181" i="7" s="1"/>
  <c r="J9" i="144"/>
  <c r="J21" i="144" s="1"/>
  <c r="T177" i="7"/>
  <c r="V177" i="7" s="1"/>
  <c r="M20" i="134"/>
  <c r="L20" i="134"/>
  <c r="M21" i="63"/>
  <c r="L21" i="63"/>
  <c r="L21" i="59"/>
  <c r="M21" i="59"/>
  <c r="M20" i="100"/>
  <c r="L20" i="100"/>
  <c r="J11" i="59"/>
  <c r="J23" i="59" s="1"/>
  <c r="T86" i="7"/>
  <c r="J8" i="61"/>
  <c r="J20" i="61" s="1"/>
  <c r="T88" i="7"/>
  <c r="V88" i="7" s="1"/>
  <c r="J11" i="294"/>
  <c r="J23" i="294" s="1"/>
  <c r="L23" i="294" s="1"/>
  <c r="H21" i="329"/>
  <c r="H23" i="329"/>
  <c r="H20" i="329"/>
  <c r="H22" i="329"/>
  <c r="H24" i="329"/>
  <c r="M22" i="186"/>
  <c r="T73" i="7"/>
  <c r="V73" i="7" s="1"/>
  <c r="J11" i="39"/>
  <c r="J23" i="39" s="1"/>
  <c r="M19" i="264"/>
  <c r="T270" i="7"/>
  <c r="V270" i="7" s="1"/>
  <c r="J8" i="41"/>
  <c r="J20" i="41" s="1"/>
  <c r="T55" i="7"/>
  <c r="V55" i="7" s="1"/>
  <c r="J9" i="110"/>
  <c r="J21" i="110" s="1"/>
  <c r="T131" i="7"/>
  <c r="V131" i="7" s="1"/>
  <c r="T373" i="7"/>
  <c r="V373" i="7" s="1"/>
  <c r="T276" i="7"/>
  <c r="V276" i="7" s="1"/>
  <c r="J8" i="202"/>
  <c r="J20" i="202" s="1"/>
  <c r="L20" i="202" s="1"/>
  <c r="T92" i="7"/>
  <c r="V92" i="7" s="1"/>
  <c r="J8" i="59"/>
  <c r="J20" i="59" s="1"/>
  <c r="T83" i="7"/>
  <c r="V83" i="7" s="1"/>
  <c r="J11" i="204"/>
  <c r="J23" i="204" s="1"/>
  <c r="M23" i="204" s="1"/>
  <c r="T121" i="7"/>
  <c r="V121" i="7" s="1"/>
  <c r="J10" i="98"/>
  <c r="J22" i="98" s="1"/>
  <c r="L22" i="98" s="1"/>
  <c r="H23" i="142"/>
  <c r="H22" i="142"/>
  <c r="H21" i="142"/>
  <c r="H24" i="142"/>
  <c r="H20" i="142"/>
  <c r="H25" i="142"/>
  <c r="T134" i="7"/>
  <c r="V134" i="7" s="1"/>
  <c r="J9" i="112"/>
  <c r="J20" i="112" s="1"/>
  <c r="T218" i="7"/>
  <c r="V218" i="7" s="1"/>
  <c r="J8" i="128"/>
  <c r="J19" i="128" s="1"/>
  <c r="J12" i="59"/>
  <c r="J24" i="59" s="1"/>
  <c r="T87" i="7"/>
  <c r="J10" i="59"/>
  <c r="J22" i="59" s="1"/>
  <c r="T85" i="7"/>
  <c r="M19" i="15"/>
  <c r="M20" i="15"/>
  <c r="J9" i="98"/>
  <c r="J21" i="98" s="1"/>
  <c r="T116" i="7"/>
  <c r="V116" i="7" s="1"/>
  <c r="L23" i="63"/>
  <c r="J9" i="61"/>
  <c r="J21" i="61" s="1"/>
  <c r="T89" i="7"/>
  <c r="V89" i="7" s="1"/>
  <c r="T72" i="7"/>
  <c r="V72" i="7" s="1"/>
  <c r="T68" i="7"/>
  <c r="V68" i="7" s="1"/>
  <c r="J8" i="49"/>
  <c r="J20" i="49" s="1"/>
  <c r="L20" i="186"/>
  <c r="T58" i="7"/>
  <c r="V58" i="7" s="1"/>
  <c r="J8" i="43"/>
  <c r="J20" i="43" s="1"/>
  <c r="T52" i="7"/>
  <c r="V52" i="7" s="1"/>
  <c r="T51" i="7"/>
  <c r="V51" i="7" s="1"/>
  <c r="M21" i="39"/>
  <c r="L21" i="39"/>
  <c r="L20" i="39"/>
  <c r="M20" i="39"/>
  <c r="J10" i="37"/>
  <c r="J22" i="37" s="1"/>
  <c r="M22" i="37" s="1"/>
  <c r="T46" i="7"/>
  <c r="J13" i="37"/>
  <c r="J25" i="37" s="1"/>
  <c r="T50" i="7"/>
  <c r="T45" i="7"/>
  <c r="J8" i="37"/>
  <c r="J20" i="37" s="1"/>
  <c r="L20" i="37" s="1"/>
  <c r="L21" i="37"/>
  <c r="M21" i="37"/>
  <c r="L24" i="37"/>
  <c r="M24" i="37"/>
  <c r="L20" i="25"/>
  <c r="M20" i="25"/>
  <c r="L21" i="25"/>
  <c r="M21" i="25"/>
  <c r="L22" i="22"/>
  <c r="M21" i="22"/>
  <c r="L21" i="22"/>
  <c r="L19" i="11"/>
  <c r="J11" i="166"/>
  <c r="J23" i="166" s="1"/>
  <c r="L23" i="166" s="1"/>
  <c r="J8" i="57"/>
  <c r="J20" i="57" s="1"/>
  <c r="L20" i="57" s="1"/>
  <c r="M22" i="17"/>
  <c r="L22" i="17"/>
  <c r="J8" i="140"/>
  <c r="J20" i="140" s="1"/>
  <c r="T165" i="7"/>
  <c r="L20" i="220"/>
  <c r="M20" i="220"/>
  <c r="J10" i="166"/>
  <c r="J22" i="166" s="1"/>
  <c r="M22" i="166" s="1"/>
  <c r="J10" i="140"/>
  <c r="J22" i="140" s="1"/>
  <c r="T206" i="7"/>
  <c r="J11" i="220"/>
  <c r="J23" i="220" s="1"/>
  <c r="T302" i="7"/>
  <c r="V302" i="7" s="1"/>
  <c r="J9" i="220"/>
  <c r="J21" i="220" s="1"/>
  <c r="T300" i="7"/>
  <c r="V300" i="7" s="1"/>
  <c r="T207" i="7"/>
  <c r="V207" i="7" s="1"/>
  <c r="T80" i="7"/>
  <c r="V80" i="7" s="1"/>
  <c r="T10" i="7"/>
  <c r="V10" i="7" s="1"/>
  <c r="J14" i="11"/>
  <c r="J21" i="11" s="1"/>
  <c r="L21" i="27"/>
  <c r="M21" i="27"/>
  <c r="M20" i="20"/>
  <c r="M22" i="298"/>
  <c r="L22" i="298"/>
  <c r="L23" i="172"/>
  <c r="M23" i="172"/>
  <c r="J8" i="166"/>
  <c r="J20" i="166" s="1"/>
  <c r="L20" i="208"/>
  <c r="M20" i="208"/>
  <c r="J9" i="136"/>
  <c r="J21" i="136" s="1"/>
  <c r="J11" i="51"/>
  <c r="J23" i="51" s="1"/>
  <c r="T75" i="7"/>
  <c r="V75" i="7" s="1"/>
  <c r="L22" i="202"/>
  <c r="M22" i="202"/>
  <c r="L20" i="146"/>
  <c r="M20" i="146"/>
  <c r="M20" i="102"/>
  <c r="L20" i="102"/>
  <c r="L22" i="210"/>
  <c r="M22" i="210"/>
  <c r="J10" i="208"/>
  <c r="J22" i="208" s="1"/>
  <c r="T280" i="7"/>
  <c r="V280" i="7" s="1"/>
  <c r="J10" i="57"/>
  <c r="J22" i="57" s="1"/>
  <c r="T82" i="7"/>
  <c r="V82" i="7" s="1"/>
  <c r="L19" i="55"/>
  <c r="M19" i="55"/>
  <c r="M22" i="146"/>
  <c r="L22" i="146"/>
  <c r="M26" i="172"/>
  <c r="L26" i="172"/>
  <c r="M25" i="142"/>
  <c r="L25" i="142"/>
  <c r="L22" i="222"/>
  <c r="M22" i="222"/>
  <c r="M21" i="202"/>
  <c r="L21" i="202"/>
  <c r="L19" i="45"/>
  <c r="M19" i="45"/>
  <c r="M22" i="172"/>
  <c r="L22" i="172"/>
  <c r="L29" i="172"/>
  <c r="M29" i="172"/>
  <c r="T205" i="7"/>
  <c r="V205" i="7" s="1"/>
  <c r="J9" i="166"/>
  <c r="J21" i="166" s="1"/>
  <c r="T259" i="7"/>
  <c r="V259" i="7" s="1"/>
  <c r="J8" i="190"/>
  <c r="J20" i="190" s="1"/>
  <c r="J8" i="136"/>
  <c r="J20" i="136" s="1"/>
  <c r="M20" i="160"/>
  <c r="L20" i="160"/>
  <c r="R274" i="204"/>
  <c r="J9" i="204"/>
  <c r="J21" i="204" s="1"/>
  <c r="T274" i="7"/>
  <c r="V274" i="7" s="1"/>
  <c r="R274" i="344"/>
  <c r="J12" i="208"/>
  <c r="J24" i="208" s="1"/>
  <c r="T282" i="7"/>
  <c r="V282" i="7" s="1"/>
  <c r="M23" i="298"/>
  <c r="L23" i="298"/>
  <c r="L28" i="172"/>
  <c r="M28" i="172"/>
  <c r="L24" i="172"/>
  <c r="M24" i="172"/>
  <c r="L24" i="166"/>
  <c r="M24" i="166"/>
  <c r="L19" i="200"/>
  <c r="M19" i="200"/>
  <c r="L22" i="136"/>
  <c r="M22" i="136"/>
  <c r="L21" i="57"/>
  <c r="M21" i="57"/>
  <c r="L22" i="51"/>
  <c r="M22" i="51"/>
  <c r="L21" i="51"/>
  <c r="M21" i="51"/>
  <c r="L19" i="100"/>
  <c r="M19" i="100"/>
  <c r="L19" i="277"/>
  <c r="M19" i="277"/>
  <c r="L20" i="192"/>
  <c r="M20" i="192"/>
  <c r="M25" i="172"/>
  <c r="L25" i="172"/>
  <c r="L25" i="166"/>
  <c r="M25" i="166"/>
  <c r="L21" i="190"/>
  <c r="M21" i="190"/>
  <c r="M23" i="136"/>
  <c r="L23" i="136"/>
  <c r="L19" i="53"/>
  <c r="M19" i="53"/>
  <c r="L20" i="51"/>
  <c r="M20" i="51"/>
  <c r="M23" i="140"/>
  <c r="L23" i="140"/>
  <c r="L19" i="102"/>
  <c r="M19" i="102"/>
  <c r="M20" i="55"/>
  <c r="L20" i="55"/>
  <c r="L20" i="45"/>
  <c r="M20" i="45"/>
  <c r="M19" i="315"/>
  <c r="L19" i="315"/>
  <c r="L19" i="304"/>
  <c r="M19" i="304"/>
  <c r="M20" i="302"/>
  <c r="L20" i="302"/>
  <c r="M19" i="300"/>
  <c r="L19" i="300"/>
  <c r="M20" i="296"/>
  <c r="L20" i="296"/>
  <c r="L21" i="296"/>
  <c r="M21" i="296"/>
  <c r="M24" i="294"/>
  <c r="L24" i="294"/>
  <c r="M19" i="292"/>
  <c r="L19" i="292"/>
  <c r="M19" i="289"/>
  <c r="L19" i="289"/>
  <c r="L20" i="275"/>
  <c r="M20" i="275"/>
  <c r="L19" i="273"/>
  <c r="M19" i="273"/>
  <c r="M19" i="271"/>
  <c r="L19" i="271"/>
  <c r="M19" i="269"/>
  <c r="L19" i="269"/>
  <c r="L20" i="260"/>
  <c r="M20" i="260"/>
  <c r="L21" i="260"/>
  <c r="M21" i="260"/>
  <c r="L21" i="258"/>
  <c r="M21" i="258"/>
  <c r="L18" i="252"/>
  <c r="M18" i="252"/>
  <c r="L19" i="250"/>
  <c r="M19" i="250"/>
  <c r="L19" i="248"/>
  <c r="M19" i="248"/>
  <c r="L19" i="244"/>
  <c r="M19" i="244"/>
  <c r="L20" i="168"/>
  <c r="M20" i="168"/>
  <c r="L24" i="168"/>
  <c r="M24" i="168"/>
  <c r="M22" i="168"/>
  <c r="L22" i="168"/>
  <c r="L23" i="168"/>
  <c r="M23" i="168"/>
  <c r="L21" i="168"/>
  <c r="M21" i="168"/>
  <c r="L20" i="258" l="1"/>
  <c r="M22" i="294"/>
  <c r="M25" i="294"/>
  <c r="M23" i="37"/>
  <c r="M22" i="170"/>
  <c r="L21" i="208"/>
  <c r="L21" i="140"/>
  <c r="L20" i="294"/>
  <c r="M25" i="180"/>
  <c r="L21" i="170"/>
  <c r="M21" i="174"/>
  <c r="M22" i="61"/>
  <c r="L20" i="170"/>
  <c r="H19" i="148"/>
  <c r="H20" i="148"/>
  <c r="H20" i="162"/>
  <c r="H19" i="162"/>
  <c r="L21" i="294"/>
  <c r="L22" i="190"/>
  <c r="L23" i="170"/>
  <c r="L23" i="208"/>
  <c r="M20" i="218"/>
  <c r="L20" i="218"/>
  <c r="M20" i="63"/>
  <c r="L20" i="63"/>
  <c r="M21" i="146"/>
  <c r="M21" i="172"/>
  <c r="M22" i="39"/>
  <c r="M20" i="210"/>
  <c r="L20" i="210"/>
  <c r="L24" i="140"/>
  <c r="L23" i="214"/>
  <c r="M23" i="214"/>
  <c r="M23" i="142"/>
  <c r="L20" i="188"/>
  <c r="M20" i="178"/>
  <c r="L20" i="178"/>
  <c r="M27" i="172"/>
  <c r="M21" i="20"/>
  <c r="M23" i="166"/>
  <c r="M19" i="122"/>
  <c r="L19" i="122"/>
  <c r="L20" i="110"/>
  <c r="M20" i="110"/>
  <c r="L19" i="13"/>
  <c r="L21" i="108"/>
  <c r="M21" i="108"/>
  <c r="L22" i="63"/>
  <c r="M22" i="63"/>
  <c r="M20" i="214"/>
  <c r="L20" i="214"/>
  <c r="M20" i="98"/>
  <c r="L20" i="98"/>
  <c r="M22" i="204"/>
  <c r="M22" i="25"/>
  <c r="L22" i="166"/>
  <c r="L22" i="180"/>
  <c r="M22" i="180"/>
  <c r="A4" i="148"/>
  <c r="A4" i="147"/>
  <c r="L23" i="144"/>
  <c r="M23" i="144"/>
  <c r="M20" i="142"/>
  <c r="L20" i="142"/>
  <c r="L22" i="37"/>
  <c r="M23" i="294"/>
  <c r="L22" i="214"/>
  <c r="M22" i="214"/>
  <c r="M23" i="180"/>
  <c r="L23" i="180"/>
  <c r="M21" i="180"/>
  <c r="L21" i="180"/>
  <c r="M24" i="144"/>
  <c r="L24" i="144"/>
  <c r="M24" i="214"/>
  <c r="L24" i="214"/>
  <c r="L23" i="204"/>
  <c r="M20" i="202"/>
  <c r="L19" i="180"/>
  <c r="M19" i="180"/>
  <c r="L21" i="144"/>
  <c r="M21" i="144"/>
  <c r="L24" i="59"/>
  <c r="M24" i="59"/>
  <c r="L21" i="110"/>
  <c r="M21" i="110"/>
  <c r="M20" i="61"/>
  <c r="L20" i="61"/>
  <c r="L20" i="112"/>
  <c r="M20" i="112"/>
  <c r="M22" i="98"/>
  <c r="L20" i="41"/>
  <c r="M20" i="41"/>
  <c r="L23" i="59"/>
  <c r="M23" i="59"/>
  <c r="M19" i="128"/>
  <c r="L19" i="128"/>
  <c r="M23" i="39"/>
  <c r="L23" i="39"/>
  <c r="M20" i="59"/>
  <c r="L20" i="59"/>
  <c r="M22" i="59"/>
  <c r="L22" i="59"/>
  <c r="M21" i="98"/>
  <c r="L21" i="98"/>
  <c r="L21" i="61"/>
  <c r="M21" i="61"/>
  <c r="M20" i="57"/>
  <c r="M20" i="49"/>
  <c r="L20" i="49"/>
  <c r="L20" i="43"/>
  <c r="M20" i="43"/>
  <c r="M25" i="37"/>
  <c r="L25" i="37"/>
  <c r="M20" i="37"/>
  <c r="L21" i="11"/>
  <c r="M21" i="11"/>
  <c r="L20" i="140"/>
  <c r="M20" i="140"/>
  <c r="L23" i="220"/>
  <c r="M23" i="220"/>
  <c r="M21" i="220"/>
  <c r="L21" i="220"/>
  <c r="L22" i="140"/>
  <c r="M22" i="140"/>
  <c r="L21" i="204"/>
  <c r="M21" i="204"/>
  <c r="L20" i="136"/>
  <c r="M20" i="136"/>
  <c r="L20" i="190"/>
  <c r="M20" i="190"/>
  <c r="L21" i="166"/>
  <c r="M21" i="166"/>
  <c r="L24" i="208"/>
  <c r="M24" i="208"/>
  <c r="L22" i="57"/>
  <c r="M22" i="57"/>
  <c r="L22" i="208"/>
  <c r="M22" i="208"/>
  <c r="L23" i="51"/>
  <c r="M23" i="51"/>
  <c r="M21" i="136"/>
  <c r="L21" i="136"/>
  <c r="M20" i="166"/>
  <c r="L20" i="166"/>
  <c r="A1" i="163"/>
  <c r="K42" i="143"/>
  <c r="K42" i="143" a="1"/>
  <c r="A1" i="163" a="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<sst xmlns="http://schemas.openxmlformats.org/spreadsheetml/2006/main" count="12632" uniqueCount="833">
  <si>
    <t xml:space="preserve">Sonda balistica per la litotrissia della calcolosi vescicale </t>
  </si>
  <si>
    <t>Presidi Urodinamica</t>
  </si>
  <si>
    <t>Dilatatore a palloncino per stenosi dell’uretra, misura 9 CH, lunghezza 29 cm a punta tieman, palloncino in polietilene lungo 18 cm, diametro del palloncino gonfio 8,7 mm, massima pressione 6 atm;</t>
  </si>
  <si>
    <t>Dilatatori fasciali per nefrostomia in polietilene da 5 a 24 Fr lunghezza 20 cm confezionati singolarmente</t>
  </si>
  <si>
    <t>Ago con punta larga 4,5 / 10 mm utilizzato nel corso di percutanea su filo guida per  facilitare la dilatazione di un tratto muscolo-fasciale lunghezza  5 / 10 cm calibro 18 G</t>
  </si>
  <si>
    <t xml:space="preserve">Catetere vescicale  in silicone 100%,punta nelaton, 2 fori laterali, con palloncino a due vie, ml 10, sterile ch 12-24 lunghezza cm 40 circa </t>
  </si>
  <si>
    <t xml:space="preserve">Catetere vescicale  in silicone 100%,punta nelaton, 2 fori laterali, con palloncino a due vie, ml 20-30, sterile ch 18-24 lunghezza cm 40 circa </t>
  </si>
  <si>
    <t>Catetere vescicale in silicone 100%, con palloncino ml 40-80, tre vie, punta Dufour, 2 fori laterali,ch 16-24 sterile</t>
  </si>
  <si>
    <t>Catetere vescicale in silicone 100%, con palloncino ml 80-100, tre vie, punta Couvelaire,ch 16-24, 2 fori, sterile</t>
  </si>
  <si>
    <t>Tappo per catetere, in PVC, sterile</t>
  </si>
  <si>
    <t xml:space="preserve">Sfintere artificiale in un unico pezzo. Protesi dotata di un secondo palloncino (serbatoio) che interviene aumentando la pressione nella cuffia in caso di improvvisi rialzi della pressione addominale (occlusione “condizionata”), assicurando una migliore continenza urinaria. Pompa dotata di port autosigillante che consente per via percutanea di interagire con il dispositivo per aumentare o ridurre la pressione della cuffia sull’uretra </t>
  </si>
  <si>
    <t>Stent ureterali speciali</t>
  </si>
  <si>
    <t>Dilatatore a  palloncino  per la stenosi  uretrale misura  Diametro: 7.0 Fr Lunghezza: 29 cm; punta aperta palloncino in polietilene lungo 18 cm, diametro del palloncino gonfio 8,7mm massima pressione 6 atm;</t>
  </si>
  <si>
    <t>Fili Guida</t>
  </si>
  <si>
    <t>Filo guida idrofilico in nitinol corpo stiff  e punta flessibile 8 cm circa, dritta ed angolata,  guaina esterna in poliuretano, diametro .035 e .038 inch, lunghezza 145 cm circa,  manico di controllo incluso ;</t>
  </si>
  <si>
    <t>Ago spinale punta tipo Quincke 22 Gauge x 7 in</t>
  </si>
  <si>
    <t xml:space="preserve">Linea pompa peristaltica monouso tipo SI.EM. </t>
  </si>
  <si>
    <t xml:space="preserve">Catetere rettale monouso con palloncino in PVC per misurazione della pressione addominale. diametro 4,5Fr 200mm </t>
  </si>
  <si>
    <t>Dome monouso sterile per trasduttore di pressione per Urobenchmark/Maestro</t>
  </si>
  <si>
    <t>catetere doppio lume per cistomanometria 6 fr.</t>
  </si>
  <si>
    <t>catetere a due vie per cistomanometria e profilo pressorio uretrale con connettore a Y , ch 8</t>
  </si>
  <si>
    <t>Catetere addominale in PVC a palloncino separato a lumen singolo 4.5Fr Catetere con introduttore, lunghezza 260cm</t>
  </si>
  <si>
    <t>Protesi peniene e Testicolari</t>
  </si>
  <si>
    <t>Catetere mono j  lunghezza 90cm, radiopaco con marker graduati,  punta aperta kit completo di filo guida e connettore universale per sacca urina      ch 6-7-9</t>
  </si>
  <si>
    <t>Catetere  a doppio lume, provvisto di 2 connettori Luer Lock, diametro 10  Fr. con  punta da 6 FR flessibile e lunghezza 24 cm;</t>
  </si>
  <si>
    <t>Set stent ureterale doppio pigtail termosensibile, interamente rivestito di Eparina,   sia all’interno che all’esterno, per impianti a lungo termine, biocompatibile fino a 12 mesi, diametro 5, 6, 7 Fr. lunghezza da 22 a 28 cm.</t>
  </si>
  <si>
    <t>Raccoglitore per urine ml 5000</t>
  </si>
  <si>
    <t>Ago Echotip®  con punta CHIBA usato per nefrostomia percutanea, calibro da 18 a 22, G / lunghezza 11 ,20,25 cm circa</t>
  </si>
  <si>
    <t xml:space="preserve">stent ureterale punta chiusa, doppio J,  con rivestimento idrofilo completamente orientabile fori di drenaggio su tutta la lunghezza misure circa 4.8-6-7 CH e 24 26 28 cm </t>
  </si>
  <si>
    <t>Kit nefrostomia tecnica puntura diretta composto da ago, catetere mono pigtail 30 cm 6 CH, otturatore, tubo di drenaggio (tipo SET di OTTO)</t>
  </si>
  <si>
    <t>Kit completo per sostituzione nefrostomia percutanea tipo pigtail in poliuretano biocompatibile misure da 6 a 10 CH circa</t>
  </si>
  <si>
    <t xml:space="preserve">Estrattore di calcoli in Nitinol   per nefrolitotomia percutanea, con manico a pinza, corpo rigido lungo 38 cm circa , diametro 10 e 12 CH circa , cestello a 4 fili nitinol senza punta </t>
  </si>
  <si>
    <t xml:space="preserve">Estrattore di calcoli in Nitinol   per nefrolitotomia percutanea, con manico a pinza, corpo rigido lungo 38 cm circa , diametro 10 CH circa, cestello a 3 fili in nitinol ad apertura frontale </t>
  </si>
  <si>
    <t>Catetere  per accesso ureterale con punta angolata, per superamento calcoli e segmenti ureterali  tortuosi; diametro 5 Fr. lunghezza 65 cm circa</t>
  </si>
  <si>
    <t>Caterete a palloncino 5 e 6 Fr circa utilizzato per occludere temporaneamente il giunto pieloureterale durante  litotrissia percutanea lunghezza 75 cm circa, con  adattatore completamente smontabile</t>
  </si>
  <si>
    <t>Filo Guida di amplatz  in acciaio e rivestito in  PTFE  corpo extra stiff  punta dritta e punta J  per utilizzo in percutanea; misure .035 e .038 inch, lunghezza 145 cm;</t>
  </si>
  <si>
    <t>Linea di irrigazione in PVC o equivalente, trasparente composta da clamp per interrompere il flusso durante la sostituzione della sacca di irrigazione. Connessione adatta a tutti gli endoscopi, dotata di  valvola antireflusso e sistema manuale integrato per aumentare il flusso.</t>
  </si>
  <si>
    <t>Estrattore di calcoli in Nitinol   per nefrolitotomia percutanea, con manico a pinza, corpo rigido lungo 38 cm circa , diametro 10 CH circa, cestello senza punta a  16 fili distali intrecciati a paracadute</t>
  </si>
  <si>
    <t>Stent ureterale a doppio J intraoperatorio in puroflex o materiale equivalente, diametro 6 Ch lunghezza 26-28 cm</t>
  </si>
  <si>
    <t>Set Stent ureterale mono J punta aperta CH 6  -  7 e 8-lunghezza 90 cm con filo guida in PTFE</t>
  </si>
  <si>
    <t>Catetere uretrale armato, in latex siliconato, per ematuria a 3 vie, punta Couvelaire 22 Ch, palloncino 30 ml</t>
  </si>
  <si>
    <t xml:space="preserve">Catetere a palloncino per visualizzazione diverticoli uretrali Ch. 14 5-10 ml tipo Rusch </t>
  </si>
  <si>
    <t xml:space="preserve">kit per drenaggio sovrapubico con catetere a 2 vie  a palloncino in silicone composto da  trocar divisibile, manicotto di fissaggio, tappo, clamp; misure 12 e 15 CH circa
</t>
  </si>
  <si>
    <t xml:space="preserve">Clip in polimero non riassorbibile tipo Hem-o-lok misura M/ML/L/XL </t>
  </si>
  <si>
    <t>Catetere Nelaton monouso con attacco a padiglione autolubrificante  varie misure</t>
  </si>
  <si>
    <t>Catetere Nelaton monouso con  rivestimento idrofilico,  con luerlock, lunghezza 40 cm, varie misure</t>
  </si>
  <si>
    <t>Set puntura 2 fasi composto da cannula di puntura  con marker sulla punta ecoreflettente, raddrizzatore per catetere, con mandrino in plastica e catetere pigtail in poliuretano, radiopaco, guida punta morbida (tipo Lunderquist o similare) lunghezza ca. 30 cm. CH 6,8,10</t>
  </si>
  <si>
    <t>Sonde rettali autostatiche con palloncino 22 - 24 ch</t>
  </si>
  <si>
    <t>Profilattici</t>
  </si>
  <si>
    <t>Profilattici senza serbatoio per sonde ecografiche lattex free</t>
  </si>
  <si>
    <t xml:space="preserve">Kit per citologia urinaria dell’alta via escretrice mediante spazzolamento 5 ch </t>
  </si>
  <si>
    <t>Citologia alta via escretrice</t>
  </si>
  <si>
    <t>Estrattore di calcoli con cestello quattro fili in Nitinol ad elevata massa e forza radiale , senza punta , diametro di 2.4 Fr. e lunghezza 115 cm, circa; diametro apertura massima del cestello 1 cm e 2 cm circa, impugnatura ergonomica completamente smontabile.</t>
  </si>
  <si>
    <t>estrattore di calcoli con cestello cinque fili acciaio punta filiforme CH 4 varie lunghezze</t>
  </si>
  <si>
    <t>Guaina telecamera/ecografia</t>
  </si>
  <si>
    <t>Guaina coprisonda  intraoperatoria per ecografia addominale o per telecamera, sterile</t>
  </si>
  <si>
    <t>Candeletta punta olivare dritta da CH8 a CH28 lunghezza  34cm latex free</t>
  </si>
  <si>
    <t>Guida flessibile punta a J teflonata o similare diam. 0,035 – lungh. 150 cm circa</t>
  </si>
  <si>
    <t>Guida flessibile punta dritta morbida teflonata o similare diam. 0,035 – lungh. 150 cm circa</t>
  </si>
  <si>
    <t>Guida punta flessibile J  tipo “Lunderquist”  teflonata o similare diam. 0,035</t>
  </si>
  <si>
    <t>Raccordo universale in latex tra cateterino ureterale e sacca sterile</t>
  </si>
  <si>
    <t xml:space="preserve">Raccordo con attacco luer lock (flessibile e non), sterile, per catetere ureterale da ch 3 ch 6 </t>
  </si>
  <si>
    <t>Ago per anestesia locale (per biopsia prostatica) tipo Ago Spinale Punta tipo Quincke3</t>
  </si>
  <si>
    <t>Raccoglitori per incontinenza urinaria maschile</t>
  </si>
  <si>
    <t>Raccoglitori di urina  sterili pediatrici in P.V.C. morbido, provvisti di una parte adesiva non allergica che non si stacca a contatto con i liquidi, di facile applicazione, di capacità di circa 150 ml</t>
  </si>
  <si>
    <t>Raccoglitori Urina</t>
  </si>
  <si>
    <t>Raccoglitori di urina delle 24 h,  pediatrici,  in P.V.C. morbido, provvisti di una parte adesiva non allergica che non si stacca a contatto con i liquidi, di facile applicazione, unisex e con valvola antireflusso e rubinetto di scarico. Confezione singola sterile di carta medicale.</t>
  </si>
  <si>
    <t>Endoprotesi ureterale in nitinol autoespandibile, kit introduzione, estremità morbide, segmento  di ancoraggio, sistema di rimozione. Varie misure</t>
  </si>
  <si>
    <t>Endoprotesi uretrobulbare in nitinol, kit introduzione sotto visione diretta, estremità morbide, segmento  di ancoraggio, sistema di rimozione. Varie misure</t>
  </si>
  <si>
    <t>Endoprotesi uretroprostatica in nitinol autoespandibile, kit introduzione sotto visione diretta, estremità morbide, segmento  di ancoraggio, sistema di rimozione.  Varie misure</t>
  </si>
  <si>
    <t>Endoprotesi uretrovescicale in nitinol autoespandibile, kit introduzione sotto visione diretta, estremità morbide, segmento  di ancoraggio, sistema di rimozione. Varie Misure</t>
  </si>
  <si>
    <t xml:space="preserve">Fibre Laser </t>
  </si>
  <si>
    <t>Cannule per litotrissia percutanea con ghiera rotante ultrasonica in punta e canale interno per collegamento con pompa di aspirazione compatibili con lititritore ad ultrasuoni ditta wolf in dotazione</t>
  </si>
  <si>
    <t>Tubo di collegamento con valvola di non ritorno tipo "Set Guard"</t>
  </si>
  <si>
    <t>Sacca per lavaggio/endoscopia in sodio cloruro 0,9% da 3000 ml</t>
  </si>
  <si>
    <t>Sacca per lavaggio/endoscopia in sodio cloruro 0,9% da 5000 ml</t>
  </si>
  <si>
    <t>Retrattori</t>
  </si>
  <si>
    <t>Retrattore addominale monouso radiopaco varie misure</t>
  </si>
  <si>
    <t>Protesi testicolari costituite da una membrana di elastomero di silicone e contenenti i gel di silicone ad alto rendimento, dotate di un patch su una delle estremità per il fissaggio con sutura, utilizzabile anche con tecnica senza fissaggio. Misure S, M, L</t>
  </si>
  <si>
    <t>u.m</t>
  </si>
  <si>
    <t>TOTALE</t>
  </si>
  <si>
    <t>CRITERI DI QUALITA'</t>
  </si>
  <si>
    <t>max 10 punti</t>
  </si>
  <si>
    <t xml:space="preserve">Innovazione tecnologica e nuovi materiali                                                     </t>
  </si>
  <si>
    <t>max 15 punti</t>
  </si>
  <si>
    <t>60 punti</t>
  </si>
  <si>
    <t>LOTTO 66</t>
  </si>
  <si>
    <t>max 5 punti</t>
  </si>
  <si>
    <t>Aghi</t>
  </si>
  <si>
    <t>Estrattore di calcoli percutanea</t>
  </si>
  <si>
    <t>Estrattore di calcoli endoscopia</t>
  </si>
  <si>
    <t>Catetere a palloncino per dilatazione ureterale</t>
  </si>
  <si>
    <t>Stent ureterali  media permanenza</t>
  </si>
  <si>
    <t>Tumor stent</t>
  </si>
  <si>
    <t>Cateteri per nefrostomia</t>
  </si>
  <si>
    <t>Drenaggi sovrapubici</t>
  </si>
  <si>
    <t>Sfintere artificiale</t>
  </si>
  <si>
    <t xml:space="preserve">Protesi costituita da due bracci di fissaggio di silicone con all'interno una doppia mesh di rinforzo ed un cuscinetto radiopaco in schiuma di silicone. I bracci devono essere dotati di più fori per fissare i bracci stessi a bottoncini presenti sul retro del cuscinetto. Un port autosigillante permette di aumentare o ridurre il volume del cuscinetto mediante soluzione fisiologica aumentando o riducendo la coaptazione dell'uretra. </t>
  </si>
  <si>
    <t>Sacche di svuotamento</t>
  </si>
  <si>
    <t>Sacca, latex free, per lo svuotamento di urina da sacca di raccolta, capacità non inferiore a 2000 ml</t>
  </si>
  <si>
    <t xml:space="preserve">Sacca  ad "U" sterile, per raccolta fluidi  dotata di filtro a rete aperto che consente un veloce drenaggio dei liquidi e tubo di scarico flessibile compatibile con tutti i sistemi di aspirazione. </t>
  </si>
  <si>
    <t>Catetere per neovescica 3 vie, palloncino 30 ml, punta dritta cilindrica, 6 fori, valvola luer  e linea radiopaca lunghezza 42 cm circa, in silicone 100%, misure 20 CH e 22 Ch.</t>
  </si>
  <si>
    <t>Cateteri Ureterali punta aperta dritta senza fori lunghezza cm 70 circa in pvc da Ch 3 a CH 8</t>
  </si>
  <si>
    <t>Cateteri Ureterali punta aperta e curva con fori cm 70 circa da Ch 3 a CH 8</t>
  </si>
  <si>
    <t>Sonda MERCIER cateteri uretrali 1 via punta curva mercier con fori contrapposti ,in pvc termosensibile dalla mis 6 alla 28</t>
  </si>
  <si>
    <t>Sonda conico olivare  cateteri uretrali 1 via punta dritta olivare con fori contrapposti ,in pvc termosensibile dalla mis 6 alla 28</t>
  </si>
  <si>
    <t>Sonda Couvelaire cateteri uretrali 1 via punta dritta a becco di flauto con fori contrapposti , in pvc termosensibile dalla mis 6 alla 28</t>
  </si>
  <si>
    <t>Catetere sterile  tipo Bracci PVC medicale con 9 fori da ch 6/12</t>
  </si>
  <si>
    <t>Nefrostomie</t>
  </si>
  <si>
    <t>Kit completo di nefrostomia autostatica. Set composto da ago per puntura iniziale, con punta radiopaca/ecoreflettente, guida in acciaio o idrofila, tipo Lunderquist o similare, dilatatori fasciali,  raddrizzatore per nefrostomia con mandrino in plastica, catetere nefrostomico tipo Pigtail in Poliuretano. biocompatibile 4-6 mesi. Misure da 10, 12, 14 fr, lunghezza catetere 30 cm circa.</t>
  </si>
  <si>
    <t>Ago-cannula per puntura iniziale nefrostomia con punta ecoreflettente 17,5 G circa e lunghezza 20 cm circa provvista di mandrino</t>
  </si>
  <si>
    <t>Stent ureterale punta aperta, doppio J,  in silicone idrofilo completo di spingitore e filoguida idrofilo misure 6-7-8 CH circa e 22-24 26 28 cm di lunghezza</t>
  </si>
  <si>
    <t>Miscellanea</t>
  </si>
  <si>
    <t>Elettrodi per TURP e TURB "Plasmacinetico"</t>
  </si>
  <si>
    <t>Cateteri Ureterali mandrinati punta a becco di flauto  da Ch 3 a CH 8</t>
  </si>
  <si>
    <t>Estrattore di calcoli con cestello quattro fili acciaio punta cilindrica CH 3 varie lunghezze</t>
  </si>
  <si>
    <t>Pinza in Nitinol flessibile per la cattura dei calcoli, lunghezza almeno cm 90, apertura della pinza 10 mm circa, confezione singola, monouso, sterile. Calibro Ch 3 circa</t>
  </si>
  <si>
    <t>Dilatatore a palloncino per tramite percutaneo</t>
  </si>
  <si>
    <t>CIG</t>
  </si>
  <si>
    <t>PREZZO A BASE D'ASTA UNITARIO</t>
  </si>
  <si>
    <t>VALORE TOTALE DI GARA</t>
  </si>
  <si>
    <t>Accessorio Ureterorenoscopio flessibile : rubinetto-adattatore, con tenuta resistente alle perdite e due porte per poter introdurre in modo fluido e sicuro più strumenti durante l'intervento -passaggio di strumentario e dispositivi fino a 3F e 8F .</t>
  </si>
  <si>
    <t>Accessorio ureterorenoscopio flessibile: siringa per irrigazione aggiuntiva e costante completa di tutti gli accessori</t>
  </si>
  <si>
    <t>Ottica 0° - 4 mm compatibile per cistoscopio rigido con attacco Wolf</t>
  </si>
  <si>
    <t>Ottica 70° - 4 mm compatibile per cistoscopio rigido con attacco Wolf</t>
  </si>
  <si>
    <t>Ottica 30° - 4 mm compatibile per resettore bipolare Gyrus (tipo Olympus)</t>
  </si>
  <si>
    <t>Ottica 30° - 10 mm lunghezza circa 30 cm per laparoscopia (compatibile per Asson)</t>
  </si>
  <si>
    <t>Stent ureterali lunga permanenza</t>
  </si>
  <si>
    <t>QUANTITA' PRESUNTA ANNUA</t>
  </si>
  <si>
    <t>QUANTITA' PRESUNTA QUADRIENNALE</t>
  </si>
  <si>
    <t>INCREMENTO DEL 20%</t>
  </si>
  <si>
    <t>PROROGA TECNICA DI 6 MESI</t>
  </si>
  <si>
    <t xml:space="preserve">Endoprotesi ureterali, uretrali e materiali vari </t>
  </si>
  <si>
    <t>Catetere prostatico a tre vie in silicone 100% con rivestimento idrofilico ,latex free, con palloncino in silicone da  30 50 e  50/80 ml punta DUFOUR</t>
  </si>
  <si>
    <t>Sacche sterili per urine con gocciolatore, valvola antireflusso,accesso per prelievo sterile delle urine, capacità non inferiore a 2000 ml</t>
  </si>
  <si>
    <t>Catetere in silicone a palloncino per nefrostomia, punta con marker radio opaco e ad apertura centrale, con mandrino e foro in punta e laterali e palloncino da  3/5 ml, lunghezza 24 cm circa 12/14/16 CH</t>
  </si>
  <si>
    <t>Conto deposito anche se non impiantabile  (si o no)</t>
  </si>
  <si>
    <t>Conto acquisto (si o no)</t>
  </si>
  <si>
    <t>Conto visione (si o no)</t>
  </si>
  <si>
    <t>si</t>
  </si>
  <si>
    <t>Ottica 0° - 3 mm lunghezza circa 30 cm per endoscopia (compatibile per STORZ)</t>
  </si>
  <si>
    <t>Ottica 0° - 5 mm lunghezza circa 30 cm per endoscopia (compatibile per STORZ)</t>
  </si>
  <si>
    <t>Ottica 12° - 3 mm lunghezza circa 30 cm per endoscopia (compatibile per STORZ)</t>
  </si>
  <si>
    <t>Ottica 12° - 5 mm lunghezza circa 30 cm per endoscopia (compatibile per STORZ)</t>
  </si>
  <si>
    <t>Ottica 30° - 3 mm lunghezza circa 30 cm per endoscopia (compatibile per STORZ)</t>
  </si>
  <si>
    <t>Ottica 30° -  5 mm lunghezza circa 30 cm per endoscopia (compatibile per STORZ)</t>
  </si>
  <si>
    <t xml:space="preserve">Evacuatori </t>
  </si>
  <si>
    <t>Elettrodo per resezione ad ansa monouso varie misure per resettore endoscopico; compatibile con sistema Gyrus Plasmakinetic Superplus. Richiesta relazione di compatibilità con il generatore.</t>
  </si>
  <si>
    <t>Elettrodi di varie tipologie, per resezione bipolare plasmacinetica, compatibili con i generatori Gyrus Plasmakinetic Superplus ed i resettori Olympus bipolari di proprietà della nostra asl. Richiesta relazione di compatibilità con il generatore ed i resettori. TIPOLOGIA DI ELETTRODI RICHIESTI: Elettrodi a bottone ovale, elettrodi a rullo, elettrodi ad ago di collins angolazione 45° e 90°, elettrodi per enucleazione bipolare, elettrodi ad ansa piccola, media e larga</t>
  </si>
  <si>
    <t>Catetere Cobra per accesso renale percutaneo, radiopaco, 6 Fr, lunghezza 65 cm per dirigere filoguida da 0.038 inch</t>
  </si>
  <si>
    <t>Ago tipo Williams per cistoscopio rigido e/o flessibile  25 Gauge circa per iniezioni endovescicali</t>
  </si>
  <si>
    <t>Estrattore di calcoli in Nitinol con cestello quattro fili  senza punta e porzione distale flessibile, radiopaca del diametro di 1.5, 2.2, 3, 3.2, 4.5 Fr. e lunghezze da 65, 115 cm, circa; diametro apertura massima del cestello 1 cm e 2 cm circa, impugnatura ergonomica completamente smontabile.</t>
  </si>
  <si>
    <t xml:space="preserve">Estrattore di calcoli in Nitinol con cestello a fili piatti da 16/4 fili tipo paracadute, calibri 1.7 e 2.4 Ch circa, lunghezza 115 circa, cestello 1 ed 1.5 cm circa.  </t>
  </si>
  <si>
    <t xml:space="preserve">Dispositivo a rete con 32 fili intrecciati in Nitinol per occlusione ureterale, utilizzato nelle procedure di litotrissia intracorporea, diametro catetere 2.8 Fr circa, diametro cestello 7 mm circa. </t>
  </si>
  <si>
    <t>Cestello per recupero calcoli  in Nitinol con basket ad apertura frontale da 8 mm  e 11 mm circa, a forma triangolare con le 3 punte ricongiunte da tre fili in nitinol; impugnatura ergonomica  calibro della guaina 1.7 CH e 2.2 CH, lunghezza 115 cm circa.</t>
  </si>
  <si>
    <t>Set dilatazione fasciale monofase atraumatica a palloncino, composto da catetere dilatatore a palloncino radiopaco, diametro palloncino gonfio 6, 8 e 10 mm circa, lunghezza del palloncino 15cm circa, massima pressione 20 atmosfere, tacche radiopache marcate sull’estremità distale e prossimale del palloncino. Guaina tipo Amplaz con marker radio opaco, misure 18,24 e 30 Ch, lunghezza almeno di 17 cm circa. Siringa-manometro con sistema di gonfiaggio incluso nel kit</t>
  </si>
  <si>
    <t>Guaina d’accesso ureterale in PTFE con rinforzo metallico resistente al kinking. Teflonata all'interno, provvista di mandrino dilatatore con attacco luer-lock e doppio foro distale e laterale con sistema one-step di rilascio del filo guida di sicurezza in parallelo. Dispositivo prossimale ergonomico ad imbuto provvisto di due fori per il fissaggio, guaina e dilatatore idrofilici, diametro interno da 9.5, 10.7, 12 e 14 Fr e con lunghezze da 20, 28, 35, 45 e 55 cm.</t>
  </si>
  <si>
    <t>Guaina d’accesso ureterale in PTFE con rinforzo metallico resistente al kinking. Teflonata all'interno, provvista di mandrino dilatatore con attacco luer-lock. Dispositivo prossimale ergonomico ad imbuto provvisto di due fori per il fissaggio, guaina e dilatatore idrofilici, diametro interno da 9.5, 10.7, 12 e 14 Fr e con lunghezze da 20, 28, 35, 45 e 55 cm.</t>
  </si>
  <si>
    <t>Stent ureterale in silicone nero radiopaco con doppio pigtail. Entrambi i pigtail sono muniti di 6 fori laterali equidistanti 1 cm tra loro e ruotati per 90 gradi lungo il corpo dello stent. Il set è composto da stent, posizionatore, raccordo bloccabile e guida. Diametro 6-7-8.5 fr e lunghezza 20 cm, 24 cm, 26 cm, 28 cm. Tempo di permanenza dino a 365 gg.</t>
  </si>
  <si>
    <t>Dilatatori di Amplatz con rispettiva camicia misure 18, 24,  30 Fr circa.  Lunghezza dilatatore  30 cm e lunghezza camicia 16 e 25 cm. Confezionati singolarmente</t>
  </si>
  <si>
    <t>Dilatatori di Amplatz radiopachi idrofilici, misura da 6 a 30 Ch circa, lunghezza 30 cm, muniti di guaina da lavoro premontata lunga 16 e 20 cm, di diametro da 24 a 30 fr.</t>
  </si>
  <si>
    <t xml:space="preserve">Stent ureterale con pigtail distale (porzione renale) e tratto rettilineo di 8-16 cm in poliuretano morbido e smussato a coda di rondine e dotato di fili di sutura 5/0 che arrivano in vescica. Diametro 7 Ch. Lunghezza totale 30 cm. Dotato di filoguida idrofilico e posizionatore connettibile radioopaco. </t>
  </si>
  <si>
    <t>STENT PROSTATICO TEMPORANEO COMPOSTO DA UNO STENT DA 20 FR LUNGHEZZA 80MM, SPINGITORE DA 20 FR LUNGHEZZA 300MM, TUBO DI RACCORDO DA 22 FR, LUNGHEZZA90MM, DILATATORI DA  22 E 24 FR, LUNGHEZZA 300 MM</t>
  </si>
  <si>
    <t>no</t>
  </si>
  <si>
    <t>Sistema di deflussione a Y per sacca di lavaggio con valvola di regolazione del flusso (tipo Uroline)</t>
  </si>
  <si>
    <t>Catetere ureterale tipo Pollack open-end in polivinilcloruro radio+D11:D16paco da 4, 5, 6, 7 Fr. di diametro, per 70 cm circa di lunghezza, estremità distale morbida per 1 cm, possibilità di utilizzo con fili guida fino a .038 pollici, attacco luer-lock;</t>
  </si>
  <si>
    <t>Clip in polimero riassorbibile tipo Hem-o-lok misura M/ML/L/XL (la ditta aggiudicataria si deve fornire in comodato d'uso gratuito gli applicatori per le varie misure)</t>
  </si>
  <si>
    <t>Catetere per dilatazione ureterale a palloncino tipo PURSUIT –  da ch 5 a 7 – da 65 a 80 cm – palloncino 4 cm e dilatazione 6 mm ad alta pressione, completi di dispositivi di gonfiaggio</t>
  </si>
  <si>
    <t>Evacuatore a siringa di 75 e 100 ml compatibile con strumenti storz. Pluriuso</t>
  </si>
  <si>
    <t>Evacuatore di ELLIK completo compatibile con resettore Gyrus e Storz (indicare il costo del Kit completo e dei singoli componenti ad integrazione). Pluriuso</t>
  </si>
  <si>
    <t>Cistoscopio flessibile digitale o superiore monouso anche per rimozione stent ureterale.  La Ditta si impegna a fornire gratuitamente la work station e garantisce la riparazione/sostituzione della stessa in caso di mal funzionamento.</t>
  </si>
  <si>
    <t>Endoscopi monouso</t>
  </si>
  <si>
    <t>Ottiche endoscopiche</t>
  </si>
  <si>
    <r>
      <t xml:space="preserve">PREZZO A BASE D'ASTA                                                    </t>
    </r>
    <r>
      <rPr>
        <sz val="14"/>
        <rFont val="Arial Narrow"/>
        <family val="2"/>
      </rPr>
      <t>(prezzo a base d'asta unitario x per quantità presunta quadriennale)</t>
    </r>
  </si>
  <si>
    <t>Catetere per accesso ureterale a doppio lume con rivestimento idrofilico, provvisto di 2 connettori Luer Lock, diametro 10 Fr., punta 6Fr flessibile, lunghezza 50 cm;</t>
  </si>
  <si>
    <t>Catetere mono j in sof-flex o equivalente lunghezza 75cm circa , radiopaco con marker graduati, biocompatibile  6 mesi,  punta aperta kit completo di filo guida e connettore universale per sacca urina      ch 6-7-8 circa</t>
  </si>
  <si>
    <r>
      <t xml:space="preserve">Sacche sterili per urine con gocciolatore, valvola antireflusso,accesso per prelievo sterile delle urine, capacità non inferiore </t>
    </r>
    <r>
      <rPr>
        <b/>
        <sz val="16"/>
        <rFont val="Arial Narrow"/>
        <family val="2"/>
      </rPr>
      <t>a 5000 ml</t>
    </r>
  </si>
  <si>
    <r>
      <t>stent ureterale a punta aperta/aperta, doppio J, fori di drenaggio su tutta la lunghezza, completamente radiopaco completo di guida idrofilica, ricoperta in poliuretano, con punta flessibile da 8 cm,</t>
    </r>
    <r>
      <rPr>
        <sz val="16"/>
        <color indexed="10"/>
        <rFont val="Arial Narrow"/>
        <family val="2"/>
      </rPr>
      <t xml:space="preserve"> </t>
    </r>
    <r>
      <rPr>
        <sz val="16"/>
        <rFont val="Arial Narrow"/>
        <family val="2"/>
      </rPr>
      <t>comprensivo di spingitore. Biocompatibile 6 mesi. Misura circa 4,7 - 6 - 7- 8 F - lunghezza corpo:  20 cm, 22 cm, 24 cm, 26 cm e 28 cm.</t>
    </r>
  </si>
  <si>
    <r>
      <t xml:space="preserve">Stent ureterale in </t>
    </r>
    <r>
      <rPr>
        <sz val="16"/>
        <color indexed="10"/>
        <rFont val="Arial Narrow"/>
        <family val="2"/>
      </rPr>
      <t xml:space="preserve"> </t>
    </r>
    <r>
      <rPr>
        <sz val="16"/>
        <rFont val="Arial Narrow"/>
        <family val="2"/>
      </rPr>
      <t>poliuretano o materiale similare</t>
    </r>
    <r>
      <rPr>
        <sz val="16"/>
        <color indexed="10"/>
        <rFont val="Arial Narrow"/>
        <family val="2"/>
      </rPr>
      <t xml:space="preserve"> </t>
    </r>
    <r>
      <rPr>
        <sz val="16"/>
        <rFont val="Arial Narrow"/>
        <family val="2"/>
      </rPr>
      <t xml:space="preserve">radiopaco orientabile e disinseribile, estremità curva cilindrica senza valvola antireflusso, orifizi di drenaggio lungo tutto lo stent varie misure (4 - 6 - 8 ch) e lunghezze (24 - 26 cm)
</t>
    </r>
  </si>
  <si>
    <t>Stent ureterale a punta aperta, doppio J, con rivestimento idrofilo, fori di drenaggio su tutta la lunghezza, completamente radiopaco, permanenza fino a 365 gg completo di filo guida e spingitore orientabile.  Misura circa 5-6-7-8 F - lunghezza corpo: 20 cm, 22 cm, 24 cm, 26 cm, 28 cm, 30 cm.</t>
  </si>
  <si>
    <r>
      <t>Stent ureterale, a punta aperta, doppio J, fori di drenaggio su tutta la lunghezza, completamente radiopaco, permanenza fino a 365 gg</t>
    </r>
    <r>
      <rPr>
        <sz val="16"/>
        <color indexed="10"/>
        <rFont val="Arial Narrow"/>
        <family val="2"/>
      </rPr>
      <t xml:space="preserve"> </t>
    </r>
    <r>
      <rPr>
        <sz val="16"/>
        <rFont val="Arial Narrow"/>
        <family val="2"/>
      </rPr>
      <t>. Completo di filo guida in nitinol idrofilico rivestito, in poliuretano, con punta flessibile da 8 cm e spingitore.  Misura circa 5-6-7-8 Fr - lunghezza corpo: 20 cm, 22 cm, 24 cm, 26 cm, 28 cm, 30 cm.</t>
    </r>
  </si>
  <si>
    <t>stent in poliuretano punta chiusa, orientabile,forato solo sui Pigtail, con rivestimento in idrogel e con la parte diritta (corpo) dello stent rinforzata mediante una struttura metallica intrecciata o equivalente; misure 6 , 7 Fr / 24, 26, 28cm</t>
  </si>
  <si>
    <t xml:space="preserve">Stent ureterale metallico doppio J,indicato per stenosi neoplastica, a doppio pigtail, periodo permanenza 12 mesi, varie misure </t>
  </si>
  <si>
    <r>
      <t>Set per posizionamento filo guida di sicurezza in chirurgia percutanea composto da guaina ed otturatore in polietilene o</t>
    </r>
    <r>
      <rPr>
        <sz val="16"/>
        <color indexed="10"/>
        <rFont val="Arial Narrow"/>
        <family val="2"/>
      </rPr>
      <t xml:space="preserve"> </t>
    </r>
    <r>
      <rPr>
        <sz val="16"/>
        <rFont val="Arial Narrow"/>
        <family val="2"/>
      </rPr>
      <t>compatibile</t>
    </r>
    <r>
      <rPr>
        <sz val="16"/>
        <color indexed="8"/>
        <rFont val="Arial Narrow"/>
        <family val="2"/>
      </rPr>
      <t xml:space="preserve"> radiopaco di diametro: 8/12 Fr circa.  Lunghezza guaina 22 cm circa e lunghezza otturatore 27 cm circa.</t>
    </r>
  </si>
  <si>
    <r>
      <t xml:space="preserve">Ago per biopsia prostatica 18 G lung. 20 cm, meccanismo tranciante a scatto, a ghigliottina, buona ecogenicità, per biopsie prostatiche ecoguidate completo di sistema a scatto in confezione monouso.            </t>
    </r>
    <r>
      <rPr>
        <b/>
        <sz val="16"/>
        <rFont val="Arial Narrow"/>
        <family val="2"/>
      </rPr>
      <t>La Ditta aggiudicataria è obbligata, per tutta la durata contrattuale, a mettere a disposizione, in uso gratuito 2 sistemi a scatto per biopsia prostatica compatibili con gli aghi forniti e sostituirle in caso di mal funzionamento.</t>
    </r>
  </si>
  <si>
    <r>
      <t xml:space="preserve">Gel lubrificante con applicatore trans rettale contenente anestetico locale e antibiotico </t>
    </r>
    <r>
      <rPr>
        <sz val="16"/>
        <rFont val="Arial Narrow"/>
        <family val="2"/>
      </rPr>
      <t>antisettico</t>
    </r>
    <r>
      <rPr>
        <sz val="16"/>
        <color indexed="8"/>
        <rFont val="Arial Narrow"/>
        <family val="2"/>
      </rPr>
      <t xml:space="preserve"> per anestesia locale per contatto in corso di biopsia prostatica ecoguidata. </t>
    </r>
  </si>
  <si>
    <t>Protesi Peniene Tricomponenti (cilindri,pompa,serbatoio)Cilindri in tripla camicia funzionamento di tipo idraulico con allungamento controllato dei cilindri sull'asse longitudinale,trasversale,  disponibilità di calibri ridotti, Pre-trattate con antibiotico .Varie misure,strumentario in uso gratuito.</t>
  </si>
  <si>
    <t>Protesi semirigida o Malleabile Monocomponente costituita da una parte centrale articolabile composta da segmenti alternati in titanio e polietilene.Varie Misure</t>
  </si>
  <si>
    <t>Protesi Peniena Bicomponente costituita da: Cilindri in tripla camicia,pompa e serbatoio integrato,funzionamento di tipo idraulico.Varie misure, strumentario in uso gratuito</t>
  </si>
  <si>
    <r>
      <t>Cateteri vescicali ad applicazione esterna</t>
    </r>
    <r>
      <rPr>
        <sz val="16"/>
        <color indexed="10"/>
        <rFont val="Arial Narrow"/>
        <family val="2"/>
      </rPr>
      <t xml:space="preserve"> </t>
    </r>
    <r>
      <rPr>
        <sz val="16"/>
        <rFont val="Arial Narrow"/>
        <family val="2"/>
      </rPr>
      <t>in materiale morbido, autoadesivi, monouso, in confezione singola. Misure disponibili del diametro mm 25 – 30 – 36 – 41 circa</t>
    </r>
  </si>
  <si>
    <t>Cateteri vescicali ad applicazione esterna in materiale morbido, con striscia biadesiva, monouso, in confezione singola. Misure disponibili del diametro mm 25 – 30 – 36 – 41 circa</t>
  </si>
  <si>
    <t>Catetere vescicale idoneo per lunga permanenza in silicone con marcatore radioopaco e con fori di drenaggio che garantiscano un completo svuotamento della vescica. Diverse misure</t>
  </si>
  <si>
    <t>Lotti</t>
  </si>
  <si>
    <t xml:space="preserve">CATETERI URETERALI </t>
  </si>
  <si>
    <t>CATETERI VESCICALI</t>
  </si>
  <si>
    <t>Filo guida in nitinol con rivestimento idrofilico e punta flex,   diritta  ed angolata , corpo standard e stiff,  diametro .025,  .035 e .038 inch, lunghezza 150 cm;</t>
  </si>
  <si>
    <t>Filo guida in nitinol con rivestimento idrofilico con punta double flex,   diritta ad  un’estremità ed angolata all’altra, corpo standard e stiff,  diametro   .035 e .038 inch, lunghezza 150 cm;</t>
  </si>
  <si>
    <t>Filo guida in nitinol con rivestimento idrofilico ,  punta  diritta  ed angolata , corpo standard e stiff,  diametro   .035 e .038 inch, lunghezza 150 cm;</t>
  </si>
  <si>
    <t>Filo guida in nitinol con rivestimento idrofilico,  punta  diritta  ed angolata , corpo standard e stiff,  diametro   .035 e .038 inch, lunghezza 180 cm;</t>
  </si>
  <si>
    <t>Catetere autostatico (tipo Foley) a 2 vie in  silicone punta Tieman con palloncino 5/10 ml da CH12 a CH24</t>
  </si>
  <si>
    <t>Catetere Foley a 2 vie in  silicone punta cilindrica, piena  con palloncino 5/10 ml misure da CH12 a CH24</t>
  </si>
  <si>
    <t xml:space="preserve">Catetere Foley a 2 vie in lattice siliconato punta cilindrica, piena due fori contrapposti, con palloncino 5/15 ml misure da CH12 a CH24  </t>
  </si>
  <si>
    <t>Catetere Foley a 2 vie in  PVC punta couvelaire con palloncino 75 ml da CH18 a CH24</t>
  </si>
  <si>
    <t>Catetere prostatico in lattice 3 vie punta dufour, con rivestimento Idrogel   CH 18 a CH 24 palloncino 30/50 ml</t>
  </si>
  <si>
    <t>Catetere con palloncino 2 vie punta Couvelaire, palloncino 75 ml 22Ch</t>
  </si>
  <si>
    <t>Catetere prostatico 2 vie punta couvelaire lattice  semirigido siliconato, palloncino 30-50 ml 24Ch</t>
  </si>
  <si>
    <t>Catetere tipo Foley 3 vie in PVC , punta doufur , fori alternati e  Misura palloncino 30/75 ml  circa - Ch16,18,20,22</t>
  </si>
  <si>
    <t>Cateteri Ureterali mandrinati di CHEVASSU  per l’iniezione di contrasto lunghezza circa cm 70 da Ch 4 a CH 10</t>
  </si>
  <si>
    <r>
      <rPr>
        <sz val="7"/>
        <rFont val="Arial Narrow"/>
        <family val="2"/>
      </rPr>
      <t xml:space="preserve"> </t>
    </r>
    <r>
      <rPr>
        <sz val="16"/>
        <rFont val="Arial Narrow"/>
        <family val="2"/>
      </rPr>
      <t xml:space="preserve">SISTEMA DI IRRIGAZIONE PER PROCEDURE ENDOUROLOGICHE A GRAVITA’ CON CAMERA DI PRESSIONE MANUALE ERGONOMICA CON DOPPIA VALVOLA, CON SISTEMA A T CON CONNETTORI DA INSERIRE SUGLI ENDOSCOPI, DOPPIO SPIKE. Equivalente Traxer </t>
    </r>
  </si>
  <si>
    <t>Adattorore Tuohy-Borst 1 via e 2 vie</t>
  </si>
  <si>
    <t>Gommini cappuccio per canali operativi di strumenti endoscopici rigidi</t>
  </si>
  <si>
    <t>Valvola antireflusso per canale operativo di ureteroscopio rigido</t>
  </si>
  <si>
    <t>Pinze endoscopiche per cistoscopio flessibile  (lunghezza 73 cm e diametro 5 Ch circa) tipologia: "Corpo estraneo", "Biopsia"</t>
  </si>
  <si>
    <t>Pinze per ureteroscopio rigido (lunghezza 60 cm e diametro 4 Ch circa) tipologia: "Corpo estraneo", "Biopsia"</t>
  </si>
  <si>
    <t>Pinze per ureteroscopio flessibile (lunghezza 100 cm e diametro 3 Ch circa) tipologia: "Corpo estraneo", "Biopsia"</t>
  </si>
  <si>
    <t>Pinze endoscopiche per cistoscopio rigido  (lunghezza 40 cm e diametro 7 Ch circa) tipologia: "Corpo estraneo", "Biopsia"</t>
  </si>
  <si>
    <t>Sistema per litotrissia a flusso continuo composto da una cannula/guaina con canale di lavoro laterale/obliquo e fenestrato dotato di valvola di tenuta. Dotazione di tubo di collegamento all'aspirazione di sala e cestello di raccolta dei frammenti con valvola di chiusura. Misure: - RIRS calibro da 10 a 14 Fr e lunghezza da 18 a 55 cm; - CLT calibro da 18 a 22 fr e lungheza di 21-24 cm; - PCNL calibro da 10 a 22 Fr e lunghezza da 13 a 21 cm.</t>
  </si>
  <si>
    <t>Kit composto da 2 palloncini in silicone, ciascuno collegato da un tubo flessibile ad un port che ne permette la regolazione  dopo l'impianto.</t>
  </si>
  <si>
    <t>Cateteri per prostatectomia, in silicone, punta  Foley, 2 vie, diametri da 14 a 20 Ch, che presentano fori sotto il palloncino di ancoraggio</t>
  </si>
  <si>
    <t>Cateteri in silicone, monolume, punta Tiemann da 10 a 24 Ch per dilatazione progressiva e lavaggio vescicale di coaguli</t>
  </si>
  <si>
    <r>
      <t>Fibra Laser monouso per applicazioni endoscopiche, sterile, varie misure (230 :m, 365 :m, 600 :m ) compatibili per Calculase in dotazione della struttura</t>
    </r>
    <r>
      <rPr>
        <b/>
        <sz val="16"/>
        <rFont val="Arial Narrow"/>
        <family val="2"/>
      </rPr>
      <t>. L'aggiudicatario deve fornire dispositivi "PELAFIBRE" neecessari ad uso gratuito.</t>
    </r>
    <r>
      <rPr>
        <sz val="16"/>
        <rFont val="Arial Narrow"/>
        <family val="2"/>
      </rPr>
      <t xml:space="preserve"> </t>
    </r>
  </si>
  <si>
    <r>
      <t xml:space="preserve">Fibra Laser pluriuso compatibili con laser ad Olmio di proprietà "Auriga" (misure 200, 270, 360 e 550 circa).  </t>
    </r>
    <r>
      <rPr>
        <b/>
        <sz val="16"/>
        <rFont val="Arial Narrow"/>
        <family val="2"/>
      </rPr>
      <t xml:space="preserve">L'aggiudicatario deve fornire dispositivi "PELAFIBRE" neecessari ad uso gratuito. </t>
    </r>
  </si>
  <si>
    <r>
      <t xml:space="preserve">Fibra Laser pluriuso per laser ad Olmio di proprietà tipo "Sphinx"   (misure 200, 270, 360, 550, 800 circa).  </t>
    </r>
    <r>
      <rPr>
        <b/>
        <sz val="16"/>
        <rFont val="Arial Narrow"/>
        <family val="2"/>
      </rPr>
      <t xml:space="preserve">L'aggiudicatario deve fornire dispositivi "PELAFIBRE" neecessari ad uso gratuito. </t>
    </r>
  </si>
  <si>
    <r>
      <t xml:space="preserve">Fibre Laser pluriuso, misure 550, 800, 1000 :m circa, compatibili con laser al Tullio "Hemera"  in uso presso la UOC di Urologia. </t>
    </r>
    <r>
      <rPr>
        <b/>
        <sz val="16"/>
        <rFont val="Arial Narrow"/>
        <family val="2"/>
      </rPr>
      <t xml:space="preserve">L'aggiudicatario deve fornire dispositivi "PELAFIBRE" neecessari ad uso gratuito. </t>
    </r>
  </si>
  <si>
    <t xml:space="preserve">no </t>
  </si>
  <si>
    <t>si - 5 pezzi misure varie</t>
  </si>
  <si>
    <t>DESCRIZIONE                                                                                                                                                   pz.B.: Per tutti i lotti che seguono dovrà essere inviata congrua campionature e schede tecniche in italiano.</t>
  </si>
  <si>
    <t xml:space="preserve">pz. </t>
  </si>
  <si>
    <t>pz.</t>
  </si>
  <si>
    <t>Sistema scalda liquidi ad alto flusso per endoscopia urologica operativa con flusso di irrigazione fino a 500 ml/minuto durante l'intervento e una temperatura fino a 38°C a livello paziente. Il sistema deve prevedere linee monouso sterili in confezioni singole.
Dovrà essere messo a disposizione pz.° 1 sistema di riscaldamento dedicato.</t>
  </si>
  <si>
    <t xml:space="preserve"> </t>
  </si>
  <si>
    <t>Nefrostomie con catetere con palloncino, in silicone, lunghezza 45 cm, varie misure, con imbuto sconnettibile</t>
  </si>
  <si>
    <t>9821034DA1</t>
  </si>
  <si>
    <t>982104785D</t>
  </si>
  <si>
    <t>9821052C7C</t>
  </si>
  <si>
    <t>98210857B9</t>
  </si>
  <si>
    <t>9821091CAB</t>
  </si>
  <si>
    <t>98210971A2</t>
  </si>
  <si>
    <t>982111507D</t>
  </si>
  <si>
    <t>982112698E</t>
  </si>
  <si>
    <t>98218639BF</t>
  </si>
  <si>
    <t>98218742D5</t>
  </si>
  <si>
    <t>98218910DD</t>
  </si>
  <si>
    <t>9821908EE0</t>
  </si>
  <si>
    <t>9821922A6F</t>
  </si>
  <si>
    <t>9821947F0F</t>
  </si>
  <si>
    <t>98219555AC</t>
  </si>
  <si>
    <t>9821962B71</t>
  </si>
  <si>
    <t>98219788A6</t>
  </si>
  <si>
    <t>98220292BE</t>
  </si>
  <si>
    <t>9822043E48</t>
  </si>
  <si>
    <t>98220579D7</t>
  </si>
  <si>
    <t>9822077A58</t>
  </si>
  <si>
    <t>9822213A93</t>
  </si>
  <si>
    <t>9822238F33</t>
  </si>
  <si>
    <t>9822329A4D</t>
  </si>
  <si>
    <t>98224237E0</t>
  </si>
  <si>
    <t>9822429CD2</t>
  </si>
  <si>
    <t>98286201CF</t>
  </si>
  <si>
    <t>9828632BB3</t>
  </si>
  <si>
    <t>9828636EFF</t>
  </si>
  <si>
    <t>9828637FD2</t>
  </si>
  <si>
    <t>982863917D</t>
  </si>
  <si>
    <t>98286423F6</t>
  </si>
  <si>
    <t>982864566F</t>
  </si>
  <si>
    <t>9828650A8E</t>
  </si>
  <si>
    <t>982939622F</t>
  </si>
  <si>
    <t>9829412F5F</t>
  </si>
  <si>
    <t>9829464A4A</t>
  </si>
  <si>
    <t>9829490FBD</t>
  </si>
  <si>
    <t>982949972D</t>
  </si>
  <si>
    <t>9829524BCD</t>
  </si>
  <si>
    <t>9829562B29</t>
  </si>
  <si>
    <t>98295701C6</t>
  </si>
  <si>
    <t>9829581AD7</t>
  </si>
  <si>
    <t>9829620B06</t>
  </si>
  <si>
    <t>9829645FA6</t>
  </si>
  <si>
    <t>98296568BC</t>
  </si>
  <si>
    <t>9829679BB6</t>
  </si>
  <si>
    <t>9829703F83</t>
  </si>
  <si>
    <t>9829742FB2</t>
  </si>
  <si>
    <t>982978425F</t>
  </si>
  <si>
    <t>9829795B70</t>
  </si>
  <si>
    <t>98298118A5</t>
  </si>
  <si>
    <t>98298210E8</t>
  </si>
  <si>
    <t>9829837E18</t>
  </si>
  <si>
    <t>9829872AFB</t>
  </si>
  <si>
    <t>9829912BFD</t>
  </si>
  <si>
    <t>9829952CFF</t>
  </si>
  <si>
    <t>9829971CAD</t>
  </si>
  <si>
    <t>9830029C8A</t>
  </si>
  <si>
    <t>9830048C38</t>
  </si>
  <si>
    <t>98300730DD</t>
  </si>
  <si>
    <t>9830088D3A</t>
  </si>
  <si>
    <t>983010399C</t>
  </si>
  <si>
    <t>98301196D1</t>
  </si>
  <si>
    <t>9830155487</t>
  </si>
  <si>
    <t>98304274FD</t>
  </si>
  <si>
    <t>983044108C</t>
  </si>
  <si>
    <t>983045299D</t>
  </si>
  <si>
    <t>98304632B3</t>
  </si>
  <si>
    <t>9830497EBE</t>
  </si>
  <si>
    <t>98305087D4</t>
  </si>
  <si>
    <t>9830514CC6</t>
  </si>
  <si>
    <t>9830665963</t>
  </si>
  <si>
    <t>983067734C</t>
  </si>
  <si>
    <t>9830684911</t>
  </si>
  <si>
    <t>9830691ED6</t>
  </si>
  <si>
    <t>98307027EC</t>
  </si>
  <si>
    <t>9830708CDE</t>
  </si>
  <si>
    <t>983071744E</t>
  </si>
  <si>
    <t>9830725AE6</t>
  </si>
  <si>
    <t>9830744A94</t>
  </si>
  <si>
    <t>983075105E</t>
  </si>
  <si>
    <t>9832470AEB</t>
  </si>
  <si>
    <t>9832491C3F</t>
  </si>
  <si>
    <t>9832510BED</t>
  </si>
  <si>
    <t>9832532E14</t>
  </si>
  <si>
    <t>98330888E9</t>
  </si>
  <si>
    <t>983314364D</t>
  </si>
  <si>
    <t>9833267C9F</t>
  </si>
  <si>
    <t>98333300A0</t>
  </si>
  <si>
    <t>9833905B1E</t>
  </si>
  <si>
    <t>9833945C20</t>
  </si>
  <si>
    <t>98339532BD</t>
  </si>
  <si>
    <t>9833964BCE</t>
  </si>
  <si>
    <t>98339765B7</t>
  </si>
  <si>
    <t>9833988F9B</t>
  </si>
  <si>
    <t>98340280A2</t>
  </si>
  <si>
    <t>9834240F90</t>
  </si>
  <si>
    <t>9834259F3E</t>
  </si>
  <si>
    <t>98342675DB</t>
  </si>
  <si>
    <t>9834279FBF</t>
  </si>
  <si>
    <t>983428765C</t>
  </si>
  <si>
    <t>98343255B8</t>
  </si>
  <si>
    <t>98344160D2</t>
  </si>
  <si>
    <t>983442583D</t>
  </si>
  <si>
    <t>98344458BE</t>
  </si>
  <si>
    <t>98344848ED</t>
  </si>
  <si>
    <t>9834488C39</t>
  </si>
  <si>
    <t>9834491EB2</t>
  </si>
  <si>
    <t>98344962D6</t>
  </si>
  <si>
    <t>983449847C</t>
  </si>
  <si>
    <t>9835514AE8</t>
  </si>
  <si>
    <t>98355665D3</t>
  </si>
  <si>
    <t>98356001E3</t>
  </si>
  <si>
    <t>9835612BC7</t>
  </si>
  <si>
    <t>9835630AA2</t>
  </si>
  <si>
    <t>983564897D</t>
  </si>
  <si>
    <t>983569611C</t>
  </si>
  <si>
    <t>98357838E5</t>
  </si>
  <si>
    <t>9835805B0C</t>
  </si>
  <si>
    <t>98358353D0</t>
  </si>
  <si>
    <t>9835887EB6</t>
  </si>
  <si>
    <t>9835907F37</t>
  </si>
  <si>
    <t>9835924D3F</t>
  </si>
  <si>
    <t>9835946F66</t>
  </si>
  <si>
    <t>9835960AF5</t>
  </si>
  <si>
    <t>98360358DA</t>
  </si>
  <si>
    <t>98360526E2</t>
  </si>
  <si>
    <t>983608414C</t>
  </si>
  <si>
    <t>9836095A5D</t>
  </si>
  <si>
    <t>98361030FA</t>
  </si>
  <si>
    <t>9836114A0B</t>
  </si>
  <si>
    <t>9836137D05</t>
  </si>
  <si>
    <t>Elettrodi bipolari monouso per la resezione prostatica e vescicale compatibili con sistema bipolare al plasma Lamidey attualmente in uso presso la nostra ASL, con cavo integrato nell’elettrodo e fornito sterile nella stessa confezione; dotati di misure da 19 Fr e 24 Fr (per resettoscopi rispettivamente da 22 Fr e 26 Fr), varie tipologie e di forme come di seguito descritte: 
Sottile (24 Fr), Spessa (19 Fr), Spessa (24 Fr), Sfera (24 Fr), Ago tipo “Collins” (24 Fr), Ago tipo “Collins” (19 Fr), Vaporizzazione (24 Fr)
Generatore con tecnologia di riconoscimento automatico, 1 output ad Alta Frequenza per manipoli per resezione bipolare al plasma, potenza dedicata per ogni elettrodo bipolare, display 3 digits con segmenti da 7 LED per modalità taglio/coagulo, massima potenza taglio/coagulo 500W, regolazione automatica della potenza, blocco in caso di due azioni simultanee sulla pedaliera.
L'aggiudicatario deve fornire comodato d’uso gratuito il generatore e gli elementi operativi per l’esecuzione delle procedure chirurgiche di resezione</t>
  </si>
  <si>
    <t>Mini-Ureterorenoscopio digitale flessibile monouso, con diametro tutto corpo 7,5 Fr,  completo di monitor medicale HD dedicato, con possibilità di interfaccia con il monitor di sala, dotato di: 
Angolo visione 0°
Profondità di campo 3-50mm
Campo visivo 90°
Sorgente di luce a LED e trasmissione con fibra ottica integrata
Angolo di flessione 270° in alto, 270° in basso
Doppia deflessione in caso di ostacolo al movimento della punta distale 
Diametro sezione operativa 7,5Fr 
Diametro massimo estremità distale 7,5 Fr
Lunghezza operativa 650mm
Diametro canale operativo 3,6 Fr
Sistema di blocco della deflessione
Possibilità di personalizzare i comandi sul device attribuendo agli stessi diverse funzioni
Sistema blocco fibra incluso 
Monitor HD con LCD screen, max risoluzione 1920x1200</t>
  </si>
  <si>
    <t>Ditte partecipanti</t>
  </si>
  <si>
    <t xml:space="preserve">Conformità/non conformità </t>
  </si>
  <si>
    <t>Punteggio complessivo 
elementi di natura qualitativa</t>
  </si>
  <si>
    <t>Punteggio elemento
 di natura quantitativa prezzo</t>
  </si>
  <si>
    <t>ANTONIO PELLECCHIA SRL</t>
  </si>
  <si>
    <t>ARCHIS SRL</t>
  </si>
  <si>
    <t>CHIRURMEDICA SRL</t>
  </si>
  <si>
    <t xml:space="preserve">COLMA </t>
  </si>
  <si>
    <t>COLMA</t>
  </si>
  <si>
    <t xml:space="preserve">VIGEO SRL </t>
  </si>
  <si>
    <t>SEDA SPA</t>
  </si>
  <si>
    <t>JOHNSON &amp; JOHNSON MEDICAL SPA</t>
  </si>
  <si>
    <t>GADA ITALIA S.P.A.</t>
  </si>
  <si>
    <t>SBM SRL</t>
  </si>
  <si>
    <t>MEDICA S.p.A.</t>
  </si>
  <si>
    <t>TELEFLEX MEDICAL SRL</t>
  </si>
  <si>
    <t>AMBU</t>
  </si>
  <si>
    <t>MOVI SPA</t>
  </si>
  <si>
    <t>MEDISERV TECHNOLOIES ITALIA</t>
  </si>
  <si>
    <t>F.A.S.E.</t>
  </si>
  <si>
    <t>B. BRAUN MILANO SPA</t>
  </si>
  <si>
    <t>DORNIER MEDTECH ITALIA</t>
  </si>
  <si>
    <t xml:space="preserve">DBI SRL </t>
  </si>
  <si>
    <t>COLOPLAST</t>
  </si>
  <si>
    <t>BOSTON SCIENTIFIC S.P.A.</t>
  </si>
  <si>
    <t>KARL STORZ ENDOSCOPIA ITALIA S.r.l.</t>
  </si>
  <si>
    <t>EUROMEDICAL SRL</t>
  </si>
  <si>
    <t>FIMAS</t>
  </si>
  <si>
    <t>SANIC SRL A SOCIO UNICO</t>
  </si>
  <si>
    <t>ARS CHIRURGICA SRL</t>
  </si>
  <si>
    <t xml:space="preserve">DIMED SRL </t>
  </si>
  <si>
    <t xml:space="preserve">COOK ITALIA SRL </t>
  </si>
  <si>
    <t>COOK ITALIA SRL</t>
  </si>
  <si>
    <t xml:space="preserve">OLYMPUS ITALIA SRL </t>
  </si>
  <si>
    <t>OLYMPUS ITALIA SRL</t>
  </si>
  <si>
    <t>LAWS MEDICAL EQUIPMENT SRL</t>
  </si>
  <si>
    <t>MEDLINE INTERNATIONAL ITALY SRL UNIP.</t>
  </si>
  <si>
    <t>TAU MEDICA SRL</t>
  </si>
  <si>
    <t>SURGILINE SRL</t>
  </si>
  <si>
    <t>HOLLISTER</t>
  </si>
  <si>
    <t>CARBINI SRL</t>
  </si>
  <si>
    <t>CLINI-LAB SRL</t>
  </si>
  <si>
    <t>MEDITREND SRL</t>
  </si>
  <si>
    <t>EFFEBI HOSPITAL S.R.L.</t>
  </si>
  <si>
    <t>DESERTO</t>
  </si>
  <si>
    <t>LOTTO 3</t>
  </si>
  <si>
    <t>CRITERI</t>
  </si>
  <si>
    <t>DITTE</t>
  </si>
  <si>
    <r>
      <t>M</t>
    </r>
    <r>
      <rPr>
        <b/>
        <sz val="12"/>
        <color indexed="8"/>
        <rFont val="Arial Narrow"/>
        <family val="2"/>
      </rPr>
      <t>oe</t>
    </r>
  </si>
  <si>
    <r>
      <t>M</t>
    </r>
    <r>
      <rPr>
        <b/>
        <sz val="12"/>
        <color indexed="8"/>
        <rFont val="Arial Narrow"/>
        <family val="2"/>
      </rPr>
      <t>pg</t>
    </r>
  </si>
  <si>
    <r>
      <t>V</t>
    </r>
    <r>
      <rPr>
        <b/>
        <sz val="12"/>
        <color indexed="8"/>
        <rFont val="Arial Narrow"/>
        <family val="2"/>
      </rPr>
      <t>(a)i</t>
    </r>
  </si>
  <si>
    <r>
      <rPr>
        <b/>
        <sz val="12"/>
        <color indexed="8"/>
        <rFont val="Arial Narrow"/>
        <family val="2"/>
      </rPr>
      <t>Wi</t>
    </r>
  </si>
  <si>
    <r>
      <t>C</t>
    </r>
    <r>
      <rPr>
        <b/>
        <sz val="12"/>
        <color indexed="8"/>
        <rFont val="Arial Narrow"/>
        <family val="2"/>
      </rPr>
      <t>(a)i</t>
    </r>
  </si>
  <si>
    <t>VALUTAZIONE SINTETICA</t>
  </si>
  <si>
    <t>PUNTEGGI FINALI RIPARAMETRATI</t>
  </si>
  <si>
    <t>LOTTO 1</t>
  </si>
  <si>
    <t>Procedura aperta ai sensi dell'art. 60 del D.Lgs. 50/2016 e ss.mm.ii., finalizzata alla conclusione di accordo quadro per la fornitura di materiali sanitari per l' Urologia N. gara 9094193</t>
  </si>
  <si>
    <t>FILI GUIDA</t>
  </si>
  <si>
    <t>CRITERIO 1
Qualità e valore tecnico
(caratteristiche desunte dalle schede tecniche):
- Durata della sterilità
- Comprovato follow-up internazionale che dimostri l'affidabilità del prodotto</t>
  </si>
  <si>
    <t>CRITERIO 2
Versatilità del prodotto in relazione a nuove procedure, facilità e rapidità d'uso chiara</t>
  </si>
  <si>
    <t>CRITERIO 3
Innovazione tecnologica e nuovi materiali</t>
  </si>
  <si>
    <t>Operatori economici</t>
  </si>
  <si>
    <t xml:space="preserve">totale punteggio </t>
  </si>
  <si>
    <t>Ci = (R/Rmax)α</t>
  </si>
  <si>
    <t>Ci  = coefficiente attribuito al concorrente iesimo</t>
  </si>
  <si>
    <t>Importo base d'appalto</t>
  </si>
  <si>
    <t>Ri  = valore dell’offerta (ribasso) del concorrente iesimo</t>
  </si>
  <si>
    <t>Rmax</t>
  </si>
  <si>
    <t>α=esponente che regola il grado di concavità della curva (0,5);</t>
  </si>
  <si>
    <t>Ri</t>
  </si>
  <si>
    <t>α</t>
  </si>
  <si>
    <t>V(a)i</t>
  </si>
  <si>
    <t>Punti</t>
  </si>
  <si>
    <t>Importo base 
d'appalto ribassato</t>
  </si>
  <si>
    <t>Sommatoria punteggi elementi di natura qualitativa e quantitativa prezzo</t>
  </si>
  <si>
    <t>Verifica anomalia</t>
  </si>
  <si>
    <t>LOTTO 2</t>
  </si>
  <si>
    <t>LOTTO 4</t>
  </si>
  <si>
    <t>MAURIZIO RANIERI</t>
  </si>
  <si>
    <t>FEDERICO NARCISI</t>
  </si>
  <si>
    <t>FEDERICO ROMANTINI</t>
  </si>
  <si>
    <t>LOTTO 5</t>
  </si>
  <si>
    <t>LOTTO 6</t>
  </si>
  <si>
    <t>LOTTO 7</t>
  </si>
  <si>
    <t>LOTTO 8</t>
  </si>
  <si>
    <t>LOTTO 9</t>
  </si>
  <si>
    <t>LOTTO 10</t>
  </si>
  <si>
    <t>LOTTO 11</t>
  </si>
  <si>
    <t>LOTTO 12</t>
  </si>
  <si>
    <t>LOTTO 13</t>
  </si>
  <si>
    <t>LOTTO 14</t>
  </si>
  <si>
    <t>LOTTO 15</t>
  </si>
  <si>
    <t>LOTTO 16</t>
  </si>
  <si>
    <t>LOTTO 17</t>
  </si>
  <si>
    <t>LOTTO 18</t>
  </si>
  <si>
    <t>LOTTO 19</t>
  </si>
  <si>
    <t>LOTTO 20</t>
  </si>
  <si>
    <t>LOTTO 21</t>
  </si>
  <si>
    <t>LOTTO 22</t>
  </si>
  <si>
    <t>LOTTO 23</t>
  </si>
  <si>
    <t>LOTTO 24</t>
  </si>
  <si>
    <t>LOTTO 25</t>
  </si>
  <si>
    <t>LOTTO 26</t>
  </si>
  <si>
    <t>LOTTO 27</t>
  </si>
  <si>
    <t>LOTTO 28</t>
  </si>
  <si>
    <t>LOTTO 29</t>
  </si>
  <si>
    <t>LOTTO 30</t>
  </si>
  <si>
    <t>LOTTO 31</t>
  </si>
  <si>
    <t>LOTTO 32</t>
  </si>
  <si>
    <t>LOTTO 33</t>
  </si>
  <si>
    <t>LOTTO 34</t>
  </si>
  <si>
    <t>LOTTO 35</t>
  </si>
  <si>
    <t>LOTTO 36</t>
  </si>
  <si>
    <t>LOTTO 37</t>
  </si>
  <si>
    <t>LOTTO 38</t>
  </si>
  <si>
    <t>LOTTO 39</t>
  </si>
  <si>
    <t>LOTTO 40</t>
  </si>
  <si>
    <t>LOTTO 41</t>
  </si>
  <si>
    <t>LOTTO 42</t>
  </si>
  <si>
    <t>a</t>
  </si>
  <si>
    <t>LOTTO 43</t>
  </si>
  <si>
    <t>LOTTO 44</t>
  </si>
  <si>
    <t>LOTTO 45</t>
  </si>
  <si>
    <t>LOTTO 46</t>
  </si>
  <si>
    <t>LOTTO 47</t>
  </si>
  <si>
    <t>LOTTO 48</t>
  </si>
  <si>
    <t>LOTTO 49</t>
  </si>
  <si>
    <t>LOTTO 50</t>
  </si>
  <si>
    <t>LOTTO 51</t>
  </si>
  <si>
    <t>LOTTO 52</t>
  </si>
  <si>
    <t>LOTTO 53</t>
  </si>
  <si>
    <t>LOTTO 54</t>
  </si>
  <si>
    <t>LOTTO 55</t>
  </si>
  <si>
    <t>LOTTO 56</t>
  </si>
  <si>
    <t>LOTTO 57</t>
  </si>
  <si>
    <t>LOTTO 58</t>
  </si>
  <si>
    <t>LOTTO 59</t>
  </si>
  <si>
    <t>LOTTO 60</t>
  </si>
  <si>
    <t>LOTTO 61</t>
  </si>
  <si>
    <t>LOTTO 62</t>
  </si>
  <si>
    <t>LOTTO 63</t>
  </si>
  <si>
    <t>LOTTO 64</t>
  </si>
  <si>
    <t>LOTTO 65</t>
  </si>
  <si>
    <t>LOTTO 67</t>
  </si>
  <si>
    <t>LOTTO 68</t>
  </si>
  <si>
    <t>LOTTO 69</t>
  </si>
  <si>
    <t>LOTTO 70</t>
  </si>
  <si>
    <t>LOTTO 71</t>
  </si>
  <si>
    <t>LOTTO72</t>
  </si>
  <si>
    <t>LOTTO 73</t>
  </si>
  <si>
    <t>LOTTO 74</t>
  </si>
  <si>
    <t>LOTTO 75</t>
  </si>
  <si>
    <t>LOTTO 76</t>
  </si>
  <si>
    <t>LOTTO 77</t>
  </si>
  <si>
    <t>LOTTO 78</t>
  </si>
  <si>
    <t>LOTTO 79</t>
  </si>
  <si>
    <t>LOTTO 80</t>
  </si>
  <si>
    <t>LOTTO 81</t>
  </si>
  <si>
    <t>LOTTO 82</t>
  </si>
  <si>
    <t>LOTTO 83</t>
  </si>
  <si>
    <t>LOTTO 84</t>
  </si>
  <si>
    <t>LOTTO 85</t>
  </si>
  <si>
    <t>LOTTO 86</t>
  </si>
  <si>
    <t>LOTTO 87</t>
  </si>
  <si>
    <t>LOTTO 88</t>
  </si>
  <si>
    <t>LOTTO 89</t>
  </si>
  <si>
    <t>LOTTO 90</t>
  </si>
  <si>
    <t>LOTTO 91</t>
  </si>
  <si>
    <t>LOTTO 92</t>
  </si>
  <si>
    <t>LOTTO 93</t>
  </si>
  <si>
    <t>LOTTO 94</t>
  </si>
  <si>
    <t>LOTTO 95</t>
  </si>
  <si>
    <t>LOTTO 96</t>
  </si>
  <si>
    <t>LOTTO 97</t>
  </si>
  <si>
    <t>LOTTO 98</t>
  </si>
  <si>
    <t>LOTTO 99</t>
  </si>
  <si>
    <t>LOTTO 100</t>
  </si>
  <si>
    <t>LOTTO 101</t>
  </si>
  <si>
    <t>LOTTO 102</t>
  </si>
  <si>
    <t>LOTTO 103</t>
  </si>
  <si>
    <t>LOTTO 104</t>
  </si>
  <si>
    <t>LOTTO 105</t>
  </si>
  <si>
    <t>LOTTO 106</t>
  </si>
  <si>
    <t>LOTTO 107</t>
  </si>
  <si>
    <t>LOTTO 108</t>
  </si>
  <si>
    <t>LOTTO 109</t>
  </si>
  <si>
    <t>LOTTO 110</t>
  </si>
  <si>
    <t>LOTTO 111</t>
  </si>
  <si>
    <t>LOTTO 112</t>
  </si>
  <si>
    <t>LOTTO 113</t>
  </si>
  <si>
    <t>LOTTO 114</t>
  </si>
  <si>
    <t>LOTTO 115</t>
  </si>
  <si>
    <t>LOTTO 116</t>
  </si>
  <si>
    <t>LOTTO 117</t>
  </si>
  <si>
    <t>LOTTO 118</t>
  </si>
  <si>
    <t>LOTTO 119</t>
  </si>
  <si>
    <t>LOTTO 120</t>
  </si>
  <si>
    <t>LOTTO 121</t>
  </si>
  <si>
    <t>LOTTO 122</t>
  </si>
  <si>
    <t>LOTTO 123</t>
  </si>
  <si>
    <t>LOTTO 124</t>
  </si>
  <si>
    <t>LOTTO 125</t>
  </si>
  <si>
    <t>LOTTO 126</t>
  </si>
  <si>
    <t>LOTTO 127</t>
  </si>
  <si>
    <t>LOTTO 128</t>
  </si>
  <si>
    <t>LOTTO 129</t>
  </si>
  <si>
    <t>LOTTO 130</t>
  </si>
  <si>
    <t>LOTTO 131</t>
  </si>
  <si>
    <t>LOTTO 132</t>
  </si>
  <si>
    <t>LOTTO 133</t>
  </si>
  <si>
    <t>LOTTO 134</t>
  </si>
  <si>
    <t>LOTTO 135</t>
  </si>
  <si>
    <t>LOTTO 136</t>
  </si>
  <si>
    <t>LOTTO 137</t>
  </si>
  <si>
    <t>LOTTO 138</t>
  </si>
  <si>
    <t>LOTTO 139</t>
  </si>
  <si>
    <t>LOTTO 140</t>
  </si>
  <si>
    <t>LOTTO 141</t>
  </si>
  <si>
    <t>LOTTO 142</t>
  </si>
  <si>
    <t>LOTTO 143</t>
  </si>
  <si>
    <t>LOTTO 144</t>
  </si>
  <si>
    <t>LOTTO 145</t>
  </si>
  <si>
    <t>LOTTO 146</t>
  </si>
  <si>
    <t>LOTTO 147</t>
  </si>
  <si>
    <t>LOTTO 148</t>
  </si>
  <si>
    <t>LOTTO 149</t>
  </si>
  <si>
    <t>LOTTO 150</t>
  </si>
  <si>
    <t>LOTTO 151</t>
  </si>
  <si>
    <t>LOTTO 152</t>
  </si>
  <si>
    <t>LOTTO 153</t>
  </si>
  <si>
    <t>LOTTO 154</t>
  </si>
  <si>
    <t>LOTTO 155</t>
  </si>
  <si>
    <t>LOTTO 156</t>
  </si>
  <si>
    <t>LOTTO 157</t>
  </si>
  <si>
    <t>LOTTO 158</t>
  </si>
  <si>
    <t>LOTTO 159</t>
  </si>
  <si>
    <t>LOTTO 160</t>
  </si>
  <si>
    <t>LOTTO 161</t>
  </si>
  <si>
    <t>LOTTO 162</t>
  </si>
  <si>
    <t>LOTTO 163</t>
  </si>
  <si>
    <t>LOTTO 164</t>
  </si>
  <si>
    <t>LOTTO 165</t>
  </si>
  <si>
    <t>LOTTO 166</t>
  </si>
  <si>
    <t>LOTTO 167</t>
  </si>
  <si>
    <t>LOTTO 168</t>
  </si>
  <si>
    <t>LOTTO 169</t>
  </si>
  <si>
    <t>LOTTO 170</t>
  </si>
  <si>
    <t>LOTTO 171</t>
  </si>
  <si>
    <t>LOTTO 172</t>
  </si>
  <si>
    <t>LOTTO 173</t>
  </si>
  <si>
    <t>TUTTI I LOTTI</t>
  </si>
  <si>
    <t>Caratteristiche tecniche del prodotto: manegevolezza, scorrevolezza, atraumaticità, resistenza anche riferita e flessibilità, comprovato follow-up internazionale che dimostri l'affidabilità del prodotto</t>
  </si>
  <si>
    <t>Confezionamento (facilità di apertura) ed etichettatura (completezza delle informazioni)</t>
  </si>
  <si>
    <t>max 50 punti</t>
  </si>
  <si>
    <t>CRITERIO 4
Confezionamento (facilità di apertura) ed etichettatura (completezza delle informazioni)</t>
  </si>
  <si>
    <t>CRITERIO 1
Caratteristiche tecniche del prodotto: manegevolezza, scorrevolezza, atraumaticità, resistenza anche riferita e flessibilità, comprovato follow-up internazionale che dimostri l'affidabilità del prodotto</t>
  </si>
  <si>
    <t>CRITERIO 2
Versatilità del prodotto in relazione a nuove procedure, facilità e rapidità d'uso</t>
  </si>
  <si>
    <t>Versatilità del prodotto in relazione a nuove procedure, facilità e rapidità d'uso</t>
  </si>
  <si>
    <t xml:space="preserve">      </t>
  </si>
  <si>
    <t>PUNTEGGI FINALI</t>
  </si>
  <si>
    <t xml:space="preserve">PUNTEGGI FINALI </t>
  </si>
  <si>
    <t>La commissione giudicatrice nel valutare i materiali sanitari offerti dagli operatori economici partecipanti al lotto n. 57 della presente procedura di gara, riscontra in capo a tutti i prodotti offerti caratteristiche consone alle esigenze chirurgiche e conformi. 
Nello specifico la commissione attribuisce un punteggio maggiore all' operatore Ars Chirurgica per presenza del louer look utile nella pirografia, rendendo possibile l' inserimento del filo guida.</t>
  </si>
  <si>
    <t xml:space="preserve">La commissione giudicatrice nel valutare i materiali sanitari offerti dagli operatori economici partecipanti al lotto n.103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</si>
  <si>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n.107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</si>
  <si>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n.108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</si>
  <si>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n.109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</si>
  <si>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n.112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</si>
  <si>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n.114 della presente procedura di gara, riscontra in capo a tutti i prodotti offerti caratteristiche consone alle esigenze chirurgiche e conformi. </t>
  </si>
  <si>
    <t xml:space="preserve">La commissione giudicatrice nel valutare i materiali sanitari offerti dagli operatori economici partecipanti al lotto n.115 della presente procedura di gara, riscontra in capo a tutti i prodotti offerti caratteristiche consone alle esigenze chirurgiche e conformi. </t>
  </si>
  <si>
    <t>La commissione giudicatrice nel valutare i materiali sanitari offerti dagli operatori economici partecipanti al lotto n.132 della presente procedura di gara, riscontra in capo a tutti i prodotti offerti caratteristiche consone alle esigenze chirurgiche e conformi. All' operatore economico Olympus viene attribuito un punteggio minore per la presenza di un tubo troppo sottile e un sistema di irrigazione meno ergonomico.</t>
  </si>
  <si>
    <t>La commissione giudicatrice nel valutare i  materiali sanitari offerti dagli operatori economici partecipanti al lotto n.23 della presente procedura di gara,  riscontra in capo a tutti i prodotti offerti  caratteristiche consone alle esigenze chirurgiche e conformi. 
Nello specifico la commissione attribuisce un punteggio maggiore all' operatore Coloplast per uso di materiali migliori.</t>
  </si>
  <si>
    <t>La commissione giudicatrice nel valutare i  materiali sanitari offerti dagli operatori economici partecipanti al lotto n. 2, riscontra in capo a tutti i prodotti offerti caratteristiche consone alle esigenze chirurgiche e conformi.
Nello specifico la commissione attribuisce un punteggio maggiore al dispositivo offerto dalla ditta Cook Italia per una maggiore malleabilità, versatilità e maneggevolezza.</t>
  </si>
  <si>
    <t>La commissione giudicatrice nel valutare i  materiali sanitari offerti dagli operatori economici partecipanti al lotto n. 3, riscontra in capo a tutti i prodotti offerti caratteristiche consone alle esigenze chirurgiche e conformi.
Nello specifico la commissione attribuisce un punteggio maggiore al dispositivo offerto dalla ditta Cook Italia per un'eccellente versatilità del dispositivo unita a maneggevolezza.</t>
  </si>
  <si>
    <t>La commissione giudicatrice nel valutare i  materiali sanitari offerti dagli operatori economici partecipanti al lotto n. 7,della presente procedura di gara,  riscontra in capo a tutti i prodotti offerti  caratteristiche consone alle esigenze chirurgiche e conformi.
Nello specifico la commissione attribuisce un punteggio maggiore al dispositivo della ditta Cook Italia che presenta materiali più performanti, versatili e meneggevoli.</t>
  </si>
  <si>
    <t>La commissione giudicatrice nel valutare i  materiali sanitari offerti dagli operatori economici partecipanti al lotto n. 8, della presente procedura di gara,  riscontra in capo a tutti i prodotti offerti  caratteristiche consone alle esigenze chirurgiche e conformi.
Nello specifico la commissione attribuisce un punteggio maggiore al dispositivo della ditta Olympus che presenta che presenta materiali più performanti. I punteggi minori attribuiti alla Boston e Meditrend derivano da una minore maneggevolezza e versatilità del prodotto.</t>
  </si>
  <si>
    <t>La commissione giudicatrice nel valutare i materiali sanitari offerti dagli operatori economici partecipanti al lotto n. 9, della presente procedura di gara,  riscontra in capo al prodotto offerto  caratteristiche consone alle esigenze chirurgiche e conformi.</t>
  </si>
  <si>
    <t>La commissione giudicatrice nel valutare i materiali sanitari offerti dagli operatori economici partecipanti al lotto n. 12, della presente procedura di gara,  riscontra in capo al prodotto offerto caratteristiche consone alle esigenze chirurgiche e conformi.</t>
  </si>
  <si>
    <t>La commissione giudicatrice nel valutare i  materiali sanitari offerti dagli operatori economici partecipanti al lotto n. 14 della presente procedura di gara,  riscontra in capo a tutti i prodotti offerti  caratteristiche consone alle esigenze chirurgiche e conformi.
Nello specifico la commissione attribuisce un punteggio inferiore ai dispositivi offerti dagli operatori Teleflex e Coloplast per minore versatilità in quanto meno performanti e nel caso di  Coloplast in quanto non presenta tutte le misure (8 cm).</t>
  </si>
  <si>
    <t>La commissione giudicatrice nel valutare i  materiali sanitari offerti dagli operatori economici partecipanti al lotto n. 15 della presente procedura di gara,  riscontra in capo a tutti i prodotti offerti  caratteristiche consone alle esigenze chirurgiche e conformi.
Nello specifico la commissione attribuisce un punteggio ottimo alle ditte Teleflex e Coloplast per maggiore versatilità e maneggevolezza dei dispositivi offerti.</t>
  </si>
  <si>
    <t>La commissione giudicatrice nel valutare i  materiali sanitari offerti dagli operatori economici partecipanti al lotto n. 17 della presente procedura di gara,  riscontra in capo a tutti i prodotti offerti  caratteristiche consone alle esigenze chirurgiche e conformi. Nello specifico la commissione attribuisce un punteggio maggiore a Antonio Pellecchia per la maneggevolezza e la versatilità del dispositivo offerto.</t>
  </si>
  <si>
    <t>La commissione giudicatrice nel valutare i  materiali sanitari offerti dagli operatori economici partecipanti al lotto n. 19 della presente procedura di gara,  riscontra in capo a tutti i prodotti offerti  caratteristiche consone alle esigenze chirurgiche e conformi. 
Nello specifico la commissione attribuisce un punteggio maggiore all' operatore Colma maggiormente performante, meneggevole e versatile.</t>
  </si>
  <si>
    <t>La commissione giudicatrice nel valutare i  materiali sanitari offerti dagli operatori economici partecipanti al lotto n. 20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</si>
  <si>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 21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</si>
  <si>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n.25 della presente procedura di gara,  riscontra in capo a tutti i prodotti offerti  caratteristiche consone alle esigenze chirurgiche e conformi. 
Nello specifico la commissione attribuisce un punteggio maggiore agli operatori Coloplast e Teleflex per materiali migliori, maggiore maneggevolezza e versatilità.</t>
  </si>
  <si>
    <t xml:space="preserve">La commissione giudicatrice nel valutare i  materiali sanitari offerti dagli operatori economici partecipanti al lotto n.26 della presente procedura di gara,  riscontra in capo a tutti i prodotti offerti  caratteristiche consone alle esigenze chirurgiche e conformi ed equivalenti.
</t>
  </si>
  <si>
    <t>La commissione giudicatrice nel valutare i  materiali sanitari offerti dagli operatori economici partecipanti al lotto n.28 della presente procedura di gara,  riscontra in capo a tutti i prodotti offerti  caratteristiche consone alle esigenze chirurgiche e conformi ed equivalenti.</t>
  </si>
  <si>
    <t xml:space="preserve">La commissione giudicatrice nel valutare i  materiali sanitari offerti dagli operatori economici partecipanti al lotto n.31 della presente procedura di gara, riscontra in capo al prodotto offerto dalla Carbini caratteristiche consone alle esigenze chirurgiche e conformi. </t>
  </si>
  <si>
    <t xml:space="preserve">La commissione giudicatrice nel valutare i  materiali sanitari offerti dagli operatori economici partecipanti al lotto n.30 della presente procedura di gara,  riscontra in capo al prodotto offerto dalla Coloplast caratteristiche consone alle esigenze chirurgiche e conformi. </t>
  </si>
  <si>
    <t>La commissione giudicatrice nel valutare i  materiali sanitari offerti dagli operatori economici partecipanti al lotto n.32 della presente procedura di gara,  riscontra in capo a tutti i prodotti offerti  caratteristiche consone alle esigenze chirurgiche e conformi. 
Nello specifico la commissione attribuisce un punteggio maggiore all' operatore Teleflex Medical srl per migliore maneggevolezza e versatilità del prodotto offerto.</t>
  </si>
  <si>
    <t xml:space="preserve">La commissione giudicatrice nel valutare i materiali sanitari offerti dagli operatori economici partecipanti al lotto n.34 della presente procedura di gara, riscontra in capo al prodotto offerto caratteristiche consone alle esigenze chirurgiche e conformi. </t>
  </si>
  <si>
    <t xml:space="preserve">La commissione giudicatrice nel valutare i materiali sanitari offerti dagli operatori economici partecipanti al lotto n. 38 della presente procedura di gara, riscontra in capo al prodotto offerto caratteristiche consone alle esigenze chirurgiche e conformi. </t>
  </si>
  <si>
    <t xml:space="preserve">La commissione giudicatrice nel valutare i materiali sanitari offerti dagli operatori economici partecipanti al lotto n.39 della presente procedura di gara, riscontra in capo al prodotto offerto caratteristiche consone alle esigenze chirurgiche e conformi. </t>
  </si>
  <si>
    <t xml:space="preserve">La commissione giudicatrice nel valutare i materiali sanitari offerti dagli operatori economici partecipanti al lotto n.40 della presente procedura di gara, riscontra in capo al prodotto offerto caratteristiche consone alle esigenze chirurgiche e conformi. </t>
  </si>
  <si>
    <t xml:space="preserve">La commissione giudicatrice nel valutare i materiali sanitari offerti dagli operatori economici partecipanti al lotto n. 42 della presente procedura di gara, riscontra in capo a tutti i prodotti offerti caratteristiche consone alle esigenze chirurgiche e conformi ed equivalenti.
</t>
  </si>
  <si>
    <t xml:space="preserve">La commissione giudicatrice nel valutare i materiali sanitari offerti dagli operatori economici partecipanti al lotto n. 44 della presente procedura di gara, riscontra in capo a tutti i prodotti offerti caratteristiche consone alle esigenze chirurgiche e conformi ed equivalenti.
</t>
  </si>
  <si>
    <t xml:space="preserve">La commissione giudicatrice nel valutare i materiali sanitari offerti dagli operatori economici partecipanti al lotto n. 45 della presente procedura di gara, riscontra in capo a tutti i prodotti offerti caratteristiche consone alle esigenze chirurgiche e conformi  ed equivalenti.
</t>
  </si>
  <si>
    <t>La commissione giudicatrice nel valutare i materiali sanitari offerti dagli operatori economici partecipanti al lotto n. 48 della presente procedura di gara, riscontra in capo a tutti i prodotti offerti caratteristiche consone alle esigenze chirurgiche e conformi. 
Nello specifico la commissione attribuisce un punteggio maggiore agli operatori Sanic e Olympus per maggiore maneggevolezza e in particolare attribuisce un punteggio maggiore a Sanic anche per la migliore versatilità dell' ansa.</t>
  </si>
  <si>
    <t>La commissione giudicatrice nel valutare i materiali sanitari offerti dagli operatori economici partecipanti al lotto n. 49 della presente procedura di gara, riscontra in capo a tutti i prodotti offerti caratteristiche consone alle esigenze chirurgiche e conformi. 
Nello specifico la commissione attribuisce un punteggio maggiore agli operatori Sanic e Olympus per maggiore maneggevolezza e in particolare attribuisce un punteggio maggiore a Sanic anche per la migliore versatilità del dispositivo.</t>
  </si>
  <si>
    <t xml:space="preserve">La commissione giudicatrice nel valutare i materiali sanitari offerti dagli operatori economici partecipanti al lotto n. 51 della presente procedura di gara, riscontra in capo al prodotto offerto caratteristiche consone alle esigenze chirurgiche e conformi. </t>
  </si>
  <si>
    <t>La commissione giudicatrice nel valutare i materiali sanitari offerti dagli operatori economici partecipanti al lotto n. 52 della presente procedura di gara, riscontra in capo a tutti i prodotti offerti caratteristiche consone alle esigenze chirurgiche e conformi. Nello specifico la commissione attribuisce un punteggio minore all' operatore Archis per minore versatilità e meneggevolezza.</t>
  </si>
  <si>
    <t xml:space="preserve">La commissione giudicatrice nel valutare i materiali sanitari offerti dagli operatori economici partecipanti al lotto n. 53della presente procedura di gara, riscontra in capo al prodotto offerto caratteristiche consone alle esigenze chirurgiche e conformi. </t>
  </si>
  <si>
    <t>La commissione giudicatrice nel valutare i materiali sanitari offerti dagli operatori economici partecipanti al lotto n. 55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</si>
  <si>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 60 della presente procedura di gara, riscontra in capo a tutti i prodotti offerti caratteristiche consone alle esigenze chirurgiche e conformi. Nello specifico la commissione attribuisce un punteggio maggiore all' operatore Olympus per la maggiore maneggevolezza e versatilità del prodotto (manipolo rotante) e un punteggio inferiore a Chirurmedica e Teleflex rispettivamente per la difficoltà di uso della rotella e la punta eccessivamente grande.</t>
  </si>
  <si>
    <t>La commissione giudicatrice nel valutare i materiali sanitari offerti dagli operatori economici partecipanti al lotto n.61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</si>
  <si>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n.65 della presente procedura di gara, riscontra in capo a tutti i prodotti offerti caratteristiche consone alle esigenze chirurgiche e conformi. Nello specifico la commissione attribuisce un punteggio inferiore a Colma e Coloplast per maggiore rigidità del dispositivo, in particolare punta e corpo. Il maggior punteggio attribuito all' operatore ARS Chirurgica scaturisce da una maggiorne versatilità del prodotto.</t>
  </si>
  <si>
    <t>La commissione giudicatrice nel valutare i materiali sanitari offerti dagli operatori economici partecipanti al lotto n.68 della presente procedura di gara, riscontra in capo a tutti i prodotti offerti caratteristiche consone alle esigenze chirurgiche e conformi. La commissione diversifica i punteggi per la qualità dei materiali utilizzati, maggiormente versatili quelli offerti da Boston Scientific.</t>
  </si>
  <si>
    <t>La commissione giudicatrice nel valutare i materiali sanitari offerti dagli operatori economici partecipanti al lotto n.69 della presente procedura di gara, riscontra in capoal prodotto offerto caratteristiche consone alle esigenze chirurgiche e conformi.</t>
  </si>
  <si>
    <t>La commissione giudicatrice nel valutare i materiali sanitari offerti dagli operatori economici partecipanti al lotto n.70 della presente procedura di gara, riscontra in capo al prodotto offerto caratteristiche consone alle esigenze chirurgiche e conformi.</t>
  </si>
  <si>
    <t>La commissione giudicatrice nel valutare i materiali sanitari offerti dagli operatori economici partecipanti al lotto n.71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</si>
  <si>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n.72 della presente procedura di gara, riscontra in capo a tutti i prodotti offerti caratteristiche consone alle esigenze chirurgiche e conformi. La commissione attribuisce un punteggio inferiore all' operatore Coloplast per la punta eccessivamente lunga, pertanto meno maneggevole e versatile.</t>
  </si>
  <si>
    <t>La commissione giudicatrice nel valutare i materiali sanitari offerti dagli operatori economici partecipanti al lotto n.83 della presente procedura di gara, riscontra in capo a tutti i prodotti offerti caratteristiche consone alle esigenze chirurgiche e conformi. La commissione attribuisce un punteggio inferiore all' operatore Teleflex perchè la guida è eccessivamente morbida, pertanto meno versatile e maneggevole.</t>
  </si>
  <si>
    <t>La commissione giudicatrice nel valutare i materiali sanitari offerti dagli operatori economici partecipanti al lotto n.84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</si>
  <si>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n.85 della presente procedura di gara, riscontra in capo a tutti i prodotti offerti caratteristiche consone alle esigenze chirurgiche e conformi. La commissione attribuisce un punteggio maggiore all' operatore Teleflex perchè materiali migliori e maggiore versatilità.</t>
  </si>
  <si>
    <t>La commissione giudicatrice nel valutare i materiali sanitari offerti dagli operatori economici partecipanti al lotto n.88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</si>
  <si>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n.92 della presente procedura di gara, riscontra in capo a tutti i prodotti offerti caratteristiche consone alle esigenze chirurgiche e conformi. La commisisone attribuisce un punteggio minore all' operatore Cook Italia per mandrino troppo morbido.</t>
  </si>
  <si>
    <t>La commissione giudicatrice nel valutare i materiali sanitari offerti dagli operatori economici partecipanti al lotto n.94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</si>
  <si>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n.101 della presente procedura di gara, riscontra in capo a tutti i prodotti offerti caratteristiche consone alle esigenze chirurgiche e conformi. La commissione attribuisce un  punteggio maggiore a Chirurmedica per una maggiore sicurezza e facilità di inserimento, pertanto maggiore versatilità e maneggevolezza. Il minor punteggio attribuito alla B Braun deriva da una minore maneggevolezza e versatilità (ago difficoltoso da separare).</t>
  </si>
  <si>
    <t>La commissione giudicatrice nel valutare i materiali sanitari offerti dagli operatori economici partecipanti al lotto n.102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</si>
  <si>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n.105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</si>
  <si>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n.106 della presente procedura di gara, riscontra in capo a tutti i prodotti offerti caratteristiche consone alle esigenze chirurgiche e conformi ed equivalenti.</t>
  </si>
  <si>
    <t xml:space="preserve">La commissione giudicatrice nel valutare i materiali sanitari offerti dagli operatori economici partecipanti al lotto n.116 della presente procedura di gara, riscontra in capoal prodotto offerto caratteristiche consone alle esigenze chirurgiche e conformi. </t>
  </si>
  <si>
    <t xml:space="preserve">La commissione giudicatrice nel valutare i materiali sanitari offerti dagli operatori economici partecipanti al lotto n.117 della presente procedura di gara, riscontra in capo al prodotto offerto caratteristiche consone alle esigenze chirurgiche e conformi. </t>
  </si>
  <si>
    <t>La commissione giudicatrice nel valutare i materiali sanitari offerti dagli operatori economici partecipanti al lotto n.119 della presente procedura di gara, riscontra in capo a tutti i prodotti offerti caratteristiche consone alle esigenze chirurgiche e conformi. All' operatore economico Coloplast viene attributito un punteggio maggiore per solidità del materiale che lo rende maggiormente maneggevole e versatile.</t>
  </si>
  <si>
    <t>La commissione giudicatrice nel valutare i materiali sanitari offerti dagli operatori economici partecipanti al lotto n.120 della presente procedura di gara, riscontra in capo a tutti i prodotti offerti caratteristiche consone alle esigenze chirurgiche e conformi. All' operatore economico Coloplast viene attributito un punteggio maggiore per solidità del materiale che lo rende maggiormente maneggevole e versatile.</t>
  </si>
  <si>
    <t>La commissione giudicatrice nel valutare i materiali sanitari offerti dagli operatori economici partecipanti al lotto n.122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</si>
  <si>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n.124 della presente procedura di gara, riscontra in capo a tutti i prodotti offerti caratteristiche consone alle esigenze chirurgiche e conformi. All' operatore SBM viene attribuito un punteggio maggiore per migliore maneggevolezza e versatilità (sistema di ancoraggio e protesi più lunga).</t>
  </si>
  <si>
    <t>La commissione giudicatrice nel valutare i materiali sanitari offerti dagli operatori economici partecipanti al lotto n.126 della presente procedura di gara, riscontra in capo a tutti i prodotti offerti caratteristiche consone alle esigenze chirurgiche e conformi. All' operatore SBM viene attribuito un punteggio maggiore per maneggevolezza e versatilità  per la presenza di un introduttore regolabile.</t>
  </si>
  <si>
    <t>La commissione giudicatrice nel valutare i materiali sanitari offerti dagli operatori economici partecipanti al lotto n.127 della presente procedura di gara, riscontra in capo a tutti i prodotti offerti caratteristiche consone alle esigenze chirurgiche e conformi. All' operatore SBM viene attribuito un punteggio maggiore per maneggevolezza e versatilità  per la presenza di un introduttore graduale.</t>
  </si>
  <si>
    <t xml:space="preserve">La commissione giudicatrice nel valutare i materiali sanitari offerti dagli operatori economici partecipanti al lotto n.134 della presente procedura di gara, riscontra in capo al prodotto offerto caratteristiche consone alle esigenze chirurgiche e conformi. </t>
  </si>
  <si>
    <t>La commissione giudicatrice nel valutare i materiali sanitari offerti dagli operatori economici partecipanti al lotto n.135 della presente procedura di gara, riscontra in capo a tutti i prodotti offerti caratteristiche consone alle esigenze chirurgiche e conformi. L' operatore economico Teleflex pertanto si attribuisce un punteggio maggiore per migliore maneggevolezza e versatilità.</t>
  </si>
  <si>
    <t>La commissione giudicatrice nel valutare i materiali sanitari offerti dagli operatori economici partecipanti al lotto n.136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</si>
  <si>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n.137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</si>
  <si>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n.138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</si>
  <si>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n.140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</si>
  <si>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n.144 della presente procedura di gara, riscontra in capo al prodotto offerto caratteristiche consone alle esigenze chirurgiche e conformi.</t>
  </si>
  <si>
    <t xml:space="preserve">La commissione giudicatrice nel valutare i materiali sanitari offerti dagli operatori economici partecipanti al lotto n.146 della presente procedura di gara, riscontra in capo a tutti i prodotti offerti caratteristiche consone alle esigenze chirurgiche e conformi ed equivalenti.
</t>
  </si>
  <si>
    <t xml:space="preserve">La commissione giudicatrice nel valutare i materiali sanitari offerti dagli operatori economici partecipanti al lotto n.149 della presente procedura di gara, riscontra in capo a tutti i prodotti offerti caratteristiche consone alle esigenze chirurgiche e conformi ed equivalenti.
</t>
  </si>
  <si>
    <t xml:space="preserve">La commissione giudicatrice nel valutare i materiali sanitari offerti dagli operatori economici partecipanti al lotto n.128 della presente procedura di gara, riscontra in capo al prodotto offerto caratteristiche consone alle esigenze chirurgiche e conformi. </t>
  </si>
  <si>
    <t>La commissione giudicatrice nel valutare i materiali sanitari offerti dagli operatori economici partecipanti al lotto n.139 della presente procedura di gara, riscontra in capo al prodotto offerto caratteristiche consone alle esigenze chirurgiche e conformi.</t>
  </si>
  <si>
    <t>La commissione giudicatrice nel valutare i materiali sanitari offerti dagli operatori economici partecipanti al lotto n.141 della presente procedura di gara, riscontra in capo al prodotto offerto caratteristiche consone alle esigenze chirurgiche e conformi.</t>
  </si>
  <si>
    <t>La commissione giudicatrice nel valutare i materiali sanitari offerti dagli operatori economici partecipanti al lotto n.142 della presente procedura di gara, riscontra in capo al prodotto offerto caratteristiche consone alle esigenze chirurgiche e conformi.</t>
  </si>
  <si>
    <t>La commissione giudicatrice nel valutare i materiali sanitari offerti dagli operatori economici partecipanti al lotto n.148 della presente procedura di gara, riscontra in capo al prodotto offerto caratteristiche consone alle esigenze chirurgiche e conformi.</t>
  </si>
  <si>
    <t>La commissione giudicatrice nel valutare i materiali sanitari offerti dagli operatori economici partecipanti al lotto n.151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</si>
  <si>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n.154 della presente procedura di gara, riscontra in capo al prodotto offerto caratteristiche consone alle esigenze chirurgiche e conformi.</t>
  </si>
  <si>
    <t>La commissione giudicatrice nel valutare i materiali sanitari offerti dagli operatori economici partecipanti al lotto n.155 della presente procedura di gara, riscontra in capo al prodotto offerto caratteristiche consone alle esigenze chirurgiche e conformi.</t>
  </si>
  <si>
    <t>La commissione giudicatrice nel valutare i materiali sanitari offerti dagli operatori economici partecipanti al lotto n.156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</si>
  <si>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n.157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</si>
  <si>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n.158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</si>
  <si>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n.159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</si>
  <si>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n.160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</si>
  <si>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</si>
  <si>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n.162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</si>
  <si>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n.163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</si>
  <si>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n.165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</si>
  <si>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n.166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</si>
  <si>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n.167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</si>
  <si>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n.168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</si>
  <si>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n.169 della presente procedura di gara, riscontra in capo a tutti i prodotti offerti caratteristiche consone alle esigenze chirurgiche e conformi. La Commissione attribuisce un punteggio maggiore all' operatore Meditrend per maggiore versatilità e maneggevolezza, (migliore tenuta).</t>
  </si>
  <si>
    <t>La commissione giudicatrice nel valutare i materiali sanitari offerti dagli operatori economici partecipanti al lotto n.170 della presente procedura di gara, riscontra in capoal prodotto offerto caratteristiche consone alle esigenze chirurgiche e conformi.</t>
  </si>
  <si>
    <t>La commissione giudicatrice nel valutare i materiali sanitari offerti dagli operatori economici partecipanti al lotto n.171 della presente procedura di gara, riscontra in capo a tutti i prodotti offerti caratteristiche consone alle esigenze chirurgiche e conformi ed equivalenti.</t>
  </si>
  <si>
    <t>La commissione giudicatrice nel valutare i materiali sanitari offerti dagli operatori economici partecipanti al lotto n.172 della presente procedura di gara, riscontra in capo al prodotto offerto caratteristiche consone alle esigenze chirurgiche e conformi.</t>
  </si>
  <si>
    <t>La commissione giudicatrice nel valutare i materiali sanitari offerti dagli operatori economici partecipanti al lotto n.173 della presente procedura di gara, riscontra in capo al prodotto offerto caratteristiche consone alle esigenze chirurgiche e conformi.</t>
  </si>
  <si>
    <t xml:space="preserve">La commissione giudicatrice nel valutare i materiali sanitari offerti dagli operatori economici partecipanti al lotto n.36 della presente procedura di gara, riscontra in capo al prodotto offerto caratteristiche consone alle esigenze chirurgiche e conformi. </t>
  </si>
  <si>
    <t xml:space="preserve">La commissione giudicatrice nel valutare i materiali sanitari offerti dagli operatori economici partecipanti al lotto n. 46 della presente procedura di gara, riscontra in capo al prodotto offerto caratteristiche consone alle esigenze chirurgiche e conformi. 
</t>
  </si>
  <si>
    <t xml:space="preserve">La commissione giudicatrice nel valutare i materiali sanitari offerti dagli operatori economici partecipanti al lotto n. 59 della presente procedura di gara, riscontra in capo al prodotto offerto caratteristiche consone alle esigenze chirurgiche e conformi. </t>
  </si>
  <si>
    <t>La commissione giudicatrice nel valutare i materiali sanitari offerti dagli operatori economici partecipanti al lotto n.87 della presente procedura di gara, riscontra in capo al prodotto offerto caratteristiche consone alle esigenze chirurgiche e conformi.</t>
  </si>
  <si>
    <t>La commissione giudicatrice nel valutare i materiali sanitari offerti dagli operatori economici partecipanti al lotto n.89 della presente procedura di gara, riscontra in capo al prodotto offerto caratteristiche consone alle esigenze chirurgiche e conformi.</t>
  </si>
  <si>
    <t>La commissione giudicatrice nel valutare i materiali sanitari offerti dagli operatori economici partecipanti al lotto n.90 della presente procedura di gara, riscontra in capo al prodotto offerto caratteristiche consone alle esigenze chirurgiche e conformi.</t>
  </si>
  <si>
    <t xml:space="preserve">La commissione giudicatrice nel valutare i materiali sanitari offerti dagli operatori economici partecipanti al lotto n.98 della presente procedura di gara, riscontra in capo al prodotto offerto caratteristiche consone alle esigenze chirurgiche e conformi. </t>
  </si>
  <si>
    <t>La commissione giudicatrice nel valutare i materiali sanitari offerti dagli operatori economici partecipanti al lotto n.64 della presente procedura di gara, riscontra in capo a tutti i prodotti offerti caratteristiche consone alle esigenze chirurgiche e conformi. Nello specifico la commissione attribuisce un punteggio maggiore alle ditte Coloplast, Boston e Cook per materiale più solido (in particolare il manipolo), pertanto più maneggevole e versatile. All' operatore economico Colma viene attribuito un punteggio minore per rigidità del cavo.</t>
  </si>
  <si>
    <t>La commissione giudicatrice nel valutare i  materiali sanitari offerti dagli operatori economici partecipanti al lotto n. 4, riscontra in capo a tutti i prodotti offerti caratteristiche consone alle esigenze chirurgiche e conformi.
Nello specifico la commissione attribuisce un punteggio maggiore, in particolar modo alla Cook, ai dispositivi che presentano caratteristiche di maggiore malleabilità ed ergonomia. Il punteggio attributito alle ditte: Chirurmedica, Ars Chirurgica e Meditrend deriva dalla minore maneggevolezza e versatilità dei dispositivi offerti per meteriali non adeguati alle specifiche esigenze cliniche</t>
  </si>
  <si>
    <t>La commissione giudicatrice nel valutare i  materiali sanitari offerti dagli operatori economici partecipanti al lotto n. 5, riscontra solo in capo al prodotto offerto dalla Colma caratteristiche consone alle esigenze chirurgiche e conformi.
Nello specifico la commissione riscontra in capo al prodotto delle ditte Chirurmedica Srl e ARS Chirurgica Srl la carenza della misura 180, pertanto i dispositivi non sono conformi. 
Per  la motivazione sopra espressa, la Commissione giudicatrice a seguito del riscontro della non piena corrispondenza ai requisiti tecnici specifici indicati nella Scheda lotti, decide di non procede con la valutazione del prodotto delle società Chirurmedica Srl e ARS Chirurgica Srl.</t>
  </si>
  <si>
    <r>
      <t xml:space="preserve">La commissione giudicatrice nel valutare i materiali sanitari offerti dagli operatori economici partecipanti al lotto n. 6 della presente procedura di gara,  riscontra in capo a tutti i prodotti offerti  caratteristiche consone alle esigenze chirurgiche e conformi, ad eccezione del dispositivo della Teleflex Medical Srl.
Nello specifico la commissione attribuisce un punteggio minore al dispositivo offerti dalle ditte Coloplast e Olympus per </t>
    </r>
    <r>
      <rPr>
        <sz val="12"/>
        <rFont val="Arial Narrow"/>
        <family val="2"/>
      </rPr>
      <t>minore malleabilità e versatilità del prodotto</t>
    </r>
    <r>
      <rPr>
        <sz val="12"/>
        <color rgb="FFFF0000"/>
        <rFont val="Arial Narrow"/>
        <family val="2"/>
      </rPr>
      <t xml:space="preserve">.
</t>
    </r>
    <r>
      <rPr>
        <sz val="12"/>
        <color theme="1"/>
        <rFont val="Arial Narrow"/>
        <family val="2"/>
      </rPr>
      <t>In riferimento al dispositivo offerto dalla ditta Teleflex la Commissone riscontra la carenza della lunghezza 145, pertanto il dispositivo non è conforme.
Per  la motivazione sopra espressa, la Commissione giudicatrice a seguito del riscontro della non piena corrispondenza ai requisiti tecnici specifici indicati nella Scheda lotti, decide di non procede con la valutazione del prodotto della società Teleflex Medica srl.</t>
    </r>
  </si>
  <si>
    <r>
      <t>La commissione giudicatrice nel valutare i materiali sanitari offerti dagli operatori economici partecipanti al lotto n. 11, della presente procedura di gara,  riscontra in capo a tutti i prodotti offerti  caratteristiche consone alle esigenze chirurgiche e conformi.</t>
    </r>
    <r>
      <rPr>
        <sz val="12"/>
        <rFont val="Arial Narrow"/>
        <family val="2"/>
      </rPr>
      <t xml:space="preserve"> Il minor punteggio attribuito alla Teleflex Medical Srl deriva da una minore manegevolezza e versatilità del dispositivo</t>
    </r>
  </si>
  <si>
    <t>La commissione giudicatrice nel valutare i  materiali sanitari offerti dagli operatori economici partecipanti al lotto n. 13 della presente procedura di gara,  riscontra in capo a tutti i prodotti offerti  caratteristiche consone alle esigenze chirurgiche e conformi.
Nello specifico la commissione attribuisce un punteggio non sufficiente all' operatore Teleflex  per scarsa versatilità e maneggevolezza dei dispositivi offerti (non presentano tutte le misure richieste). Il punteggio maggiore attribuito alla Cook deriva da una maggiore maneggevolezza e versatilità del prodotto.</t>
  </si>
  <si>
    <t>La commissione giudicatrice nel valutare i  materiali sanitari offerti dagli operatori economici partecipanti al lotto n. 16 della presente procedura di gara,  riscontra in capo a tutti i prodotti offerti  caratteristiche consone alle esigenze chirurgiche e conformi.
Nello specifico la commissione attribuisce un punteggio maggiore a Colplast per l'ottima maneggevolezza e la versatilità del dispositivo offerto. Il punteggio minore attribuito alla Tau Medica deriva dalla insufficiente versatilità e maneggevolezza del prodotto offerto.</t>
  </si>
  <si>
    <t xml:space="preserve">La commissione giudicatrice nel valutare i  materiali sanitari offerti dagli operatori economici partecipanti al lotto n. 22 della presente procedura di gara,  riscontra unicamente in capo al  prodotto offerto dalla Coloplast caratteristiche consone alle esigenze chirurgiche e conformi. 
Nello specifico la commissione riscontra per l' operatore Meditrend la non conformità del dispositivo offerto per mancanza di misure (40-80).
Per  la motivazione sopra espressa, la Commissione giudicatrice a seguito del riscontro della non piena corrispondenza ai requisiti tecnici specifici indicati nella Scheda lotti, decide di non procede con la valutazione del prodotto della società Meditrend.
</t>
  </si>
  <si>
    <r>
      <t>La commissione giudicatrice nel valutare i  materiali sanitari offerti dagli operatori economici partecipanti al lotto n.24 della presente procedura di gara,  riscontra in capo a tutti i prodotti offerti  caratteristiche consone alle esigenze chirurgiche e conformi. 
Nello specifico la commissione attribuisce un punteggio maggiore agli operatori Teleflex e Coloplast p</t>
    </r>
    <r>
      <rPr>
        <sz val="12"/>
        <rFont val="Arial Narrow"/>
        <family val="2"/>
      </rPr>
      <t>er maggiore menegevolezza e versatilità del prodotto offerto.</t>
    </r>
    <r>
      <rPr>
        <sz val="12"/>
        <color rgb="FFFF0000"/>
        <rFont val="Arial Narrow"/>
        <family val="2"/>
      </rPr>
      <t xml:space="preserve">
</t>
    </r>
  </si>
  <si>
    <t>La commissione giudicatrice nel valutare i  materiali sanitari offerti dagli operatori economici partecipanti al lotto n.33 della presente procedura di gara,  riscontra solo  in capo ai prodotti offerti  dalla Coloplast caratteristiche consone alle esigenze chirurgiche e conformi.
la commissione riscontra in merito al dispositivo della società   Medline International Italy Srl la non conformità per l'utilizzo in neovescita per via della punta chiusa.
Per  la motivazione sopra espressa, la Commissione giudicatrice a seguito del riscontro della non piena corrispondenza ai requisiti tecnici specifici indicati nella Scheda lotti, decide di non procede con la valutazione del prodotto della società Medline International Italy Srl.</t>
  </si>
  <si>
    <r>
      <t>La commissione giudicatrice nel valutare i materiali sanitari offerti dagli operatori economici partecipanti al lotto n. 43 della presente procedura di gara, riscontra in capo a tutti i prodotti offerti caratteristiche consone alle esigenze chirurgiche e conformi. 
Nello specifi</t>
    </r>
    <r>
      <rPr>
        <sz val="12"/>
        <rFont val="Arial Narrow"/>
        <family val="2"/>
      </rPr>
      <t xml:space="preserve">co la commissione attribuisce un punteggio maggiore all' operatore B Braun per maneggevolezza e versatilità superiori. </t>
    </r>
    <r>
      <rPr>
        <sz val="12"/>
        <color theme="1"/>
        <rFont val="Arial Narrow"/>
        <family val="2"/>
      </rPr>
      <t xml:space="preserve">Il minor </t>
    </r>
    <r>
      <rPr>
        <sz val="12"/>
        <rFont val="Arial Narrow"/>
        <family val="2"/>
      </rPr>
      <t>punteggio attribuito alla ditta Meditrend deriva dalla maggiore rigidità del materiale pertanto minore manegevolezza e versatilità.</t>
    </r>
  </si>
  <si>
    <r>
      <t xml:space="preserve">La commissione giudicatrice nel valutare i materiali sanitari offerti dagli operatori economici partecipanti al lotto n.50 della presente procedura di gara, riscontra in capo a tutti i prodotti offerti caratteristiche consone alle esigenze chirurgiche e conformi. 
Nello specifico la commissione attribuisce un punteggio minore all' operatore Chirurmedica per </t>
    </r>
    <r>
      <rPr>
        <sz val="12"/>
        <rFont val="Arial Narrow"/>
        <family val="2"/>
      </rPr>
      <t>versatilità e maneggevolezza nettamente inferori.</t>
    </r>
  </si>
  <si>
    <t>La commissione giudicatrice nel valutare i materiali sanitari offerti dagli operatori economici partecipanti al lotto n. 58 della presente procedura di gara, riscontra in capo a tutti i prodotti offerti caratteristiche consone alle esigenze chirurgiche e conformi ed equivalenti.</t>
  </si>
  <si>
    <r>
      <t xml:space="preserve">La commissione giudicatrice nel valutare i materiali sanitari offerti dagli operatori economici partecipanti al lotto n.62 della presente procedura di gara, riscontra in capo a tutti i prodotti offerti caratteristiche consone alle esigenze chirurgiche e conformi </t>
    </r>
    <r>
      <rPr>
        <sz val="12"/>
        <rFont val="Arial Narrow"/>
        <family val="2"/>
      </rPr>
      <t xml:space="preserve">ed equivalnti </t>
    </r>
    <r>
      <rPr>
        <sz val="12"/>
        <color theme="1"/>
        <rFont val="Arial Narrow"/>
        <family val="2"/>
      </rPr>
      <t>eccetto il dispositivo della Coloplast e della Teleflex Medical srl, non conformi per mancanza di paracadute.</t>
    </r>
    <r>
      <rPr>
        <sz val="12"/>
        <color rgb="FFFF0000"/>
        <rFont val="Arial Narrow"/>
        <family val="2"/>
      </rPr>
      <t xml:space="preserve"> 
</t>
    </r>
    <r>
      <rPr>
        <sz val="12"/>
        <rFont val="Arial Narrow"/>
        <family val="2"/>
      </rPr>
      <t>Per  la motivazione sopra espressa, la Commissione giudicatrice a seguito del riscontro della non piena corrispondenza ai requisiti tecnici specifici indicati nella Scheda lotti, decide di non procede con la valutazione dei prodotti delle società Coloplast e Teleflex</t>
    </r>
    <r>
      <rPr>
        <sz val="12"/>
        <color rgb="FFFF0000"/>
        <rFont val="Arial Narrow"/>
        <family val="2"/>
      </rPr>
      <t xml:space="preserve">
</t>
    </r>
  </si>
  <si>
    <t>La commissione giudicatrice nel valutare i materiali sanitari offerti dagli operatori economici partecipanti al lotto n.63 della presente procedura di gara, riscontra in capo a tutti i prodotti offerti caratteristiche consone alle esigenze chirurgiche e conformi, eccetto Teleflex, per punta non idonea. Nello specifico la commissione attribuisce un punteggio inferiore a Chirurmedica  per rotella non performante, poca maneggevolezza e versatilità.
Per  la motivazione sopra espressa, la Commissione giudicatrice a seguito del riscontro della non piena corrispondenza ai requisiti tecnici specifici indicati nella Scheda lotti, decide di non procede con la valutazione del prodotto della società Teleflex Medical srl</t>
  </si>
  <si>
    <t>La commissione giudicatrice nel valutare i materiali sanitari offerti dagli operatori economici partecipanti al lotto n.66 della presente procedura di gara, riscontra in capo a tutti i prodotti offerti caratteristiche consone alle esigenze chirurgiche e conformi, eccetto Cook per la presenza di 4 fili invece di 5. Nello specifico la commissione attribuisce un punteggio inferiore a Ars Chirurgica per corpo rigido e diametro eccessivo. 
Per  la motivazione sopra espressa, la Commissione giudicatrice a seguito del riscontro della non piena corrispondenza ai requisiti tecnici specifici indicati nella Scheda lotti, decide di non procede con la valutazione del prodotto della società Cook Italia.</t>
  </si>
  <si>
    <t xml:space="preserve">La commissione giudicatrice nel valutare i materiali sanitari offerti dagli operatori economici partecipanti al lotto n.67 della presente procedura di gara, riscontra in capo a tutti i prodotti offerti caratteristiche consone alle esigenze chirurgiche e conformi.
Nello specifico la commissione attribuisce un punteggio inferiore al dispositivo della ditta Chirurmedica per la minore versatilità e atraumaticità del dispositivo. </t>
  </si>
  <si>
    <t>La commissione giudicatrice nel valutare i materiali sanitari offerti dagli operatori economici partecipanti al lotto n.73 della presente procedura di gara, riscontra in capo a tutti i prodotti offerti caratteristiche consone alle esigenze chirurgiche e conformi. 
La commissione giudicatrice attribuisce un punteggio maggiore ai dispositivi delle ditte Cook Italia srl e Olympus Italia srl per ottima manegevolezza e versatilità.
Nello specifico il punteggio di insufficienza attribuito alle ditte Coloplast, Boston, e Ars Chirurgica deriva:
 - per lla ditta Coloplast per la scarsa manegevolezza e versatilità per configurazione tecnica del dispositivo;
 - per la ditta Ars Chirurgica per l'inferiore manegevolezza, minore versatilità e maggiore traumaticità;
- per la ditta Boston Scientific per la scarsa manegevolezza e versatilità per materiale rigido e maggiore traumaticità per via della punta lunga.</t>
  </si>
  <si>
    <t xml:space="preserve">La commissione giudicatrice nel valutare i materiali sanitari offerti dagli operatori economici partecipanti al lotto n.74 della presente procedura di gara, riscontra in capo ai prodotti offerti dalle ditte Coloplast, Ars Chirurgica, Cook Italia e Olympus caratteristiche consone alle esigenze chirurgiche e conformi. 
Nello specifico la commissione giudicatrice assegan un punteggio minore alle ditte Ars Chirurgica,  e Olympus per le seguenti motivazioni:
Il dispositivo di Olympus presenta una minore atraumaticità;
il dispositivo di Ars Chirurgia presenta una minore manegevolezza e versatilità in quanto non mandrinata.
La commissione rileva, altresì, la non conformità dei dispositivi offerti dalle ditte Colma e Tau Medica in quanto la guida non è idrofilica.
Per  la motivazione sopra espressa, la Commissione giudicatrice a seguito del riscontro della non piena corrispondenza ai requisiti tecnici specifici indicati nella Scheda lotti, decide di non procede con la valutazione dei prodotti delle società Colma e Tau Medica.
</t>
  </si>
  <si>
    <t>La commissione giudicatrice nel valutare i materiali sanitari offerti dagli operatori economici partecipanti al lotto n.75 della presente procedura di gara, riscontra in capo ai prodotti offerti dalle ditteTeleflex, Olympus, Tau Medica e Cook Italia caratteristiche consone alle esigenze chirurgiche e conformi. 
Nello specifico la commissione giudicatrice assegna un punteggio basso alle ditte Olympus e Tau Medica per minore manegevolezza e versatilità in considerazione di materali meno adeguati alle esigenze cliniche.
La commissione rileva, altresì, la non conformità del dispositivo offerto dalla ditta Colma in quanto non presenta la punta chiusa.
Per  la motivazione sopra espressa, la Commissione giudicatrice a seguito del riscontro della non piena corrispondenza ai requisiti tecnici specifici indicati nella Scheda lotti, decide di non procede con la valutazione del prodotto della società Colma.</t>
  </si>
  <si>
    <t>La commissione giudicatrice nel valutare i materiali sanitari offerti dagli operatori economici partecipanti al lotto n.76 della presente procedura di gara, riscontra in capo a tutti i prodotti offerti caratteristiche consone alle esigenze chirurgiche e conformi.
La commissione attribuisce un punteggio leggermente inferiore all' operatore Olympus per pusher senza louer lock e stent non manovrabile dall' esterno.
La commissione attribuisce, altresì, un punteggio inferiore alla società Chirurmendica per minore versatilità del dispositivo</t>
  </si>
  <si>
    <r>
      <t>La commissione giudicatrice nel valutare i materiali sanitari offerti dagli operatori economici partecipanti al lotto n.77 della presente procedura di gara, riscontra in capo a tutti i prodotti offerti caratteristiche consone alle esigenze chirurgiche e conformi, eccetto l' operatore Seda perchè lo stent non intraoperatorio.
La commissione attribuisce un punteggio inferiore all' operatore Chirurmedica per chiusura dello stent ad entrambe le estremità</t>
    </r>
    <r>
      <rPr>
        <sz val="12"/>
        <rFont val="Arial Narrow"/>
        <family val="2"/>
      </rPr>
      <t>, pertanto meno versatile.</t>
    </r>
    <r>
      <rPr>
        <sz val="12"/>
        <color theme="1"/>
        <rFont val="Arial Narrow"/>
        <family val="2"/>
      </rPr>
      <t xml:space="preserve"> L' operatore Colma ha un punteggio  maggiore per materiali più morbidi e maggiore maneggevolezza e versatilità del dispositivo.
Con riferimento al dispositivo della ditta SEDA, per  la motivazione sopra espressa, la Commissione giudicatrice a seguito del riscontro della non piena corrispondenza ai requisiti tecnici specifici indicati nella Scheda lotti, decide di non procede con la valutazione del prodotto.</t>
    </r>
  </si>
  <si>
    <t xml:space="preserve">La commissione giudicatrice nel valutare i materiali sanitari offerti dagli operatori economici partecipanti al lotto n.78 della presente procedura di gara, riscontra in capo a tutti i prodotti offerti caratteristiche consone alle esigenze chirurgiche e conformi, ad eccezione per il prodotto della ditta Chirurmedica che presenta la punta chiusa.
 la commissione attribuisce all' operatore Coloplast  un punteggio  maggiore per materiali più morbidi e pertanto maneggevoli versatili e atraumatici.
Con riferimento al dispositivo della ditta Chirurmedica, per  la motivazione sopra espressa, la Commissione giudicatrice a seguito del riscontro della non piena corrispondenza ai requisiti tecnici specifici indicati nella Scheda lotti, decide di non procede con la valutazione del prodotto
</t>
  </si>
  <si>
    <r>
      <t xml:space="preserve">La commissione giudicatrice nel valutare i materiali sanitari offerti dagli operatori economici partecipanti al lotto n.79 della presente procedura di gara, riscontra in capo a tutti i prodotti offerti caratteristiche consone alle esigenze chirurgiche e conformi. La commissione attribuisce un punteggio inferiore all' operatore TELEFLEX per chiusura in punta, </t>
    </r>
    <r>
      <rPr>
        <sz val="12"/>
        <rFont val="Arial Narrow"/>
        <family val="2"/>
      </rPr>
      <t>pertanto meno maneggevole e versatile.</t>
    </r>
  </si>
  <si>
    <t xml:space="preserve">La commissione giudicatrice nel valutare i materiali sanitari offerti dagli operatori economici partecipanti al lotto n.80 della presente procedura di gara, riscontra solo in capo al prodotto offerto dalla ditta Ars Chirurgica caratteristiche consone alle esigenze chirurgiche e conformi. 
La commissione riscontra la non conformità dei dispositivi offerti dagli operatori Colma e Olympus per mancanza della caratteristica coda di rondine.
Per  la motivazione sopra espressa, la Commissione giudicatrice a seguito del riscontro della non piena corrispondenza ai requisiti tecnici specifici indicati nella Scheda lotti, decide di non procede con la valutazione dei proditti delle ditte Colma e Olympus.
</t>
  </si>
  <si>
    <t>La commissione giudicatrice nel valutare i materiali sanitari offerti dagli operatori economici partecipanti al lotto n.81 della presente procedura di gara, riscontra in capo a tutti i prodotti offerti caratteristiche consone alle esigenze chirurgiche e conformi, ad eccezione del dispositivo offerto dalla ditta Tau Medica srl poichè presenta la punta chiusa.
Per  la motivazione sopra espressa, la Commissione giudicatrice a seguito del riscontro della non piena corrispondenza ai requisiti tecnici specifici indicati nella Scheda lotti, decide di non procede con la valutazione del prodotto della ditta Tau Medica.</t>
  </si>
  <si>
    <t xml:space="preserve">La commissione giudicatrice nel valutare i materiali sanitari offerti dagli operatori economici partecipanti al lotto n.82 della presente procedura di gara, riscontra in capo a tutti i prodotti offerti caratteristiche consone alle esigenze chirurgiche e conformi, eccetto la ditta Coloplast poichè presenta un dispositivo non in silicone nero.
La commisisone attribuisce un punteggio maggiore alla ditta ARS Chirurgica per migliore versatilità del prodotto (presenta più fori lungo il corpo dello stent).
Con riferimento al dispositivo della ditta Coloplast, per  la motivazione sopra espressa, la Commissione giudicatrice a seguito del riscontro della non piena corrispondenza ai requisiti tecnici specifici indicati nella Scheda lotti, decide di non procede con la valutazione del prodotto
</t>
  </si>
  <si>
    <r>
      <t xml:space="preserve">La commissione giudicatrice nel valutare i materiali sanitari offerti dagli operatori economici partecipanti al lotto n.86 della presente procedura di gara, riscontra in capo a tutti i prodotti offerti caratteristiche consone alle esigenze chirurgiche e conformi.
La commissione giudicatrice attribuisce un punteggio minore alla ditta </t>
    </r>
    <r>
      <rPr>
        <sz val="12"/>
        <color rgb="FFFF0000"/>
        <rFont val="Arial Narrow"/>
        <family val="2"/>
      </rPr>
      <t xml:space="preserve"> </t>
    </r>
    <r>
      <rPr>
        <sz val="12"/>
        <rFont val="Arial Narrow"/>
        <family val="2"/>
      </rPr>
      <t>Meditrend per minore versatilità  e manegevolezza del dispositvo</t>
    </r>
  </si>
  <si>
    <t>La commissione giudicatrice nel valutare i materiali sanitari offerti dagli operatori economici partecipanti al lotto n.91 della presente procedura di gara, riscontra in capo a tutti i prodotti offerti caratteristiche consone alle esigenze chirurgiche e conformi.
La commisisone attribuisce un punteggio minore all' operatore Meditrend per mandrino con ago poco maneggevole pertanto meno versatile.</t>
  </si>
  <si>
    <t>La commissione giudicatrice nel valutare i materiali sanitari offerti dagli operatori economici partecipanti al lotto n.96 della presente procedura di gara, riscontra in capo a tutti i prodotti offerti caratteristiche consone alle esigenze chirurgiche e conformi. 
Il  punteggio attribuito dalla commissione giudicatrice al dispositivo offerto della ditta Meditren deriva dalla  minore versatilità</t>
  </si>
  <si>
    <t>La commissione giudicatrice nel valutare i materiali sanitari offerti dagli operatori economici partecipanti al lotto n.95 della presente procedura di gara, riscontra in capo a tutti i prodotti offerti caratteristiche consone alle esigenze chirurgiche e conformi. 
La commissione giudicatrice attribuisce un punteggio più basso alla ditta Ars Chirurgica per  minore manegevolezza e versatilità e consistenza del materiale troppo morbido;
Il  punteggio attribuito dalla commissione giudicatrice al dispositivo offerto della ditta Teleflex deriva dalla  minore versatilità</t>
  </si>
  <si>
    <t>La commissione giudicatrice nel valutare i materiali sanitari offerti dagli operatori economici partecipanti al lotto n.97 della presente procedura di gara, riscontra in capo a tutti i prodotti offerti caratteristiche consone alle esigenze chirurgiche e conformi. 
Il  punteggio attribuito dalla commissione giudicatrice al dispositivo offerto della ditta Meditren deriva dalla  minore versatilità</t>
  </si>
  <si>
    <t>La commissione giudicatrice nel valutare i materiali sanitari offerti dagli operatori economici partecipanti al lotto n.99 della presente procedura di gara, riscontra solo in capo al prodotto offerto dalla Teleflex Medical srl caratteristiche consone alle esigenze chirurgiche e conformi.
La commissione rileva la non conformità dei dispositivi offerti dalla Coloplast e Chirurmedica per mancanza di mandrino.
Con riferimento al dispositivo delle ditte Coloplast e Chirurmedica, per  la motivazione sopra espressa, la Commissione giudicatrice a seguito del riscontro della non piena corrispondenza ai requisiti tecnici specifici indicati nella Scheda lotti, decide di non procede con la valutazione dei prodotti</t>
  </si>
  <si>
    <t>La commissione giudicatrice nel valutare i materiali sanitari offerti dagli operatori economici partecipanti al lotto n.100 della presente procedura di gara, riscontra in capo a tutti i prodotti offerti caratteristiche consone alle esigenze chirurgiche e conformi. 
Il  punteggio attribuito dalla commissione giudicatrice al dispositivo offerto della ditta Chirurmedica deriva dalla  minore versatilità</t>
  </si>
  <si>
    <t>DATA SEDUTA RISERVATA</t>
  </si>
  <si>
    <t>ORARIO SEDUTA RISERVATA</t>
  </si>
  <si>
    <t>escluso per punteggio tecnico complessivo sotto la soglia minima di sbarramento</t>
  </si>
  <si>
    <t>non conforme - carenza della misura 025</t>
  </si>
  <si>
    <t>conforme</t>
  </si>
  <si>
    <t>h.9.00 - h.13,30</t>
  </si>
  <si>
    <t>non conforme - carenza della misura 180</t>
  </si>
  <si>
    <t>non conforme - carenza della misura 145</t>
  </si>
  <si>
    <t>non conforme - assenza connettore</t>
  </si>
  <si>
    <t>non conforme - assenza connettore e filo guida</t>
  </si>
  <si>
    <t>non conforme - carenza misura 40-80</t>
  </si>
  <si>
    <t>non conforme - assenza di punta chiusa</t>
  </si>
  <si>
    <t>non conforme - assenza paracadute</t>
  </si>
  <si>
    <t>non conforme - punta non idonea</t>
  </si>
  <si>
    <t>non conforme - presenza di 4 fili invece di 5</t>
  </si>
  <si>
    <t>non conforme - assenza di guida idrofilica</t>
  </si>
  <si>
    <t>non conforme - stent non intraoperatorio.</t>
  </si>
  <si>
    <t>non conforme - per mancanza della caratteristica coda di rondine.</t>
  </si>
  <si>
    <t>non conforme - presenza di punta chiusa.</t>
  </si>
  <si>
    <t>non conforme - presenta un dispositivo non in silicone nero.</t>
  </si>
  <si>
    <t>h.9.00 - h.13.30</t>
  </si>
  <si>
    <t>h.9.00 - h.13.,30</t>
  </si>
  <si>
    <t>h.9.00 - h.13,.30</t>
  </si>
  <si>
    <t>non conforme - mancanza di mandrino</t>
  </si>
  <si>
    <t>h.9.00 - h.1.,30</t>
  </si>
  <si>
    <t>h.11.50 - h.13.30</t>
  </si>
  <si>
    <t>h.10.00 - h.13.30</t>
  </si>
  <si>
    <t>h.12.15 - h.15.00</t>
  </si>
  <si>
    <t>La commissione giudicatrice nel valutare i materiali sanitari offerti dagli operatori economici partecipanti al lotto n.125 della presente procedura di gara, riscontra in capo a tutti i prodotti offerti caratteristiche consone alle esigenze chirurgiche e conformi. All' operatore SBM viene attribuito un punteggio maggiore per migliore maneggevolezza e versatilità.</t>
  </si>
  <si>
    <r>
      <t xml:space="preserve">La commissione giudicatrice nel valutare i  materiali sanitari offerti dagli operatori economici partecipanti al lotto n. 1 della presente procedura di gara,  riscontra in capo a tutti i prodotti offerti  caratteristiche consone alle esigenze chirurgiche e conformi, eccetto per Chirurmedica Srl e Ars Chirurgica che non presentano la misura 025 richiesta. 
Nello specifico la commissione attribuisce un punteggio maggiore al dispositivo offerto dalla ditta Cook Italia per una maggiore malleabilità, maneggevolezza e versatilità del prodotto. Il minor punteggio attributito alla Boston Scientific e a Gada Italia spa deriva da </t>
    </r>
    <r>
      <rPr>
        <sz val="12"/>
        <rFont val="Arial Narrow"/>
        <family val="2"/>
      </rPr>
      <t>una minore maneggevolezza e versatilità dei dispositivi offerti per meteriali più rigidi pertanto non adeguati alle specifiche esigenze cliniche</t>
    </r>
    <r>
      <rPr>
        <sz val="12"/>
        <color theme="1"/>
        <rFont val="Arial Narrow"/>
        <family val="2"/>
      </rPr>
      <t>.
Con riferimento alla non conformità dei dispositvi delle ditte Chirurmedica e Ars Chirurgica, la Commissione giudicatrice a seguito del riscontro della non piena corrispondenza ai requisiti tecnici specifici indicati nella scheda lotti, decide di non procede con la valutazione del prodotto delle richiamate società.</t>
    </r>
  </si>
  <si>
    <t>La commissione giudicatrice nel valutare i  materiali sanitari offerti dagli operatori economici partecipanti al lotto n. 18 della presente procedura di gara,  riscontra in capo agli operatori economici Colma e Coloplast caratteristiche consone alle esigenze chirurgiche e conformi. 
Nello specifico la commissione riscontra la non conformità dei dispositivi Antonio Pellecchia e Ars Chirurgica per mancanza di connettore e Teleflex assenza di connettore e filo guida.
Per  la motivazione sopra espressa, la Commissione giudicatrice a seguito del riscontro della non piena corrispondenza ai requisiti tecnici specifici indicati nella Scheda lotti, decide di non procedere con la valutazione del prodotto delle società Antonio Pellecchia e Ars Chirurgica.</t>
  </si>
  <si>
    <t xml:space="preserve">La commissione giudicatrice nel valutare i materiali sanitari offerti dagli operatori economici partecipanti al lotto n.150 della presente procedura di gara, riscontra in capo a tutti i prodotti offerti caratteristiche consone alle esigenze chirurgiche e conformi. All' operatore Antonio Pellecchia viene assegnato un punteggio minore per maggiore rigidità, pertanto meno maneggevole e versatile.
</t>
  </si>
  <si>
    <t>PUNTEGGIO COMPLESSIVO (QUALITA' + PREZZO)</t>
  </si>
  <si>
    <t>% di ribasso</t>
  </si>
  <si>
    <t xml:space="preserve">Importo a base d'asta ribassata </t>
  </si>
  <si>
    <t>Importo unitario ribassato</t>
  </si>
  <si>
    <t>anomalia</t>
  </si>
  <si>
    <t xml:space="preserve">Proposta di aggiudicazione </t>
  </si>
  <si>
    <t>aggiudicazione</t>
  </si>
  <si>
    <t>/</t>
  </si>
  <si>
    <t>Punteggio tecnico</t>
  </si>
  <si>
    <t>Punteggio economico</t>
  </si>
  <si>
    <t>no anomalia</t>
  </si>
  <si>
    <t xml:space="preserve">proposta di aggiudicazione </t>
  </si>
  <si>
    <t>28,80 € (stent) - 13,68 (guide)</t>
  </si>
  <si>
    <t>28,80 € (stent) - 33,29 (guide)</t>
  </si>
  <si>
    <t>33,15 (stent)+33,29 (guide)</t>
  </si>
  <si>
    <t xml:space="preserve">esclusione cfr. verbale n. 1 del RUP in data 01.08.2023 </t>
  </si>
  <si>
    <t>anomalia verificata</t>
  </si>
  <si>
    <t>aggiudicatario</t>
  </si>
  <si>
    <t>punteggio complessivo a seguito di migliorie per ex aequo</t>
  </si>
  <si>
    <t>96,56</t>
  </si>
  <si>
    <t>100</t>
  </si>
  <si>
    <t>99,76</t>
  </si>
  <si>
    <t>80</t>
  </si>
  <si>
    <t>19,76</t>
  </si>
  <si>
    <t>non conforme - non idrofilico (verbale di riesame n. 6 della Commissione giudicatrice in data 11.03.2024)</t>
  </si>
  <si>
    <t>non conforme in carenza di misure richieste ((verbale di riesame n. 6 della Commissione giudicatrice in data 11.03.2024)</t>
  </si>
  <si>
    <t>non conforme - offre cestello a 4 fili (verbale di riesame n. 6 della Commissione giudicatrice in data 11.03.2024)</t>
  </si>
  <si>
    <t>non conforme per carenza misure richieste (verbale di riesame n. 6 della Commissione giudicatrice in data 11.03.2024)</t>
  </si>
  <si>
    <t>non conforme per carenza misure (calibri) richieste (verbale di riesame n. 6 della Commissione giudicatrice in data 11.03.2024)</t>
  </si>
  <si>
    <t xml:space="preserve">non aggiudicato nota prot. n. 0012700/24 </t>
  </si>
  <si>
    <t>Procedura aperta ai sensi dell'art. 60 del D.Lgs. 50/2016 e ss.mm.ii., finalizzata alla conclusione di accordo quadro per la fornitura di materiali sanitari per l' Urologia N. gara 9094193 - ALLEGATO "A" - ESITI DI GARA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</si>
</sst>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 _€_-;\-* #,##0.00\ _€_-;_-* &quot;-&quot;??\ _€_-;_-@_-"/>
    <numFmt numFmtId="164" formatCode="_-&quot;€&quot;\ * #,##0.00_-;\-&quot;€&quot;\ * #,##0.00_-;_-&quot;€&quot;\ * &quot;-&quot;??_-;_-@_-"/>
    <numFmt numFmtId="165" formatCode="_(&quot;$&quot;* #,##0.00_);_(&quot;$&quot;* \(#,##0.00\);_(&quot;$&quot;* &quot;-&quot;??_);_(@_)"/>
    <numFmt numFmtId="166" formatCode="_-[$€-410]\ * #,##0.00_-;\-[$€-410]\ * #,##0.00_-;_-[$€-410]\ * &quot;-&quot;??_-;_-@_-"/>
    <numFmt numFmtId="167" formatCode="0.000"/>
    <numFmt numFmtId="168" formatCode="_-* #,##0.00\ [$€-410]_-;\-* #,##0.00\ [$€-410]_-;_-* &quot;-&quot;??\ [$€-410]_-;_-@_-"/>
    <numFmt numFmtId="169" formatCode="_-&quot;€&quot;\ * #,##0.00000_-;\-&quot;€&quot;\ * #,##0.00000_-;_-&quot;€&quot;\ * &quot;-&quot;??_-;_-@_-"/>
    <numFmt numFmtId="170" formatCode="#,##0.00\ &quot;€&quot;"/>
    <numFmt numFmtId="171" formatCode="0.000000"/>
    <numFmt numFmtId="172" formatCode="0.0000000"/>
    <numFmt numFmtId="173" formatCode="0.00000000"/>
    <numFmt numFmtId="174" formatCode="0.000000000"/>
    <numFmt numFmtId="175" formatCode="0.0000000000"/>
    <numFmt numFmtId="176" formatCode="#,##0.00;[Red]#,##0.00"/>
    <numFmt numFmtId="177" formatCode="#,##0.00\ _€"/>
    <numFmt numFmtId="178" formatCode="0.00;[Red]0.00"/>
  </numFmts>
  <fonts count="49" x14ac:knownFonts="1">
    <font>
      <sz val="10"/>
      <name val="Arial"/>
    </font>
    <font>
      <sz val="10"/>
      <name val="Arial"/>
      <family val="2"/>
    </font>
    <font>
      <sz val="8"/>
      <name val="Arial"/>
      <family val="2"/>
    </font>
    <font>
      <sz val="16"/>
      <name val="Comic Sans MS"/>
      <family val="4"/>
    </font>
    <font>
      <b/>
      <sz val="16"/>
      <name val="Comic Sans MS"/>
      <family val="4"/>
    </font>
    <font>
      <sz val="11"/>
      <color indexed="8"/>
      <name val="Calibri"/>
      <family val="2"/>
    </font>
    <font>
      <sz val="10"/>
      <name val="Arial"/>
      <family val="2"/>
    </font>
    <font>
      <sz val="12"/>
      <name val="Arial"/>
      <family val="2"/>
    </font>
    <font>
      <b/>
      <sz val="11"/>
      <color indexed="8"/>
      <name val="Calibri"/>
      <family val="2"/>
    </font>
    <font>
      <sz val="12"/>
      <color indexed="8"/>
      <name val="Calibri"/>
      <family val="2"/>
    </font>
    <font>
      <b/>
      <sz val="12"/>
      <color indexed="8"/>
      <name val="Calibri"/>
      <family val="2"/>
    </font>
    <font>
      <sz val="10"/>
      <name val="Arial"/>
      <family val="2"/>
    </font>
    <font>
      <sz val="16"/>
      <name val="Arial"/>
      <family val="2"/>
    </font>
    <font>
      <sz val="14"/>
      <name val="Comic Sans MS"/>
      <family val="4"/>
    </font>
    <font>
      <b/>
      <sz val="20"/>
      <name val="Arial Narrow"/>
      <family val="2"/>
    </font>
    <font>
      <b/>
      <sz val="14"/>
      <name val="Arial Narrow"/>
      <family val="2"/>
    </font>
    <font>
      <b/>
      <sz val="16"/>
      <name val="Arial Narrow"/>
      <family val="2"/>
    </font>
    <font>
      <sz val="14"/>
      <name val="Arial Narrow"/>
      <family val="2"/>
    </font>
    <font>
      <sz val="16"/>
      <name val="Arial Narrow"/>
      <family val="2"/>
    </font>
    <font>
      <sz val="16"/>
      <color indexed="8"/>
      <name val="Arial Narrow"/>
      <family val="2"/>
    </font>
    <font>
      <sz val="16"/>
      <color indexed="10"/>
      <name val="Arial Narrow"/>
      <family val="2"/>
    </font>
    <font>
      <sz val="7"/>
      <name val="Arial Narrow"/>
      <family val="2"/>
    </font>
    <font>
      <b/>
      <sz val="16"/>
      <color indexed="8"/>
      <name val="Arial Narrow"/>
      <family val="2"/>
    </font>
    <font>
      <b/>
      <sz val="26"/>
      <name val="Arial Narrow"/>
      <family val="2"/>
    </font>
    <font>
      <b/>
      <sz val="12"/>
      <color indexed="8"/>
      <name val="Arial Narrow"/>
      <family val="2"/>
    </font>
    <font>
      <sz val="12"/>
      <name val="Arial Narrow"/>
      <family val="2"/>
    </font>
    <font>
      <sz val="11"/>
      <color theme="1"/>
      <name val="Calibri"/>
      <family val="2"/>
      <scheme val="minor"/>
    </font>
    <font>
      <sz val="16"/>
      <color rgb="FF000000"/>
      <name val="Arial Narrow"/>
      <family val="2"/>
    </font>
    <font>
      <sz val="16"/>
      <name val="Calibri"/>
      <family val="2"/>
      <scheme val="minor"/>
    </font>
    <font>
      <sz val="11"/>
      <color theme="1"/>
      <name val="Arial Narrow"/>
      <family val="2"/>
    </font>
    <font>
      <sz val="16"/>
      <color rgb="FFFF0000"/>
      <name val="Arial Narrow"/>
      <family val="2"/>
    </font>
    <font>
      <b/>
      <sz val="16"/>
      <color rgb="FFFF0000"/>
      <name val="Arial Narrow"/>
      <family val="2"/>
    </font>
    <font>
      <sz val="16"/>
      <color theme="1"/>
      <name val="Arial Narrow"/>
      <family val="2"/>
    </font>
    <font>
      <b/>
      <sz val="12"/>
      <color theme="1"/>
      <name val="Arial Narrow"/>
      <family val="2"/>
    </font>
    <font>
      <b/>
      <sz val="12"/>
      <color rgb="FFFF0000"/>
      <name val="Arial Narrow"/>
      <family val="2"/>
    </font>
    <font>
      <sz val="12"/>
      <color theme="1"/>
      <name val="Arial Narrow"/>
      <family val="2"/>
    </font>
    <font>
      <b/>
      <i/>
      <sz val="12"/>
      <color theme="1"/>
      <name val="Arial Narrow"/>
      <family val="2"/>
    </font>
    <font>
      <b/>
      <i/>
      <sz val="12"/>
      <color rgb="FFFF0000"/>
      <name val="Arial Narrow"/>
      <family val="2"/>
    </font>
    <font>
      <b/>
      <i/>
      <sz val="12"/>
      <color rgb="FF000000"/>
      <name val="Arial Narrow"/>
      <family val="2"/>
    </font>
    <font>
      <sz val="12"/>
      <color theme="1"/>
      <name val="Calibri"/>
      <family val="2"/>
      <scheme val="minor"/>
    </font>
    <font>
      <b/>
      <sz val="12"/>
      <color theme="1"/>
      <name val="Calibri"/>
      <family val="2"/>
      <scheme val="minor"/>
    </font>
    <font>
      <b/>
      <sz val="11"/>
      <color theme="1"/>
      <name val="Arial"/>
      <family val="2"/>
    </font>
    <font>
      <b/>
      <sz val="16"/>
      <color rgb="FF0070C0"/>
      <name val="Arial Narrow"/>
      <family val="2"/>
    </font>
    <font>
      <b/>
      <sz val="16"/>
      <color theme="1"/>
      <name val="Arial Narrow"/>
      <family val="2"/>
    </font>
    <font>
      <b/>
      <sz val="11"/>
      <color theme="1"/>
      <name val="Arial Narrow"/>
      <family val="2"/>
    </font>
    <font>
      <sz val="12"/>
      <color rgb="FFFF0000"/>
      <name val="Arial Narrow"/>
      <family val="2"/>
    </font>
    <font>
      <b/>
      <sz val="12"/>
      <name val="Arial Narrow"/>
      <family val="2"/>
    </font>
    <font>
      <sz val="12"/>
      <name val="Comic Sans MS"/>
      <family val="4"/>
    </font>
    <font>
      <b/>
      <sz val="11"/>
      <name val="Calibri"/>
      <family val="2"/>
    </font>
  </fonts>
  <fills count="14">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0070C0"/>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theme="3" tint="0.599993896298104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right style="medium">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bottom/>
      <diagonal/>
    </border>
  </borders>
  <cellStyleXfs count="6">
    <xf numFmtId="0" fontId="0" fillId="0" borderId="0"/>
    <xf numFmtId="0" fontId="5" fillId="0" borderId="0"/>
    <xf numFmtId="0" fontId="6" fillId="0" borderId="0"/>
    <xf numFmtId="0" fontId="26" fillId="0" borderId="0"/>
    <xf numFmtId="165" fontId="1" fillId="0" borderId="0" applyFont="0" applyFill="0" applyBorder="0" applyAlignment="0" applyProtection="0"/>
    <xf numFmtId="164" fontId="26" fillId="0" borderId="0" applyFont="0" applyFill="0" applyBorder="0" applyAlignment="0" applyProtection="0"/>
  </cellStyleXfs>
  <cellXfs count="928">
    <xf numFmtId="0" fontId="0" fillId="0" borderId="0" xfId="0"/>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166" fontId="18"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11" fontId="19" fillId="2" borderId="1" xfId="0" quotePrefix="1"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166" fontId="18" fillId="0" borderId="1" xfId="4" applyNumberFormat="1" applyFont="1" applyFill="1" applyBorder="1" applyAlignment="1">
      <alignment horizontal="center" vertical="center"/>
    </xf>
    <xf numFmtId="166" fontId="16" fillId="0" borderId="1" xfId="4" applyNumberFormat="1" applyFont="1" applyFill="1" applyBorder="1" applyAlignment="1">
      <alignment horizontal="center" vertical="center"/>
    </xf>
    <xf numFmtId="166" fontId="16" fillId="0" borderId="1" xfId="0" applyNumberFormat="1" applyFont="1" applyFill="1" applyBorder="1" applyAlignment="1">
      <alignment horizontal="center" vertical="center"/>
    </xf>
    <xf numFmtId="166" fontId="18" fillId="0" borderId="1" xfId="4" applyNumberFormat="1" applyFont="1" applyFill="1" applyBorder="1" applyAlignment="1">
      <alignment horizontal="center" vertical="center" wrapText="1"/>
    </xf>
    <xf numFmtId="0" fontId="0"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19" fillId="0" borderId="1" xfId="3" applyFont="1" applyFill="1" applyBorder="1" applyAlignment="1">
      <alignment horizontal="center" vertical="center" wrapText="1"/>
    </xf>
    <xf numFmtId="0" fontId="16" fillId="0" borderId="1" xfId="0" applyFont="1" applyFill="1" applyBorder="1" applyAlignment="1">
      <alignment horizontal="justify" vertical="center" wrapText="1"/>
    </xf>
    <xf numFmtId="0" fontId="19" fillId="0" borderId="1" xfId="0" applyFont="1" applyFill="1" applyBorder="1" applyAlignment="1">
      <alignment horizontal="justify" vertical="center" wrapText="1"/>
    </xf>
    <xf numFmtId="0" fontId="19" fillId="2" borderId="1" xfId="0" quotePrefix="1" applyNumberFormat="1" applyFont="1" applyFill="1" applyBorder="1" applyAlignment="1">
      <alignment horizontal="justify" vertical="center" wrapText="1"/>
    </xf>
    <xf numFmtId="0" fontId="18" fillId="2" borderId="1" xfId="0" applyFont="1" applyFill="1" applyBorder="1" applyAlignment="1">
      <alignment horizontal="justify" vertical="center" wrapText="1"/>
    </xf>
    <xf numFmtId="0" fontId="18" fillId="0" borderId="1" xfId="0" applyFont="1" applyFill="1" applyBorder="1" applyAlignment="1">
      <alignment horizontal="justify" vertical="center" wrapText="1"/>
    </xf>
    <xf numFmtId="0" fontId="19" fillId="0" borderId="1" xfId="0" quotePrefix="1" applyNumberFormat="1" applyFont="1" applyFill="1" applyBorder="1" applyAlignment="1">
      <alignment horizontal="justify" vertical="center" wrapText="1"/>
    </xf>
    <xf numFmtId="0" fontId="19" fillId="0" borderId="1" xfId="3" applyFont="1" applyFill="1" applyBorder="1" applyAlignment="1">
      <alignment horizontal="justify" vertical="center" wrapText="1"/>
    </xf>
    <xf numFmtId="0" fontId="27" fillId="0" borderId="1" xfId="0" applyFont="1" applyFill="1" applyBorder="1" applyAlignment="1">
      <alignment horizontal="justify" vertical="center" wrapText="1"/>
    </xf>
    <xf numFmtId="0" fontId="22" fillId="0" borderId="1" xfId="3" applyFont="1" applyFill="1" applyBorder="1" applyAlignment="1">
      <alignment horizontal="justify" vertical="center" wrapText="1"/>
    </xf>
    <xf numFmtId="0" fontId="18" fillId="0" borderId="1" xfId="3" applyFont="1" applyFill="1" applyBorder="1" applyAlignment="1">
      <alignment horizontal="justify" vertical="center" wrapText="1"/>
    </xf>
    <xf numFmtId="0" fontId="18" fillId="0" borderId="1" xfId="0" applyFont="1" applyBorder="1" applyAlignment="1">
      <alignment horizontal="center" vertical="center" wrapText="1"/>
    </xf>
    <xf numFmtId="49" fontId="18"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9" fillId="0" borderId="1" xfId="0" applyNumberFormat="1" applyFont="1" applyBorder="1" applyAlignment="1">
      <alignment horizontal="center" vertical="center" wrapText="1"/>
    </xf>
    <xf numFmtId="49" fontId="19" fillId="0" borderId="1" xfId="0" quotePrefix="1" applyNumberFormat="1" applyFont="1" applyBorder="1" applyAlignment="1">
      <alignment horizontal="center" vertical="center" wrapText="1"/>
    </xf>
    <xf numFmtId="49" fontId="18" fillId="0" borderId="1" xfId="0" quotePrefix="1" applyNumberFormat="1" applyFont="1" applyBorder="1" applyAlignment="1">
      <alignment horizontal="center" vertical="center" wrapText="1"/>
    </xf>
    <xf numFmtId="49" fontId="18" fillId="0" borderId="1" xfId="0" applyNumberFormat="1" applyFont="1" applyFill="1" applyBorder="1" applyAlignment="1">
      <alignment horizontal="center" vertical="center" wrapText="1"/>
    </xf>
    <xf numFmtId="49" fontId="19" fillId="0" borderId="1" xfId="0" quotePrefix="1"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7"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justify" vertical="center" wrapText="1"/>
    </xf>
    <xf numFmtId="0" fontId="7" fillId="0" borderId="0" xfId="0" applyFont="1" applyFill="1" applyBorder="1" applyAlignment="1">
      <alignment horizontal="center" vertical="center" wrapText="1"/>
    </xf>
    <xf numFmtId="166" fontId="23" fillId="0" borderId="0" xfId="4" applyNumberFormat="1" applyFont="1" applyFill="1" applyBorder="1" applyAlignment="1">
      <alignment horizontal="center" vertical="center"/>
    </xf>
    <xf numFmtId="0" fontId="29" fillId="2" borderId="1" xfId="0" applyFont="1" applyFill="1" applyBorder="1" applyAlignment="1">
      <alignment horizontal="left" vertical="center" wrapText="1"/>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9" fillId="3" borderId="1" xfId="0" applyFont="1" applyFill="1" applyBorder="1" applyAlignment="1">
      <alignment horizontal="justify" vertical="center" wrapText="1"/>
    </xf>
    <xf numFmtId="0" fontId="19" fillId="3" borderId="1" xfId="0" applyFont="1" applyFill="1" applyBorder="1" applyAlignment="1">
      <alignment horizontal="center" vertical="center" wrapText="1"/>
    </xf>
    <xf numFmtId="166" fontId="18" fillId="3" borderId="1" xfId="4" applyNumberFormat="1" applyFont="1" applyFill="1" applyBorder="1" applyAlignment="1">
      <alignment horizontal="center" vertical="center"/>
    </xf>
    <xf numFmtId="166" fontId="16" fillId="3" borderId="1" xfId="4" applyNumberFormat="1" applyFont="1" applyFill="1" applyBorder="1" applyAlignment="1">
      <alignment horizontal="center" vertical="center"/>
    </xf>
    <xf numFmtId="166" fontId="18" fillId="3" borderId="1" xfId="0" applyNumberFormat="1" applyFont="1" applyFill="1" applyBorder="1" applyAlignment="1">
      <alignment horizontal="center" vertical="center"/>
    </xf>
    <xf numFmtId="166" fontId="16" fillId="3" borderId="1" xfId="0" applyNumberFormat="1" applyFont="1" applyFill="1" applyBorder="1" applyAlignment="1">
      <alignment horizontal="center" vertical="center"/>
    </xf>
    <xf numFmtId="0" fontId="19" fillId="3" borderId="1" xfId="0" quotePrefix="1" applyNumberFormat="1" applyFont="1" applyFill="1" applyBorder="1" applyAlignment="1">
      <alignment horizontal="justify" vertical="center" wrapText="1"/>
    </xf>
    <xf numFmtId="11" fontId="19" fillId="3" borderId="1" xfId="0" quotePrefix="1" applyNumberFormat="1" applyFont="1" applyFill="1" applyBorder="1" applyAlignment="1">
      <alignment horizontal="center" vertical="center" wrapText="1"/>
    </xf>
    <xf numFmtId="0" fontId="18" fillId="3" borderId="1" xfId="0" applyFont="1" applyFill="1" applyBorder="1" applyAlignment="1">
      <alignment horizontal="justify" vertical="center" wrapText="1"/>
    </xf>
    <xf numFmtId="49" fontId="18" fillId="3" borderId="1" xfId="0" applyNumberFormat="1" applyFont="1" applyFill="1" applyBorder="1" applyAlignment="1">
      <alignment horizontal="center" vertical="center" wrapText="1"/>
    </xf>
    <xf numFmtId="166" fontId="18" fillId="3" borderId="1" xfId="4" applyNumberFormat="1" applyFont="1" applyFill="1" applyBorder="1" applyAlignment="1">
      <alignment horizontal="center" vertical="center" wrapText="1"/>
    </xf>
    <xf numFmtId="0" fontId="0"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8" fillId="3" borderId="0" xfId="0" applyFont="1" applyFill="1" applyBorder="1" applyAlignment="1">
      <alignment horizontal="center" vertical="center" wrapText="1"/>
    </xf>
    <xf numFmtId="0" fontId="3" fillId="3" borderId="0" xfId="0" applyFont="1" applyFill="1" applyBorder="1" applyAlignment="1">
      <alignment horizontal="center" vertical="center"/>
    </xf>
    <xf numFmtId="0" fontId="19" fillId="3" borderId="1" xfId="0" quotePrefix="1" applyFont="1" applyFill="1" applyBorder="1" applyAlignment="1">
      <alignment horizontal="center" vertical="center" wrapText="1"/>
    </xf>
    <xf numFmtId="0" fontId="30" fillId="3" borderId="1" xfId="0" applyFont="1" applyFill="1" applyBorder="1" applyAlignment="1">
      <alignment horizontal="center" vertical="center"/>
    </xf>
    <xf numFmtId="0" fontId="18" fillId="3" borderId="1" xfId="0" quotePrefix="1" applyNumberFormat="1" applyFont="1" applyFill="1" applyBorder="1" applyAlignment="1">
      <alignment horizontal="justify" vertical="center" wrapText="1"/>
    </xf>
    <xf numFmtId="0" fontId="18" fillId="3" borderId="1" xfId="0" quotePrefix="1" applyNumberFormat="1" applyFont="1" applyFill="1" applyBorder="1" applyAlignment="1">
      <alignment horizontal="center" vertical="center" wrapText="1"/>
    </xf>
    <xf numFmtId="49" fontId="19" fillId="3" borderId="1" xfId="0" applyNumberFormat="1" applyFont="1" applyFill="1" applyBorder="1" applyAlignment="1">
      <alignment horizontal="center" vertical="center" wrapText="1"/>
    </xf>
    <xf numFmtId="0" fontId="19" fillId="3" borderId="1" xfId="3" applyFont="1" applyFill="1" applyBorder="1" applyAlignment="1">
      <alignment horizontal="justify" vertical="center" wrapText="1"/>
    </xf>
    <xf numFmtId="0" fontId="18" fillId="3" borderId="1" xfId="3" applyFont="1" applyFill="1" applyBorder="1" applyAlignment="1">
      <alignment horizontal="justify" vertical="center" wrapText="1"/>
    </xf>
    <xf numFmtId="0" fontId="28" fillId="3" borderId="1" xfId="0" applyFont="1" applyFill="1" applyBorder="1" applyAlignment="1">
      <alignment horizontal="center" vertical="center" wrapText="1"/>
    </xf>
    <xf numFmtId="167" fontId="25" fillId="0" borderId="2" xfId="3" applyNumberFormat="1" applyFont="1" applyBorder="1" applyAlignment="1" applyProtection="1">
      <alignment horizontal="center" vertical="center"/>
    </xf>
    <xf numFmtId="0" fontId="25" fillId="0" borderId="3" xfId="3" applyFont="1" applyBorder="1" applyAlignment="1" applyProtection="1">
      <alignment horizontal="center" vertical="center"/>
    </xf>
    <xf numFmtId="167" fontId="25" fillId="0" borderId="1" xfId="3" applyNumberFormat="1" applyFont="1" applyBorder="1" applyAlignment="1" applyProtection="1">
      <alignment horizontal="center" vertical="center"/>
    </xf>
    <xf numFmtId="0" fontId="25" fillId="0" borderId="4" xfId="3" applyFont="1" applyBorder="1" applyAlignment="1" applyProtection="1">
      <alignment horizontal="center" vertical="center"/>
    </xf>
    <xf numFmtId="167" fontId="25" fillId="0" borderId="5" xfId="3" applyNumberFormat="1" applyFont="1" applyBorder="1" applyAlignment="1" applyProtection="1">
      <alignment horizontal="center" vertical="center"/>
    </xf>
    <xf numFmtId="0" fontId="25" fillId="0" borderId="6" xfId="3" applyFont="1" applyBorder="1" applyAlignment="1" applyProtection="1">
      <alignment horizontal="center" vertical="center"/>
    </xf>
    <xf numFmtId="0" fontId="32" fillId="0" borderId="7" xfId="2" applyFont="1" applyBorder="1" applyAlignment="1" applyProtection="1"/>
    <xf numFmtId="0" fontId="0" fillId="0" borderId="0" xfId="0" applyProtection="1"/>
    <xf numFmtId="0" fontId="33" fillId="3" borderId="8" xfId="2" applyFont="1" applyFill="1" applyBorder="1" applyAlignment="1" applyProtection="1">
      <alignment horizontal="center" vertical="center"/>
    </xf>
    <xf numFmtId="0" fontId="33" fillId="3" borderId="9" xfId="2" applyFont="1" applyFill="1" applyBorder="1" applyAlignment="1" applyProtection="1">
      <alignment horizontal="center" vertical="center" wrapText="1"/>
    </xf>
    <xf numFmtId="0" fontId="34" fillId="3" borderId="10" xfId="2" applyFont="1" applyFill="1" applyBorder="1" applyAlignment="1" applyProtection="1">
      <alignment horizontal="center" vertical="center" wrapText="1"/>
    </xf>
    <xf numFmtId="0" fontId="34" fillId="3" borderId="11" xfId="2" applyFont="1" applyFill="1" applyBorder="1" applyAlignment="1" applyProtection="1">
      <alignment horizontal="center" vertical="center" wrapText="1"/>
    </xf>
    <xf numFmtId="0" fontId="34" fillId="3" borderId="12" xfId="2" applyFont="1" applyFill="1" applyBorder="1" applyAlignment="1" applyProtection="1">
      <alignment horizontal="center" vertical="center" wrapText="1"/>
    </xf>
    <xf numFmtId="0" fontId="33" fillId="3" borderId="13" xfId="2" applyFont="1" applyFill="1" applyBorder="1" applyAlignment="1" applyProtection="1">
      <alignment horizontal="center" vertical="center"/>
    </xf>
    <xf numFmtId="0" fontId="33" fillId="3" borderId="14" xfId="2" applyFont="1" applyFill="1" applyBorder="1" applyAlignment="1" applyProtection="1">
      <alignment horizontal="center" vertical="center"/>
    </xf>
    <xf numFmtId="0" fontId="33" fillId="3" borderId="15" xfId="2" applyFont="1" applyFill="1" applyBorder="1" applyAlignment="1" applyProtection="1">
      <alignment horizontal="center" vertical="center"/>
    </xf>
    <xf numFmtId="0" fontId="33" fillId="3" borderId="16" xfId="2" applyFont="1" applyFill="1" applyBorder="1" applyAlignment="1" applyProtection="1">
      <alignment horizontal="center" vertical="center"/>
    </xf>
    <xf numFmtId="0" fontId="25" fillId="5" borderId="17" xfId="2" applyFont="1" applyFill="1" applyBorder="1" applyAlignment="1" applyProtection="1">
      <alignment horizontal="center" vertical="center" wrapText="1"/>
    </xf>
    <xf numFmtId="0" fontId="35" fillId="0" borderId="3" xfId="2" applyFont="1" applyBorder="1" applyAlignment="1" applyProtection="1">
      <alignment horizontal="center" vertical="center"/>
    </xf>
    <xf numFmtId="0" fontId="35" fillId="0" borderId="18" xfId="2" applyFont="1" applyBorder="1" applyAlignment="1" applyProtection="1">
      <alignment horizontal="center" vertical="center"/>
    </xf>
    <xf numFmtId="0" fontId="25" fillId="5" borderId="19" xfId="2" applyFont="1" applyFill="1" applyBorder="1" applyAlignment="1" applyProtection="1">
      <alignment horizontal="center" vertical="center" wrapText="1"/>
    </xf>
    <xf numFmtId="0" fontId="35" fillId="0" borderId="4" xfId="2" applyFont="1" applyBorder="1" applyAlignment="1" applyProtection="1">
      <alignment horizontal="center" vertical="center"/>
    </xf>
    <xf numFmtId="0" fontId="35" fillId="0" borderId="20" xfId="2" applyFont="1" applyBorder="1" applyAlignment="1" applyProtection="1">
      <alignment horizontal="center" vertical="center"/>
    </xf>
    <xf numFmtId="0" fontId="25" fillId="5" borderId="21" xfId="2" applyFont="1" applyFill="1" applyBorder="1" applyAlignment="1" applyProtection="1">
      <alignment horizontal="center" vertical="center" wrapText="1"/>
    </xf>
    <xf numFmtId="0" fontId="35" fillId="0" borderId="22" xfId="2" applyFont="1" applyBorder="1" applyAlignment="1" applyProtection="1">
      <alignment horizontal="center" vertical="center"/>
    </xf>
    <xf numFmtId="0" fontId="35" fillId="0" borderId="23" xfId="2" applyFont="1" applyBorder="1" applyAlignment="1" applyProtection="1">
      <alignment horizontal="center" vertical="center"/>
    </xf>
    <xf numFmtId="0" fontId="35" fillId="5" borderId="24" xfId="2" applyFont="1" applyFill="1" applyBorder="1" applyAlignment="1" applyProtection="1">
      <alignment horizontal="center" vertical="center" wrapText="1"/>
    </xf>
    <xf numFmtId="0" fontId="35" fillId="5" borderId="19" xfId="2" applyFont="1" applyFill="1" applyBorder="1" applyAlignment="1" applyProtection="1">
      <alignment horizontal="center" vertical="center" wrapText="1"/>
    </xf>
    <xf numFmtId="0" fontId="35" fillId="5" borderId="25" xfId="2" applyFont="1" applyFill="1" applyBorder="1" applyAlignment="1" applyProtection="1">
      <alignment horizontal="center" vertical="center" wrapText="1"/>
    </xf>
    <xf numFmtId="0" fontId="35" fillId="5" borderId="17" xfId="2" applyFont="1" applyFill="1" applyBorder="1" applyAlignment="1" applyProtection="1">
      <alignment horizontal="center" vertical="center" wrapText="1"/>
    </xf>
    <xf numFmtId="0" fontId="35" fillId="5" borderId="21" xfId="2" applyFont="1" applyFill="1" applyBorder="1" applyAlignment="1" applyProtection="1">
      <alignment horizontal="center" vertical="center" wrapText="1"/>
    </xf>
    <xf numFmtId="0" fontId="35" fillId="0" borderId="26" xfId="2" applyFont="1" applyBorder="1" applyAlignment="1" applyProtection="1">
      <alignment horizontal="center" vertical="center"/>
    </xf>
    <xf numFmtId="0" fontId="35" fillId="0" borderId="6" xfId="2" applyFont="1" applyBorder="1" applyAlignment="1" applyProtection="1">
      <alignment horizontal="center" vertical="center"/>
    </xf>
    <xf numFmtId="0" fontId="35" fillId="0" borderId="0" xfId="2" applyFont="1" applyAlignment="1" applyProtection="1">
      <alignment vertical="center"/>
    </xf>
    <xf numFmtId="0" fontId="35" fillId="0" borderId="0" xfId="2" applyFont="1" applyAlignment="1" applyProtection="1">
      <alignment vertical="center" wrapText="1"/>
    </xf>
    <xf numFmtId="0" fontId="35" fillId="0" borderId="0" xfId="2" applyFont="1" applyProtection="1"/>
    <xf numFmtId="0" fontId="33" fillId="0" borderId="0" xfId="2" applyFont="1" applyFill="1" applyBorder="1" applyAlignment="1" applyProtection="1">
      <alignment vertical="center" wrapText="1"/>
    </xf>
    <xf numFmtId="0" fontId="35" fillId="5" borderId="27" xfId="2" applyFont="1" applyFill="1" applyBorder="1" applyAlignment="1" applyProtection="1">
      <alignment horizontal="center" vertical="center" wrapText="1"/>
    </xf>
    <xf numFmtId="167" fontId="35" fillId="0" borderId="28" xfId="2" applyNumberFormat="1" applyFont="1" applyBorder="1" applyAlignment="1" applyProtection="1">
      <alignment vertical="center" wrapText="1"/>
    </xf>
    <xf numFmtId="2" fontId="35" fillId="0" borderId="0" xfId="2" applyNumberFormat="1" applyFont="1" applyBorder="1" applyAlignment="1" applyProtection="1">
      <alignment vertical="center"/>
    </xf>
    <xf numFmtId="0" fontId="35" fillId="5" borderId="20" xfId="2" applyFont="1" applyFill="1" applyBorder="1" applyAlignment="1" applyProtection="1">
      <alignment horizontal="center" vertical="center" wrapText="1"/>
    </xf>
    <xf numFmtId="167" fontId="35" fillId="0" borderId="4" xfId="2" applyNumberFormat="1" applyFont="1" applyBorder="1" applyAlignment="1" applyProtection="1">
      <alignment vertical="center" wrapText="1"/>
    </xf>
    <xf numFmtId="0" fontId="35" fillId="5" borderId="26" xfId="2" applyFont="1" applyFill="1" applyBorder="1" applyAlignment="1" applyProtection="1">
      <alignment horizontal="center" vertical="center" wrapText="1"/>
    </xf>
    <xf numFmtId="167" fontId="35" fillId="0" borderId="6" xfId="2" applyNumberFormat="1" applyFont="1" applyBorder="1" applyAlignment="1" applyProtection="1">
      <alignment vertical="center" wrapText="1"/>
    </xf>
    <xf numFmtId="0" fontId="36" fillId="6" borderId="12"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0" fontId="36" fillId="0" borderId="0" xfId="2" applyFont="1" applyFill="1" applyBorder="1" applyAlignment="1" applyProtection="1">
      <alignment horizontal="center" vertical="center" wrapText="1"/>
    </xf>
    <xf numFmtId="167" fontId="35" fillId="0" borderId="0" xfId="2" applyNumberFormat="1" applyFont="1" applyFill="1" applyBorder="1" applyAlignment="1" applyProtection="1">
      <alignment horizontal="center"/>
    </xf>
    <xf numFmtId="0" fontId="35" fillId="0" borderId="0" xfId="2" applyFont="1" applyFill="1" applyBorder="1" applyAlignment="1" applyProtection="1">
      <alignment horizontal="center"/>
    </xf>
    <xf numFmtId="0" fontId="35" fillId="0" borderId="0" xfId="2" applyFont="1" applyFill="1" applyBorder="1" applyAlignment="1" applyProtection="1"/>
    <xf numFmtId="0" fontId="35" fillId="0" borderId="0" xfId="2" applyFont="1" applyBorder="1" applyAlignment="1" applyProtection="1">
      <alignment horizontal="center"/>
    </xf>
    <xf numFmtId="0" fontId="35" fillId="0" borderId="0" xfId="2" applyFont="1" applyAlignment="1" applyProtection="1"/>
    <xf numFmtId="0" fontId="36" fillId="7" borderId="10" xfId="2" applyFont="1" applyFill="1" applyBorder="1" applyAlignment="1" applyProtection="1">
      <alignment horizontal="center" vertical="center"/>
    </xf>
    <xf numFmtId="0" fontId="37" fillId="7" borderId="15" xfId="2" applyFont="1" applyFill="1" applyBorder="1" applyAlignment="1" applyProtection="1">
      <alignment horizontal="center" vertical="center"/>
    </xf>
    <xf numFmtId="0" fontId="33" fillId="7" borderId="15" xfId="2" applyFont="1" applyFill="1" applyBorder="1" applyAlignment="1" applyProtection="1">
      <alignment horizontal="center" vertical="center"/>
    </xf>
    <xf numFmtId="0" fontId="36" fillId="7" borderId="15" xfId="2" applyFont="1" applyFill="1" applyBorder="1" applyAlignment="1" applyProtection="1">
      <alignment horizontal="center" vertical="center"/>
    </xf>
    <xf numFmtId="0" fontId="36" fillId="7" borderId="15" xfId="2" applyFont="1" applyFill="1" applyBorder="1" applyAlignment="1" applyProtection="1">
      <alignment horizontal="center" vertical="center" wrapText="1"/>
    </xf>
    <xf numFmtId="0" fontId="38" fillId="7" borderId="11" xfId="2" applyFont="1" applyFill="1" applyBorder="1" applyAlignment="1" applyProtection="1">
      <alignment horizontal="center" vertical="center"/>
    </xf>
    <xf numFmtId="0" fontId="38" fillId="7" borderId="15" xfId="2" applyFont="1" applyFill="1" applyBorder="1" applyAlignment="1" applyProtection="1">
      <alignment horizontal="center" vertical="center" wrapText="1"/>
    </xf>
    <xf numFmtId="0" fontId="38" fillId="7" borderId="11" xfId="2" applyFont="1" applyFill="1" applyBorder="1" applyAlignment="1" applyProtection="1">
      <alignment horizontal="center" vertical="center" wrapText="1"/>
    </xf>
    <xf numFmtId="0" fontId="38" fillId="7" borderId="10" xfId="2" applyFont="1" applyFill="1" applyBorder="1" applyAlignment="1" applyProtection="1">
      <alignment horizontal="center" vertical="center" wrapText="1"/>
    </xf>
    <xf numFmtId="0" fontId="38" fillId="7" borderId="13" xfId="2" applyFont="1" applyFill="1" applyBorder="1" applyAlignment="1" applyProtection="1">
      <alignment horizontal="center" vertical="center" wrapText="1"/>
    </xf>
    <xf numFmtId="0" fontId="35" fillId="0" borderId="18" xfId="2" applyFont="1" applyBorder="1" applyAlignment="1" applyProtection="1">
      <alignment vertical="center"/>
    </xf>
    <xf numFmtId="167" fontId="35" fillId="0" borderId="2" xfId="2" applyNumberFormat="1" applyFont="1" applyBorder="1" applyAlignment="1" applyProtection="1">
      <alignment horizontal="center" vertical="center"/>
    </xf>
    <xf numFmtId="166" fontId="35" fillId="0" borderId="2" xfId="2" applyNumberFormat="1" applyFont="1" applyBorder="1" applyAlignment="1" applyProtection="1">
      <alignment vertical="center"/>
    </xf>
    <xf numFmtId="0" fontId="35" fillId="0" borderId="2" xfId="2" applyFont="1" applyBorder="1" applyAlignment="1" applyProtection="1">
      <alignment vertical="center"/>
    </xf>
    <xf numFmtId="0" fontId="35" fillId="0" borderId="20" xfId="2" applyFont="1" applyBorder="1" applyAlignment="1" applyProtection="1">
      <alignment vertical="center"/>
    </xf>
    <xf numFmtId="167" fontId="35" fillId="0" borderId="1" xfId="2" applyNumberFormat="1" applyFont="1" applyBorder="1" applyAlignment="1" applyProtection="1">
      <alignment horizontal="center" vertical="center"/>
    </xf>
    <xf numFmtId="166" fontId="35" fillId="0" borderId="1" xfId="2" applyNumberFormat="1" applyFont="1" applyBorder="1" applyAlignment="1" applyProtection="1">
      <alignment vertical="center"/>
    </xf>
    <xf numFmtId="0" fontId="35" fillId="0" borderId="1" xfId="2" applyFont="1" applyBorder="1" applyAlignment="1" applyProtection="1">
      <alignment vertical="center"/>
    </xf>
    <xf numFmtId="0" fontId="35" fillId="0" borderId="26" xfId="2" applyFont="1" applyBorder="1" applyAlignment="1" applyProtection="1">
      <alignment vertical="center"/>
    </xf>
    <xf numFmtId="167" fontId="35" fillId="0" borderId="5" xfId="2" applyNumberFormat="1" applyFont="1" applyBorder="1" applyAlignment="1" applyProtection="1">
      <alignment horizontal="center" vertical="center"/>
    </xf>
    <xf numFmtId="166" fontId="35" fillId="0" borderId="5" xfId="2" applyNumberFormat="1" applyFont="1" applyBorder="1" applyAlignment="1" applyProtection="1">
      <alignment vertical="center"/>
    </xf>
    <xf numFmtId="0" fontId="35" fillId="0" borderId="5" xfId="2" applyFont="1" applyBorder="1" applyAlignment="1" applyProtection="1">
      <alignment vertical="center"/>
    </xf>
    <xf numFmtId="0" fontId="35" fillId="0" borderId="29" xfId="2" applyFont="1" applyBorder="1" applyProtection="1"/>
    <xf numFmtId="0" fontId="35" fillId="0" borderId="30" xfId="2" applyFont="1" applyBorder="1" applyProtection="1"/>
    <xf numFmtId="0" fontId="35" fillId="0" borderId="31" xfId="2" applyFont="1" applyBorder="1" applyProtection="1"/>
    <xf numFmtId="0" fontId="35" fillId="5" borderId="18" xfId="2" applyFont="1" applyFill="1" applyBorder="1" applyAlignment="1" applyProtection="1">
      <alignment horizontal="center" vertical="center" wrapText="1"/>
    </xf>
    <xf numFmtId="167" fontId="35" fillId="0" borderId="3" xfId="2" applyNumberFormat="1" applyFont="1" applyBorder="1" applyAlignment="1" applyProtection="1">
      <alignment vertical="center" wrapText="1"/>
    </xf>
    <xf numFmtId="0" fontId="35" fillId="0" borderId="32" xfId="2" applyFont="1" applyBorder="1" applyProtection="1"/>
    <xf numFmtId="0" fontId="35" fillId="0" borderId="33" xfId="2" applyFont="1" applyBorder="1" applyProtection="1"/>
    <xf numFmtId="0" fontId="25" fillId="5" borderId="7" xfId="2" applyFont="1" applyFill="1" applyBorder="1" applyAlignment="1" applyProtection="1">
      <alignment horizontal="center" vertical="center" wrapText="1"/>
    </xf>
    <xf numFmtId="166" fontId="35" fillId="0" borderId="0" xfId="2" applyNumberFormat="1" applyFont="1" applyBorder="1" applyAlignment="1" applyProtection="1">
      <alignment horizont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0" fillId="3" borderId="0" xfId="0" applyFill="1" applyBorder="1" applyAlignment="1">
      <alignment horizontal="center" vertical="center"/>
    </xf>
    <xf numFmtId="0" fontId="28" fillId="0" borderId="0" xfId="0" applyFont="1" applyFill="1" applyBorder="1" applyAlignment="1">
      <alignment horizontal="center" vertical="center"/>
    </xf>
    <xf numFmtId="0" fontId="0" fillId="0" borderId="0" xfId="0" applyFill="1" applyBorder="1" applyAlignment="1">
      <alignment horizontal="center" vertical="center" wrapText="1"/>
    </xf>
    <xf numFmtId="0" fontId="0" fillId="3" borderId="0" xfId="0" applyFill="1" applyBorder="1" applyAlignment="1">
      <alignment horizontal="center" vertical="center" wrapText="1"/>
    </xf>
    <xf numFmtId="166" fontId="23" fillId="0" borderId="0" xfId="0" applyNumberFormat="1" applyFont="1" applyFill="1" applyBorder="1" applyAlignment="1">
      <alignment horizontal="center" vertical="center"/>
    </xf>
    <xf numFmtId="166" fontId="11" fillId="0" borderId="0" xfId="4" applyNumberFormat="1" applyFont="1" applyFill="1" applyBorder="1" applyAlignment="1">
      <alignment horizontal="center" vertical="center"/>
    </xf>
    <xf numFmtId="166" fontId="4" fillId="0" borderId="0" xfId="4" applyNumberFormat="1" applyFont="1" applyFill="1" applyBorder="1" applyAlignment="1">
      <alignment horizontal="center" vertical="center"/>
    </xf>
    <xf numFmtId="168" fontId="3" fillId="0" borderId="0" xfId="0" applyNumberFormat="1" applyFont="1" applyFill="1" applyBorder="1" applyAlignment="1">
      <alignment horizontal="center" vertical="center"/>
    </xf>
    <xf numFmtId="0" fontId="15" fillId="8" borderId="1" xfId="0" applyFont="1" applyFill="1" applyBorder="1" applyAlignment="1" applyProtection="1">
      <alignment horizontal="center" vertical="center"/>
    </xf>
    <xf numFmtId="0" fontId="16" fillId="8" borderId="1" xfId="0" applyFont="1" applyFill="1" applyBorder="1" applyAlignment="1" applyProtection="1">
      <alignment horizontal="center" vertical="center" wrapText="1"/>
    </xf>
    <xf numFmtId="0" fontId="15" fillId="8" borderId="1" xfId="0" applyFont="1" applyFill="1" applyBorder="1" applyAlignment="1" applyProtection="1">
      <alignment horizontal="center" vertical="center" wrapText="1"/>
    </xf>
    <xf numFmtId="0" fontId="16" fillId="2" borderId="1" xfId="0" applyFont="1" applyFill="1" applyBorder="1" applyAlignment="1">
      <alignment horizontal="justify" vertical="center" wrapText="1"/>
    </xf>
    <xf numFmtId="0" fontId="16" fillId="0" borderId="1" xfId="0" applyFont="1" applyFill="1" applyBorder="1" applyAlignment="1">
      <alignment horizontal="justify" vertical="center"/>
    </xf>
    <xf numFmtId="0" fontId="16" fillId="0" borderId="1" xfId="0" applyFont="1" applyFill="1" applyBorder="1" applyAlignment="1">
      <alignment horizontal="center" vertical="center"/>
    </xf>
    <xf numFmtId="0" fontId="15" fillId="8" borderId="20" xfId="0" applyFont="1" applyFill="1" applyBorder="1" applyAlignment="1" applyProtection="1">
      <alignment horizontal="center" vertical="center"/>
    </xf>
    <xf numFmtId="0" fontId="18" fillId="0" borderId="20" xfId="0" applyFont="1" applyFill="1" applyBorder="1" applyAlignment="1">
      <alignment horizontal="center" vertical="center"/>
    </xf>
    <xf numFmtId="0" fontId="18" fillId="3" borderId="20" xfId="0" applyFont="1" applyFill="1" applyBorder="1" applyAlignment="1">
      <alignment horizontal="center" vertical="center"/>
    </xf>
    <xf numFmtId="0" fontId="19" fillId="3" borderId="20" xfId="0" applyFont="1" applyFill="1" applyBorder="1" applyAlignment="1">
      <alignment horizontal="center" vertical="center"/>
    </xf>
    <xf numFmtId="0" fontId="19" fillId="0" borderId="20" xfId="0" applyFont="1" applyFill="1" applyBorder="1" applyAlignment="1">
      <alignment horizontal="center" vertical="center"/>
    </xf>
    <xf numFmtId="0" fontId="18" fillId="0" borderId="26" xfId="0" applyFont="1" applyFill="1" applyBorder="1" applyAlignment="1">
      <alignment horizontal="center" vertical="center"/>
    </xf>
    <xf numFmtId="0" fontId="12" fillId="0" borderId="5" xfId="0" applyFont="1" applyFill="1" applyBorder="1" applyAlignment="1">
      <alignment horizontal="center" vertical="center" wrapText="1"/>
    </xf>
    <xf numFmtId="0" fontId="18" fillId="0" borderId="5" xfId="0" applyFont="1" applyFill="1" applyBorder="1" applyAlignment="1">
      <alignment horizontal="justify" vertical="center" wrapText="1"/>
    </xf>
    <xf numFmtId="0" fontId="19" fillId="0" borderId="5" xfId="0" applyFont="1" applyFill="1" applyBorder="1" applyAlignment="1">
      <alignment horizontal="center" vertical="center" wrapText="1"/>
    </xf>
    <xf numFmtId="0" fontId="7" fillId="0" borderId="5" xfId="0" applyFont="1" applyFill="1" applyBorder="1" applyAlignment="1">
      <alignment horizontal="center" vertical="center"/>
    </xf>
    <xf numFmtId="0" fontId="18" fillId="0" borderId="5" xfId="0" applyFont="1" applyFill="1" applyBorder="1" applyAlignment="1">
      <alignment horizontal="center" vertical="center"/>
    </xf>
    <xf numFmtId="0" fontId="3" fillId="0" borderId="5" xfId="0" applyFont="1" applyFill="1" applyBorder="1" applyAlignment="1">
      <alignment horizontal="center" vertical="center"/>
    </xf>
    <xf numFmtId="166" fontId="18" fillId="0" borderId="5" xfId="4" applyNumberFormat="1" applyFont="1" applyFill="1" applyBorder="1" applyAlignment="1">
      <alignment horizontal="center" vertical="center" wrapText="1"/>
    </xf>
    <xf numFmtId="166" fontId="16" fillId="0" borderId="5" xfId="4" applyNumberFormat="1" applyFont="1" applyFill="1" applyBorder="1" applyAlignment="1">
      <alignment horizontal="center" vertical="center"/>
    </xf>
    <xf numFmtId="166" fontId="18" fillId="0" borderId="5" xfId="0" applyNumberFormat="1" applyFont="1" applyFill="1" applyBorder="1" applyAlignment="1">
      <alignment horizontal="center" vertical="center"/>
    </xf>
    <xf numFmtId="166" fontId="16" fillId="0" borderId="5" xfId="0" applyNumberFormat="1" applyFont="1" applyFill="1" applyBorder="1" applyAlignment="1">
      <alignment horizontal="center" vertical="center"/>
    </xf>
    <xf numFmtId="0" fontId="35" fillId="0" borderId="34" xfId="2" applyFont="1" applyBorder="1" applyAlignment="1" applyProtection="1">
      <alignment vertical="center"/>
    </xf>
    <xf numFmtId="0" fontId="35" fillId="0" borderId="35" xfId="2" applyFont="1" applyBorder="1" applyAlignment="1" applyProtection="1">
      <alignment vertical="center"/>
    </xf>
    <xf numFmtId="0" fontId="35" fillId="0" borderId="36" xfId="2" applyFont="1" applyBorder="1" applyAlignment="1" applyProtection="1">
      <alignment vertical="center"/>
    </xf>
    <xf numFmtId="167" fontId="35" fillId="0" borderId="37" xfId="2" applyNumberFormat="1" applyFont="1" applyBorder="1" applyAlignment="1" applyProtection="1">
      <alignment horizontal="center" vertical="center"/>
    </xf>
    <xf numFmtId="167" fontId="35" fillId="0" borderId="38" xfId="2" applyNumberFormat="1" applyFont="1" applyBorder="1" applyAlignment="1" applyProtection="1">
      <alignment horizontal="center" vertical="center"/>
    </xf>
    <xf numFmtId="167" fontId="35" fillId="0" borderId="39" xfId="2" applyNumberFormat="1" applyFont="1" applyBorder="1" applyAlignment="1" applyProtection="1">
      <alignment horizontal="center" vertical="center"/>
    </xf>
    <xf numFmtId="167" fontId="35" fillId="0" borderId="17" xfId="2" applyNumberFormat="1" applyFont="1" applyBorder="1" applyAlignment="1" applyProtection="1">
      <alignment horizontal="center" vertical="center"/>
    </xf>
    <xf numFmtId="167" fontId="35" fillId="0" borderId="19" xfId="2" applyNumberFormat="1" applyFont="1" applyBorder="1" applyAlignment="1" applyProtection="1">
      <alignment horizontal="center" vertical="center"/>
    </xf>
    <xf numFmtId="167" fontId="35" fillId="0" borderId="21" xfId="2" applyNumberFormat="1" applyFont="1" applyBorder="1" applyAlignment="1" applyProtection="1">
      <alignment horizontal="center" vertical="center"/>
    </xf>
    <xf numFmtId="0" fontId="35" fillId="0" borderId="2" xfId="2" applyNumberFormat="1" applyFont="1" applyBorder="1" applyAlignment="1" applyProtection="1">
      <alignment horizontal="center" vertical="center"/>
      <protection locked="0"/>
    </xf>
    <xf numFmtId="0" fontId="35" fillId="0" borderId="1" xfId="2" applyNumberFormat="1" applyFont="1" applyBorder="1" applyAlignment="1" applyProtection="1">
      <alignment horizontal="center" vertical="center"/>
      <protection locked="0"/>
    </xf>
    <xf numFmtId="0" fontId="35" fillId="0" borderId="5" xfId="2" applyNumberFormat="1" applyFont="1" applyBorder="1" applyAlignment="1" applyProtection="1">
      <alignment horizontal="center" vertical="center"/>
      <protection locked="0"/>
    </xf>
    <xf numFmtId="0" fontId="35" fillId="0" borderId="37" xfId="2" applyFont="1" applyBorder="1" applyAlignment="1" applyProtection="1">
      <alignment horizontal="center" vertical="center"/>
      <protection locked="0"/>
    </xf>
    <xf numFmtId="0" fontId="35" fillId="0" borderId="2" xfId="2" applyFont="1" applyBorder="1" applyAlignment="1" applyProtection="1">
      <alignment horizontal="center" vertical="center"/>
      <protection locked="0"/>
    </xf>
    <xf numFmtId="0" fontId="35" fillId="0" borderId="3" xfId="2" applyFont="1" applyBorder="1" applyAlignment="1" applyProtection="1">
      <alignment horizontal="center" vertical="center"/>
      <protection locked="0"/>
    </xf>
    <xf numFmtId="0" fontId="35" fillId="0" borderId="38" xfId="2" applyFont="1" applyBorder="1" applyAlignment="1" applyProtection="1">
      <alignment horizontal="center" vertical="center"/>
      <protection locked="0"/>
    </xf>
    <xf numFmtId="0" fontId="35" fillId="0" borderId="1" xfId="2" applyFont="1" applyBorder="1" applyAlignment="1" applyProtection="1">
      <alignment horizontal="center" vertical="center"/>
      <protection locked="0"/>
    </xf>
    <xf numFmtId="0" fontId="35" fillId="0" borderId="4" xfId="2" applyFont="1" applyBorder="1" applyAlignment="1" applyProtection="1">
      <alignment horizontal="center" vertical="center"/>
      <protection locked="0"/>
    </xf>
    <xf numFmtId="0" fontId="35" fillId="0" borderId="40" xfId="2" applyFont="1" applyBorder="1" applyAlignment="1" applyProtection="1">
      <alignment horizontal="center" vertical="center"/>
      <protection locked="0"/>
    </xf>
    <xf numFmtId="0" fontId="35" fillId="0" borderId="41" xfId="2" applyFont="1" applyBorder="1" applyAlignment="1" applyProtection="1">
      <alignment horizontal="center" vertical="center"/>
      <protection locked="0"/>
    </xf>
    <xf numFmtId="0" fontId="35" fillId="0" borderId="22" xfId="2" applyFont="1" applyBorder="1" applyAlignment="1" applyProtection="1">
      <alignment horizontal="center" vertical="center"/>
      <protection locked="0"/>
    </xf>
    <xf numFmtId="0" fontId="35" fillId="0" borderId="39" xfId="2" applyFont="1" applyBorder="1" applyAlignment="1" applyProtection="1">
      <alignment horizontal="center" vertical="center"/>
      <protection locked="0"/>
    </xf>
    <xf numFmtId="0" fontId="35" fillId="0" borderId="5" xfId="2" applyFont="1" applyBorder="1" applyAlignment="1" applyProtection="1">
      <alignment horizontal="center" vertical="center"/>
      <protection locked="0"/>
    </xf>
    <xf numFmtId="0" fontId="35" fillId="0" borderId="6" xfId="2" applyFont="1" applyBorder="1" applyAlignment="1" applyProtection="1">
      <alignment horizontal="center" vertical="center"/>
      <protection locked="0"/>
    </xf>
    <xf numFmtId="0" fontId="35" fillId="0" borderId="18" xfId="2" applyFont="1" applyBorder="1" applyAlignment="1" applyProtection="1">
      <alignment horizontal="center" vertical="center"/>
      <protection locked="0"/>
    </xf>
    <xf numFmtId="0" fontId="35" fillId="0" borderId="20" xfId="2" applyFont="1" applyBorder="1" applyAlignment="1" applyProtection="1">
      <alignment horizontal="center" vertical="center"/>
      <protection locked="0"/>
    </xf>
    <xf numFmtId="0" fontId="35" fillId="0" borderId="23" xfId="2" applyFont="1" applyBorder="1" applyAlignment="1" applyProtection="1">
      <alignment horizontal="center" vertical="center"/>
      <protection locked="0"/>
    </xf>
    <xf numFmtId="0" fontId="35" fillId="0" borderId="26" xfId="2" applyFont="1" applyBorder="1" applyAlignment="1" applyProtection="1">
      <alignment horizontal="center" vertical="center"/>
      <protection locked="0"/>
    </xf>
    <xf numFmtId="0" fontId="35" fillId="0" borderId="27" xfId="2" applyFont="1" applyBorder="1" applyAlignment="1" applyProtection="1">
      <alignment horizontal="center" vertical="center"/>
    </xf>
    <xf numFmtId="0" fontId="35" fillId="0" borderId="28" xfId="2" applyFont="1" applyBorder="1" applyAlignment="1" applyProtection="1">
      <alignment horizontal="center" vertical="center"/>
    </xf>
    <xf numFmtId="0" fontId="35" fillId="0" borderId="37" xfId="2" applyNumberFormat="1" applyFont="1" applyBorder="1" applyAlignment="1" applyProtection="1">
      <alignment horizontal="center" vertical="center"/>
      <protection locked="0"/>
    </xf>
    <xf numFmtId="0" fontId="35" fillId="0" borderId="38" xfId="2" applyNumberFormat="1" applyFont="1" applyBorder="1" applyAlignment="1" applyProtection="1">
      <alignment horizontal="center" vertical="center"/>
      <protection locked="0"/>
    </xf>
    <xf numFmtId="0" fontId="35" fillId="0" borderId="39" xfId="2" applyNumberFormat="1" applyFont="1" applyBorder="1" applyAlignment="1" applyProtection="1">
      <alignment horizontal="center" vertical="center"/>
      <protection locked="0"/>
    </xf>
    <xf numFmtId="0" fontId="35" fillId="0" borderId="17" xfId="2" applyFont="1" applyBorder="1" applyAlignment="1" applyProtection="1">
      <alignment vertical="center"/>
    </xf>
    <xf numFmtId="0" fontId="35" fillId="0" borderId="19" xfId="2" applyFont="1" applyBorder="1" applyAlignment="1" applyProtection="1">
      <alignment vertical="center"/>
    </xf>
    <xf numFmtId="0" fontId="35" fillId="0" borderId="21" xfId="2" applyFont="1" applyBorder="1" applyAlignment="1" applyProtection="1">
      <alignment vertical="center"/>
    </xf>
    <xf numFmtId="0" fontId="0" fillId="0" borderId="0" xfId="0" applyBorder="1" applyProtection="1"/>
    <xf numFmtId="0" fontId="35" fillId="0" borderId="0" xfId="2" applyNumberFormat="1" applyFont="1" applyFill="1" applyBorder="1" applyAlignment="1" applyProtection="1">
      <alignment horizontal="center" vertical="center"/>
      <protection locked="0"/>
    </xf>
    <xf numFmtId="167" fontId="35" fillId="0" borderId="0" xfId="2" applyNumberFormat="1" applyFont="1" applyFill="1" applyBorder="1" applyAlignment="1" applyProtection="1">
      <alignment horizontal="center" vertical="center"/>
    </xf>
    <xf numFmtId="166" fontId="35" fillId="0" borderId="0" xfId="2" applyNumberFormat="1" applyFont="1" applyFill="1" applyBorder="1" applyAlignment="1" applyProtection="1">
      <alignment vertical="center"/>
    </xf>
    <xf numFmtId="0" fontId="35" fillId="5" borderId="42" xfId="2" applyFont="1" applyFill="1" applyBorder="1" applyAlignment="1" applyProtection="1">
      <alignment horizontal="center" vertical="center" wrapText="1"/>
    </xf>
    <xf numFmtId="167" fontId="35" fillId="0" borderId="43" xfId="2" applyNumberFormat="1" applyFont="1" applyBorder="1" applyAlignment="1" applyProtection="1">
      <alignment vertical="center" wrapText="1"/>
    </xf>
    <xf numFmtId="0" fontId="33" fillId="8" borderId="33" xfId="2" applyFont="1" applyFill="1" applyBorder="1" applyAlignment="1" applyProtection="1">
      <alignment horizontal="center" vertical="top" wrapText="1"/>
    </xf>
    <xf numFmtId="0" fontId="35" fillId="5" borderId="7" xfId="2" applyFont="1" applyFill="1" applyBorder="1" applyAlignment="1" applyProtection="1">
      <alignment horizontal="center" vertical="center" wrapText="1"/>
    </xf>
    <xf numFmtId="0" fontId="35" fillId="0" borderId="44" xfId="2" applyFont="1" applyBorder="1" applyAlignment="1" applyProtection="1">
      <alignment horizontal="center" vertical="center"/>
      <protection locked="0"/>
    </xf>
    <xf numFmtId="0" fontId="35" fillId="0" borderId="45" xfId="2" applyFont="1" applyBorder="1" applyAlignment="1" applyProtection="1">
      <alignment horizontal="center" vertical="center"/>
      <protection locked="0"/>
    </xf>
    <xf numFmtId="0" fontId="35" fillId="0" borderId="43" xfId="2" applyFont="1" applyBorder="1" applyAlignment="1" applyProtection="1">
      <alignment horizontal="center" vertical="center"/>
      <protection locked="0"/>
    </xf>
    <xf numFmtId="0" fontId="35" fillId="0" borderId="42" xfId="2" applyFont="1" applyBorder="1" applyAlignment="1" applyProtection="1">
      <alignment horizontal="center" vertical="center"/>
    </xf>
    <xf numFmtId="0" fontId="35" fillId="0" borderId="45" xfId="2" applyFont="1" applyBorder="1" applyAlignment="1" applyProtection="1">
      <alignment horizontal="center" vertical="center"/>
    </xf>
    <xf numFmtId="0" fontId="33" fillId="0" borderId="45" xfId="2" applyFont="1" applyBorder="1" applyAlignment="1" applyProtection="1">
      <alignment horizontal="center" vertical="center"/>
    </xf>
    <xf numFmtId="0" fontId="35" fillId="0" borderId="43" xfId="2" applyFont="1" applyBorder="1" applyAlignment="1" applyProtection="1">
      <alignment horizontal="center" vertical="center"/>
    </xf>
    <xf numFmtId="0" fontId="35" fillId="0" borderId="46" xfId="2" applyFont="1" applyBorder="1" applyAlignment="1" applyProtection="1">
      <alignment horizontal="center" vertical="center" wrapText="1"/>
    </xf>
    <xf numFmtId="0" fontId="35" fillId="0" borderId="42" xfId="2" applyFont="1" applyBorder="1" applyAlignment="1" applyProtection="1">
      <alignment vertical="center"/>
    </xf>
    <xf numFmtId="0" fontId="35" fillId="0" borderId="45" xfId="2" applyNumberFormat="1" applyFont="1" applyBorder="1" applyAlignment="1" applyProtection="1">
      <alignment horizontal="center" vertical="center"/>
      <protection locked="0"/>
    </xf>
    <xf numFmtId="167" fontId="35" fillId="0" borderId="45" xfId="2" applyNumberFormat="1" applyFont="1" applyBorder="1" applyAlignment="1" applyProtection="1">
      <alignment horizontal="center" vertical="center"/>
    </xf>
    <xf numFmtId="166" fontId="35" fillId="0" borderId="45" xfId="2" applyNumberFormat="1" applyFont="1" applyBorder="1" applyAlignment="1" applyProtection="1">
      <alignment vertical="center"/>
    </xf>
    <xf numFmtId="0" fontId="35" fillId="0" borderId="45" xfId="2" applyFont="1" applyBorder="1" applyAlignment="1" applyProtection="1">
      <alignment vertical="center"/>
    </xf>
    <xf numFmtId="167" fontId="25" fillId="0" borderId="45" xfId="3" applyNumberFormat="1" applyFont="1" applyBorder="1" applyAlignment="1" applyProtection="1">
      <alignment horizontal="center" vertical="center"/>
    </xf>
    <xf numFmtId="0" fontId="25" fillId="0" borderId="43" xfId="3"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25" fillId="5" borderId="48" xfId="2" applyFont="1" applyFill="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25" fillId="5" borderId="12" xfId="2" applyFont="1" applyFill="1" applyBorder="1" applyAlignment="1" applyProtection="1">
      <alignment horizontal="center" vertical="center" wrapText="1"/>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7" xfId="2" applyFont="1" applyBorder="1" applyAlignment="1" applyProtection="1">
      <alignment horizontal="center" vertical="center" wrapText="1"/>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49" xfId="2" applyFont="1" applyBorder="1" applyAlignment="1" applyProtection="1">
      <alignment horizontal="center" vertical="center"/>
    </xf>
    <xf numFmtId="0" fontId="35" fillId="0" borderId="34" xfId="2" applyFont="1" applyBorder="1" applyAlignment="1" applyProtection="1">
      <alignment horizontal="center" vertical="center"/>
      <protection locked="0"/>
    </xf>
    <xf numFmtId="0" fontId="9" fillId="0" borderId="1" xfId="0" applyFont="1" applyBorder="1" applyAlignment="1">
      <alignment vertical="center" wrapText="1"/>
    </xf>
    <xf numFmtId="0" fontId="39" fillId="0" borderId="1" xfId="0" applyFont="1" applyBorder="1" applyAlignment="1">
      <alignment horizontal="center" vertical="center" wrapText="1"/>
    </xf>
    <xf numFmtId="0" fontId="39" fillId="0" borderId="1" xfId="0" applyFont="1" applyBorder="1" applyAlignment="1">
      <alignment vertical="center" wrapText="1"/>
    </xf>
    <xf numFmtId="0" fontId="40" fillId="0" borderId="1" xfId="0" applyFont="1" applyBorder="1" applyAlignment="1">
      <alignment horizontal="center" vertical="center" wrapText="1"/>
    </xf>
    <xf numFmtId="0" fontId="10" fillId="7" borderId="1" xfId="0" applyFont="1" applyFill="1" applyBorder="1" applyAlignment="1">
      <alignment horizontal="center" vertical="center"/>
    </xf>
    <xf numFmtId="0" fontId="35" fillId="5" borderId="32" xfId="2" applyFont="1" applyFill="1" applyBorder="1" applyAlignment="1" applyProtection="1">
      <alignment horizontal="center" vertical="center" wrapText="1"/>
    </xf>
    <xf numFmtId="0" fontId="35" fillId="5" borderId="30" xfId="2" applyFont="1" applyFill="1" applyBorder="1" applyAlignment="1" applyProtection="1">
      <alignment horizontal="center" vertical="center" wrapText="1"/>
    </xf>
    <xf numFmtId="0" fontId="35" fillId="5" borderId="31" xfId="2" applyFont="1" applyFill="1" applyBorder="1" applyAlignment="1" applyProtection="1">
      <alignment horizontal="center" vertical="center" wrapText="1"/>
    </xf>
    <xf numFmtId="167" fontId="35" fillId="0" borderId="17" xfId="2" applyNumberFormat="1" applyFont="1" applyBorder="1" applyAlignment="1" applyProtection="1">
      <alignment vertical="center" wrapText="1"/>
    </xf>
    <xf numFmtId="167" fontId="35" fillId="0" borderId="19" xfId="2" applyNumberFormat="1" applyFont="1" applyBorder="1" applyAlignment="1" applyProtection="1">
      <alignment vertical="center" wrapText="1"/>
    </xf>
    <xf numFmtId="167" fontId="35" fillId="0" borderId="21" xfId="2" applyNumberFormat="1" applyFont="1" applyBorder="1" applyAlignment="1" applyProtection="1">
      <alignment vertical="center" wrapText="1"/>
    </xf>
    <xf numFmtId="0" fontId="35" fillId="5" borderId="48" xfId="2" applyFont="1" applyFill="1" applyBorder="1" applyAlignment="1" applyProtection="1">
      <alignment horizontal="center" vertical="center" wrapText="1"/>
    </xf>
    <xf numFmtId="0" fontId="35" fillId="0" borderId="10" xfId="2" applyFont="1" applyBorder="1" applyAlignment="1" applyProtection="1">
      <alignment horizontal="center" vertical="center"/>
    </xf>
    <xf numFmtId="0" fontId="35" fillId="0" borderId="15" xfId="2" applyFont="1" applyBorder="1" applyAlignment="1" applyProtection="1">
      <alignment horizontal="center" vertical="center"/>
    </xf>
    <xf numFmtId="0" fontId="33" fillId="0" borderId="15" xfId="2" applyFont="1" applyBorder="1" applyAlignment="1" applyProtection="1">
      <alignment horizontal="center" vertical="center"/>
    </xf>
    <xf numFmtId="0" fontId="35" fillId="0" borderId="16" xfId="2" applyFont="1" applyBorder="1" applyAlignment="1" applyProtection="1">
      <alignment horizontal="center" vertical="center"/>
    </xf>
    <xf numFmtId="0" fontId="35" fillId="0" borderId="50" xfId="2" applyFont="1" applyBorder="1" applyAlignment="1" applyProtection="1">
      <alignment horizontal="center" vertical="center"/>
      <protection locked="0"/>
    </xf>
    <xf numFmtId="0" fontId="35" fillId="0" borderId="47" xfId="2" applyFont="1" applyBorder="1" applyAlignment="1" applyProtection="1">
      <alignment horizontal="center" vertical="center" wrapText="1"/>
      <protection locked="0"/>
    </xf>
    <xf numFmtId="0" fontId="35" fillId="0" borderId="46" xfId="2" applyFont="1" applyBorder="1" applyAlignment="1" applyProtection="1">
      <alignment horizontal="center" vertical="center" wrapText="1"/>
      <protection locked="0"/>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5"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1" xfId="2" applyFont="1" applyBorder="1" applyAlignment="1" applyProtection="1">
      <alignment horizontal="center" vertic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35" fillId="0" borderId="49" xfId="2"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0" borderId="0" xfId="2" applyFont="1" applyProtection="1">
      <protection locked="0"/>
    </xf>
    <xf numFmtId="0" fontId="35" fillId="0" borderId="0" xfId="2" applyFont="1" applyFill="1" applyProtection="1"/>
    <xf numFmtId="0" fontId="33" fillId="0" borderId="0" xfId="2" applyFont="1" applyFill="1" applyBorder="1" applyAlignment="1" applyProtection="1">
      <alignment horizontal="center" vertical="top" wrapText="1"/>
    </xf>
    <xf numFmtId="167" fontId="35" fillId="0" borderId="0" xfId="2" applyNumberFormat="1" applyFont="1" applyBorder="1" applyAlignment="1" applyProtection="1">
      <alignment vertical="center" wrapText="1"/>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5" fillId="0" borderId="5"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49" xfId="2"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49" xfId="2" applyFont="1" applyBorder="1" applyAlignment="1" applyProtection="1">
      <alignment horizontal="center" vertical="center"/>
    </xf>
    <xf numFmtId="0" fontId="35" fillId="0" borderId="44" xfId="2" applyFont="1" applyBorder="1" applyAlignment="1" applyProtection="1">
      <alignment horizontal="center" vertical="center"/>
    </xf>
    <xf numFmtId="0" fontId="33" fillId="0" borderId="2" xfId="2"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49" xfId="2" applyFont="1" applyBorder="1" applyAlignment="1" applyProtection="1">
      <alignment horizontal="center" vertical="center"/>
    </xf>
    <xf numFmtId="0" fontId="35" fillId="0" borderId="0" xfId="2" applyFont="1" applyBorder="1" applyAlignment="1" applyProtection="1">
      <alignment horizontal="center" vertical="center"/>
    </xf>
    <xf numFmtId="0" fontId="33" fillId="0" borderId="0" xfId="2" applyFont="1" applyBorder="1" applyAlignment="1" applyProtection="1">
      <alignment horizontal="center" vertical="center"/>
    </xf>
    <xf numFmtId="0" fontId="35" fillId="0" borderId="0" xfId="2" applyFont="1" applyBorder="1" applyAlignment="1" applyProtection="1">
      <alignment horizontal="center" vertical="center" wrapText="1"/>
    </xf>
    <xf numFmtId="0" fontId="35" fillId="0" borderId="0" xfId="2" applyFont="1" applyFill="1" applyBorder="1" applyAlignment="1" applyProtection="1">
      <alignment horizontal="center" vertical="center" wrapText="1"/>
    </xf>
    <xf numFmtId="0" fontId="0" fillId="0" borderId="0" xfId="0" applyFill="1" applyProtection="1"/>
    <xf numFmtId="0" fontId="35" fillId="0" borderId="0" xfId="2" applyFont="1" applyFill="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49" xfId="2" applyFont="1" applyBorder="1" applyAlignment="1" applyProtection="1">
      <alignment horizontal="center" vertical="center"/>
    </xf>
    <xf numFmtId="0" fontId="35" fillId="5" borderId="8" xfId="2" applyFont="1" applyFill="1" applyBorder="1" applyAlignment="1" applyProtection="1">
      <alignment horizontal="center" vertical="center" wrapText="1"/>
    </xf>
    <xf numFmtId="0" fontId="25" fillId="5" borderId="8" xfId="2" applyFont="1" applyFill="1" applyBorder="1" applyAlignment="1" applyProtection="1">
      <alignment horizontal="center" vertical="center" wrapText="1"/>
    </xf>
    <xf numFmtId="0" fontId="33" fillId="3" borderId="12" xfId="2" applyFont="1" applyFill="1" applyBorder="1" applyAlignment="1" applyProtection="1">
      <alignment horizontal="center" vertical="center" wrapText="1"/>
    </xf>
    <xf numFmtId="0" fontId="25" fillId="5" borderId="29" xfId="2" applyFont="1" applyFill="1" applyBorder="1" applyAlignment="1" applyProtection="1">
      <alignment horizontal="center" vertical="center" wrapText="1"/>
    </xf>
    <xf numFmtId="0" fontId="25" fillId="5" borderId="30" xfId="2" applyFont="1" applyFill="1" applyBorder="1" applyAlignment="1" applyProtection="1">
      <alignment horizontal="center" vertical="center" wrapText="1"/>
    </xf>
    <xf numFmtId="0" fontId="25" fillId="5" borderId="31" xfId="2" applyFont="1" applyFill="1" applyBorder="1" applyAlignment="1" applyProtection="1">
      <alignment horizontal="center" vertical="center" wrapText="1"/>
    </xf>
    <xf numFmtId="0" fontId="35" fillId="0" borderId="35" xfId="2" applyFont="1" applyBorder="1" applyAlignment="1" applyProtection="1">
      <alignment horizontal="center" vertical="center"/>
      <protection locked="0"/>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17" xfId="2" applyFont="1" applyBorder="1" applyAlignment="1" applyProtection="1">
      <alignment horizontal="center" vertical="center"/>
    </xf>
    <xf numFmtId="0" fontId="35" fillId="0" borderId="19" xfId="2" applyFont="1" applyBorder="1" applyAlignment="1" applyProtection="1">
      <alignment horizontal="center" vertical="center"/>
    </xf>
    <xf numFmtId="0" fontId="35" fillId="0" borderId="25"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5" borderId="29" xfId="2" applyFont="1" applyFill="1" applyBorder="1" applyAlignment="1" applyProtection="1">
      <alignment horizontal="center" vertical="center" wrapText="1"/>
    </xf>
    <xf numFmtId="0" fontId="35" fillId="0" borderId="47" xfId="2" applyFont="1" applyBorder="1" applyAlignment="1" applyProtection="1">
      <alignment horizontal="center" vertical="center"/>
    </xf>
    <xf numFmtId="0" fontId="35" fillId="0" borderId="53" xfId="2" applyFont="1" applyBorder="1" applyAlignment="1" applyProtection="1">
      <alignment horizontal="center" vertical="center"/>
    </xf>
    <xf numFmtId="0" fontId="35" fillId="0" borderId="54" xfId="2" applyFont="1" applyBorder="1" applyAlignment="1" applyProtection="1">
      <alignment horizontal="center" vertical="center"/>
    </xf>
    <xf numFmtId="0" fontId="35" fillId="0" borderId="17" xfId="2" applyFont="1" applyBorder="1" applyAlignment="1" applyProtection="1">
      <alignment horizontal="center" vertical="center"/>
      <protection locked="0"/>
    </xf>
    <xf numFmtId="0" fontId="35" fillId="0" borderId="21" xfId="2" applyFont="1" applyBorder="1" applyAlignment="1" applyProtection="1">
      <alignment horizontal="center" vertical="center"/>
      <protection locked="0"/>
    </xf>
    <xf numFmtId="0" fontId="25" fillId="5" borderId="32" xfId="2" applyFont="1" applyFill="1" applyBorder="1" applyAlignment="1" applyProtection="1">
      <alignment horizontal="center" vertical="center" wrapText="1"/>
    </xf>
    <xf numFmtId="0" fontId="25" fillId="5" borderId="56" xfId="2" applyFont="1" applyFill="1" applyBorder="1" applyAlignment="1" applyProtection="1">
      <alignment horizontal="center" vertical="center" wrapText="1"/>
    </xf>
    <xf numFmtId="0" fontId="35" fillId="0" borderId="1" xfId="2" applyFont="1" applyBorder="1" applyAlignment="1" applyProtection="1">
      <alignment horizontal="center" vertical="center"/>
    </xf>
    <xf numFmtId="0" fontId="35" fillId="0" borderId="0" xfId="2" applyFont="1" applyBorder="1" applyAlignment="1" applyProtection="1">
      <alignment horizontal="center"/>
    </xf>
    <xf numFmtId="167" fontId="35" fillId="0" borderId="1" xfId="2" applyNumberFormat="1"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40"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5" borderId="56" xfId="2" applyFont="1" applyFill="1" applyBorder="1" applyAlignment="1" applyProtection="1">
      <alignment horizontal="center" vertical="center" wrapText="1"/>
    </xf>
    <xf numFmtId="0" fontId="35" fillId="0" borderId="64" xfId="2" applyFont="1" applyBorder="1" applyAlignment="1" applyProtection="1">
      <alignment horizontal="center" vertical="center"/>
      <protection locked="0"/>
    </xf>
    <xf numFmtId="0" fontId="35" fillId="0" borderId="49" xfId="2" applyFont="1" applyBorder="1" applyAlignment="1" applyProtection="1">
      <alignment horizontal="center" vertical="center"/>
      <protection locked="0"/>
    </xf>
    <xf numFmtId="0" fontId="35" fillId="0" borderId="28" xfId="2" applyFont="1" applyBorder="1" applyAlignment="1" applyProtection="1">
      <alignment horizontal="center" vertical="center"/>
      <protection locked="0"/>
    </xf>
    <xf numFmtId="0" fontId="35" fillId="5" borderId="52" xfId="2" applyFont="1" applyFill="1" applyBorder="1" applyAlignment="1" applyProtection="1">
      <alignment horizontal="center" vertical="center" wrapText="1"/>
    </xf>
    <xf numFmtId="0" fontId="35" fillId="0" borderId="64" xfId="2" applyFont="1" applyBorder="1" applyAlignment="1" applyProtection="1">
      <alignment horizontal="center" vertical="center"/>
    </xf>
    <xf numFmtId="0" fontId="35" fillId="0" borderId="41" xfId="2" applyNumberFormat="1" applyFont="1" applyBorder="1" applyAlignment="1" applyProtection="1">
      <alignment horizontal="center" vertical="center"/>
      <protection locked="0"/>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3" fillId="0" borderId="2" xfId="2" applyFont="1" applyBorder="1" applyAlignment="1" applyProtection="1">
      <alignment horizontal="center" vertical="center"/>
    </xf>
    <xf numFmtId="167" fontId="35" fillId="0" borderId="2" xfId="2" applyNumberFormat="1"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40" xfId="2" applyFont="1" applyBorder="1" applyAlignment="1" applyProtection="1">
      <alignment horizontal="center" vertical="center"/>
    </xf>
    <xf numFmtId="0" fontId="35" fillId="0" borderId="39" xfId="2" applyFont="1" applyBorder="1" applyAlignment="1" applyProtection="1">
      <alignment horizontal="center" vertical="center"/>
    </xf>
    <xf numFmtId="0" fontId="33" fillId="0" borderId="15" xfId="2" applyFont="1" applyBorder="1" applyAlignment="1" applyProtection="1">
      <alignment horizontal="center" vertical="center"/>
    </xf>
    <xf numFmtId="0" fontId="34" fillId="0" borderId="0" xfId="2" applyFont="1" applyFill="1" applyBorder="1" applyAlignment="1" applyProtection="1">
      <alignment vertical="center" wrapText="1"/>
    </xf>
    <xf numFmtId="0" fontId="35" fillId="0" borderId="27" xfId="2" applyFont="1" applyBorder="1" applyAlignment="1" applyProtection="1">
      <alignment horizontal="center" vertical="center"/>
      <protection locked="0"/>
    </xf>
    <xf numFmtId="0" fontId="33" fillId="8" borderId="29"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40"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0" borderId="49" xfId="2" applyFont="1" applyBorder="1" applyAlignment="1" applyProtection="1">
      <alignment horizontal="center" vertical="center"/>
    </xf>
    <xf numFmtId="0" fontId="33" fillId="0" borderId="15" xfId="2" applyFont="1" applyBorder="1" applyAlignment="1" applyProtection="1">
      <alignment horizontal="center" vertical="center"/>
    </xf>
    <xf numFmtId="49" fontId="15" fillId="8" borderId="1" xfId="0" applyNumberFormat="1" applyFont="1" applyFill="1" applyBorder="1" applyAlignment="1" applyProtection="1">
      <alignment horizontal="center" vertical="center" wrapText="1"/>
    </xf>
    <xf numFmtId="49" fontId="18" fillId="0" borderId="1" xfId="0" applyNumberFormat="1" applyFont="1" applyFill="1" applyBorder="1" applyAlignment="1">
      <alignment horizontal="center" vertical="center"/>
    </xf>
    <xf numFmtId="49" fontId="18" fillId="3" borderId="1" xfId="0" applyNumberFormat="1" applyFont="1" applyFill="1" applyBorder="1" applyAlignment="1">
      <alignment horizontal="center" vertical="center"/>
    </xf>
    <xf numFmtId="49" fontId="19" fillId="3"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xf>
    <xf numFmtId="49" fontId="18" fillId="0" borderId="5"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2" fontId="35" fillId="0" borderId="0" xfId="2" applyNumberFormat="1" applyFont="1" applyFill="1" applyBorder="1" applyAlignment="1" applyProtection="1">
      <alignment vertical="center"/>
    </xf>
    <xf numFmtId="2" fontId="33" fillId="0" borderId="0" xfId="2" applyNumberFormat="1" applyFont="1" applyFill="1" applyBorder="1" applyAlignment="1" applyProtection="1">
      <alignment vertical="center"/>
    </xf>
    <xf numFmtId="2" fontId="35" fillId="0" borderId="0" xfId="2" applyNumberFormat="1" applyFont="1" applyFill="1" applyBorder="1" applyAlignment="1" applyProtection="1">
      <alignment horizontal="center" vertical="center"/>
    </xf>
    <xf numFmtId="167" fontId="35" fillId="0" borderId="0" xfId="2" applyNumberFormat="1" applyFont="1" applyBorder="1" applyAlignment="1" applyProtection="1">
      <alignment vertical="center"/>
    </xf>
    <xf numFmtId="167" fontId="35" fillId="0" borderId="0" xfId="2" applyNumberFormat="1" applyFont="1" applyFill="1" applyBorder="1" applyAlignment="1" applyProtection="1">
      <alignment vertical="center"/>
    </xf>
    <xf numFmtId="0" fontId="0" fillId="0" borderId="0" xfId="0" applyFill="1" applyBorder="1" applyProtection="1"/>
    <xf numFmtId="0" fontId="35" fillId="5" borderId="1" xfId="2" applyFont="1" applyFill="1" applyBorder="1" applyAlignment="1" applyProtection="1">
      <alignment horizontal="center" vertical="center" wrapText="1"/>
    </xf>
    <xf numFmtId="167" fontId="35" fillId="0" borderId="1" xfId="2" applyNumberFormat="1" applyFont="1" applyBorder="1" applyAlignment="1" applyProtection="1">
      <alignment vertical="center" wrapText="1"/>
    </xf>
    <xf numFmtId="0" fontId="46" fillId="0" borderId="0" xfId="2" applyFont="1" applyFill="1" applyBorder="1" applyAlignment="1" applyProtection="1">
      <alignment vertical="center" wrapText="1"/>
    </xf>
    <xf numFmtId="2" fontId="25" fillId="0" borderId="0" xfId="2" applyNumberFormat="1" applyFont="1" applyFill="1" applyBorder="1" applyAlignment="1" applyProtection="1">
      <alignment vertical="center"/>
    </xf>
    <xf numFmtId="0" fontId="0" fillId="0" borderId="0" xfId="0" applyFill="1"/>
    <xf numFmtId="0" fontId="33" fillId="3" borderId="12" xfId="2" applyFont="1" applyFill="1" applyBorder="1" applyAlignment="1" applyProtection="1">
      <alignment horizontal="center" vertical="center"/>
    </xf>
    <xf numFmtId="167" fontId="35" fillId="0" borderId="0" xfId="2" applyNumberFormat="1" applyFont="1" applyFill="1" applyBorder="1" applyAlignment="1" applyProtection="1">
      <alignment vertical="center" wrapText="1"/>
    </xf>
    <xf numFmtId="0" fontId="35" fillId="0" borderId="0" xfId="2" applyFont="1" applyBorder="1" applyProtection="1"/>
    <xf numFmtId="0" fontId="35" fillId="0" borderId="42" xfId="2" applyFont="1" applyBorder="1" applyAlignment="1" applyProtection="1">
      <alignment horizontal="center" vertical="center"/>
      <protection locked="0"/>
    </xf>
    <xf numFmtId="0" fontId="35" fillId="0" borderId="54" xfId="2" applyFont="1" applyBorder="1" applyAlignment="1" applyProtection="1">
      <alignment horizontal="center" vertical="center"/>
      <protection locked="0"/>
    </xf>
    <xf numFmtId="0" fontId="35" fillId="0" borderId="14" xfId="2" applyFont="1" applyBorder="1" applyAlignment="1" applyProtection="1">
      <alignment horizontal="center" vertical="center"/>
      <protection locked="0"/>
    </xf>
    <xf numFmtId="0" fontId="35" fillId="0" borderId="15" xfId="2" applyFont="1" applyBorder="1" applyAlignment="1" applyProtection="1">
      <alignment horizontal="center" vertical="center"/>
      <protection locked="0"/>
    </xf>
    <xf numFmtId="0" fontId="35" fillId="0" borderId="16" xfId="2" applyFont="1" applyBorder="1" applyAlignment="1" applyProtection="1">
      <alignment horizontal="center" vertical="center"/>
      <protection locked="0"/>
    </xf>
    <xf numFmtId="0" fontId="35" fillId="0" borderId="62" xfId="2" applyFont="1" applyBorder="1" applyAlignment="1" applyProtection="1">
      <alignment horizontal="center" vertical="center"/>
      <protection locked="0"/>
    </xf>
    <xf numFmtId="0" fontId="35" fillId="0" borderId="66" xfId="2" applyFont="1" applyBorder="1" applyAlignment="1" applyProtection="1">
      <alignment horizontal="center" vertical="center"/>
      <protection locked="0"/>
    </xf>
    <xf numFmtId="0" fontId="35" fillId="0" borderId="10" xfId="2" applyFont="1" applyBorder="1" applyAlignment="1" applyProtection="1">
      <alignment horizontal="center" vertical="center"/>
      <protection locked="0"/>
    </xf>
    <xf numFmtId="0" fontId="35" fillId="0" borderId="67" xfId="2" applyFont="1" applyBorder="1" applyAlignment="1" applyProtection="1">
      <alignment horizontal="center" vertical="center"/>
      <protection locked="0"/>
    </xf>
    <xf numFmtId="0" fontId="35" fillId="0" borderId="63" xfId="2" applyFont="1" applyBorder="1" applyAlignment="1" applyProtection="1">
      <alignment horizontal="center" vertical="center"/>
      <protection locked="0"/>
    </xf>
    <xf numFmtId="0" fontId="35" fillId="0" borderId="68" xfId="2" applyFont="1" applyBorder="1" applyAlignment="1" applyProtection="1">
      <alignment horizontal="center" vertical="center"/>
      <protection locked="0"/>
    </xf>
    <xf numFmtId="0" fontId="35" fillId="0" borderId="69" xfId="2" applyFont="1" applyBorder="1" applyAlignment="1" applyProtection="1">
      <alignment horizontal="center" vertical="center"/>
      <protection locked="0"/>
    </xf>
    <xf numFmtId="0" fontId="35" fillId="0" borderId="70" xfId="2" applyFont="1" applyBorder="1" applyAlignment="1" applyProtection="1">
      <alignment horizontal="center" vertical="center"/>
      <protection locked="0"/>
    </xf>
    <xf numFmtId="0" fontId="35" fillId="0" borderId="13" xfId="2" applyFont="1" applyBorder="1" applyAlignment="1" applyProtection="1">
      <alignment horizontal="center" vertical="center"/>
      <protection locked="0"/>
    </xf>
    <xf numFmtId="0" fontId="35" fillId="0" borderId="0" xfId="2" applyFont="1" applyFill="1" applyBorder="1" applyProtection="1"/>
    <xf numFmtId="167" fontId="35" fillId="0" borderId="68" xfId="2" applyNumberFormat="1" applyFont="1" applyBorder="1" applyAlignment="1" applyProtection="1">
      <alignment vertical="center" wrapText="1"/>
    </xf>
    <xf numFmtId="166" fontId="25" fillId="5" borderId="7" xfId="2" applyNumberFormat="1" applyFont="1" applyFill="1" applyBorder="1" applyAlignment="1" applyProtection="1">
      <alignment horizontal="center" vertical="center" wrapText="1"/>
    </xf>
    <xf numFmtId="0" fontId="35" fillId="0" borderId="63" xfId="2" applyFont="1" applyBorder="1" applyAlignment="1" applyProtection="1">
      <alignment horizontal="center" vertical="center"/>
    </xf>
    <xf numFmtId="0" fontId="35" fillId="0" borderId="68" xfId="2" applyFont="1" applyBorder="1" applyAlignment="1" applyProtection="1">
      <alignment horizontal="center" vertical="center"/>
    </xf>
    <xf numFmtId="0" fontId="35" fillId="0" borderId="67" xfId="2" applyFont="1" applyBorder="1" applyAlignment="1" applyProtection="1">
      <alignment horizontal="center" vertical="center"/>
    </xf>
    <xf numFmtId="167" fontId="35" fillId="0" borderId="24" xfId="2" applyNumberFormat="1" applyFont="1" applyBorder="1" applyAlignment="1" applyProtection="1">
      <alignment vertical="center" wrapText="1"/>
    </xf>
    <xf numFmtId="167" fontId="35" fillId="0" borderId="48" xfId="2" applyNumberFormat="1" applyFont="1" applyBorder="1" applyAlignment="1" applyProtection="1">
      <alignment vertical="center" wrapText="1"/>
    </xf>
    <xf numFmtId="0" fontId="35" fillId="5" borderId="12" xfId="2" applyFont="1" applyFill="1" applyBorder="1" applyAlignment="1" applyProtection="1">
      <alignment horizontal="center" vertical="center" wrapText="1"/>
    </xf>
    <xf numFmtId="0" fontId="35" fillId="0" borderId="47" xfId="2" applyFont="1" applyBorder="1" applyAlignment="1" applyProtection="1">
      <alignment horizontal="center" vertical="center"/>
      <protection locked="0"/>
    </xf>
    <xf numFmtId="0" fontId="35" fillId="5" borderId="67" xfId="2" applyFont="1" applyFill="1" applyBorder="1" applyAlignment="1" applyProtection="1">
      <alignment horizontal="center" vertical="center" wrapText="1"/>
    </xf>
    <xf numFmtId="0" fontId="35" fillId="0" borderId="71" xfId="2" applyFont="1" applyBorder="1" applyAlignment="1" applyProtection="1">
      <alignment horizontal="center" vertical="center"/>
      <protection locked="0"/>
    </xf>
    <xf numFmtId="0" fontId="35" fillId="0" borderId="58" xfId="2" applyFont="1" applyBorder="1" applyAlignment="1" applyProtection="1">
      <alignment horizontal="center" vertical="center"/>
      <protection locked="0"/>
    </xf>
    <xf numFmtId="0" fontId="15" fillId="8" borderId="1" xfId="0" applyFont="1" applyFill="1" applyBorder="1" applyAlignment="1" applyProtection="1">
      <alignment horizontal="justify" vertical="center" wrapText="1"/>
    </xf>
    <xf numFmtId="166" fontId="18" fillId="0" borderId="1" xfId="0" applyNumberFormat="1" applyFont="1" applyFill="1" applyBorder="1" applyAlignment="1">
      <alignment horizontal="justify" vertical="center"/>
    </xf>
    <xf numFmtId="166" fontId="18" fillId="3" borderId="1" xfId="0" applyNumberFormat="1" applyFont="1" applyFill="1" applyBorder="1" applyAlignment="1">
      <alignment horizontal="justify" vertical="center"/>
    </xf>
    <xf numFmtId="166" fontId="18" fillId="0" borderId="5" xfId="0" applyNumberFormat="1" applyFont="1" applyFill="1" applyBorder="1" applyAlignment="1">
      <alignment horizontal="justify" vertical="center"/>
    </xf>
    <xf numFmtId="166" fontId="18" fillId="0" borderId="0" xfId="0" applyNumberFormat="1" applyFont="1" applyFill="1" applyBorder="1" applyAlignment="1">
      <alignment horizontal="justify" vertical="center"/>
    </xf>
    <xf numFmtId="166" fontId="3" fillId="0" borderId="0" xfId="0" applyNumberFormat="1" applyFont="1" applyFill="1" applyBorder="1" applyAlignment="1">
      <alignment horizontal="justify" vertical="center"/>
    </xf>
    <xf numFmtId="166" fontId="18" fillId="0" borderId="1" xfId="0" applyNumberFormat="1" applyFont="1" applyFill="1" applyBorder="1" applyAlignment="1">
      <alignment horizontal="left" vertical="center" wrapText="1"/>
    </xf>
    <xf numFmtId="0" fontId="46" fillId="2" borderId="1" xfId="0" applyFont="1" applyFill="1" applyBorder="1" applyAlignment="1">
      <alignment horizontal="left" vertical="center" wrapText="1"/>
    </xf>
    <xf numFmtId="0" fontId="46" fillId="3" borderId="1" xfId="0" applyFont="1" applyFill="1" applyBorder="1" applyAlignment="1">
      <alignment horizontal="left" vertical="center" wrapText="1"/>
    </xf>
    <xf numFmtId="0" fontId="46" fillId="0" borderId="1" xfId="0" applyFont="1" applyFill="1" applyBorder="1" applyAlignment="1">
      <alignment horizontal="left" vertical="center" wrapText="1"/>
    </xf>
    <xf numFmtId="166" fontId="46" fillId="0" borderId="1" xfId="4" applyNumberFormat="1" applyFont="1" applyFill="1" applyBorder="1" applyAlignment="1">
      <alignment horizontal="left" vertical="center"/>
    </xf>
    <xf numFmtId="166" fontId="46" fillId="3" borderId="1" xfId="4" applyNumberFormat="1" applyFont="1" applyFill="1" applyBorder="1" applyAlignment="1">
      <alignment horizontal="left" vertical="center"/>
    </xf>
    <xf numFmtId="166" fontId="46" fillId="2" borderId="1" xfId="4" applyNumberFormat="1" applyFont="1" applyFill="1" applyBorder="1" applyAlignment="1">
      <alignment horizontal="left" vertical="center"/>
    </xf>
    <xf numFmtId="0" fontId="46" fillId="4" borderId="1" xfId="0" applyFont="1" applyFill="1" applyBorder="1" applyAlignment="1">
      <alignment horizontal="left" vertical="center" wrapText="1"/>
    </xf>
    <xf numFmtId="166" fontId="46" fillId="3" borderId="1" xfId="4" applyNumberFormat="1" applyFont="1" applyFill="1" applyBorder="1" applyAlignment="1">
      <alignment horizontal="left" vertical="center" wrapText="1"/>
    </xf>
    <xf numFmtId="166" fontId="46" fillId="2" borderId="1" xfId="4" applyNumberFormat="1" applyFont="1" applyFill="1" applyBorder="1" applyAlignment="1">
      <alignment horizontal="left" vertical="center" wrapText="1"/>
    </xf>
    <xf numFmtId="166" fontId="46" fillId="4" borderId="1" xfId="4" applyNumberFormat="1" applyFont="1" applyFill="1" applyBorder="1" applyAlignment="1">
      <alignment horizontal="left" vertical="center"/>
    </xf>
    <xf numFmtId="166" fontId="46" fillId="0" borderId="1" xfId="4" applyNumberFormat="1" applyFont="1" applyFill="1" applyBorder="1" applyAlignment="1">
      <alignment horizontal="left" vertical="center" wrapText="1"/>
    </xf>
    <xf numFmtId="0" fontId="46" fillId="2" borderId="5" xfId="0" applyFont="1" applyFill="1" applyBorder="1" applyAlignment="1">
      <alignment horizontal="left" vertical="center" wrapText="1"/>
    </xf>
    <xf numFmtId="14" fontId="16" fillId="0" borderId="1" xfId="0" applyNumberFormat="1" applyFont="1" applyFill="1" applyBorder="1" applyAlignment="1">
      <alignment horizontal="center" vertical="center"/>
    </xf>
    <xf numFmtId="166" fontId="18" fillId="3" borderId="1" xfId="0" applyNumberFormat="1" applyFont="1" applyFill="1" applyBorder="1" applyAlignment="1">
      <alignment horizontal="left" vertical="center" wrapText="1"/>
    </xf>
    <xf numFmtId="14" fontId="16" fillId="3" borderId="1" xfId="0" applyNumberFormat="1" applyFont="1" applyFill="1" applyBorder="1" applyAlignment="1">
      <alignment horizontal="center" vertical="center"/>
    </xf>
    <xf numFmtId="14" fontId="16" fillId="2" borderId="1" xfId="0" applyNumberFormat="1" applyFont="1" applyFill="1" applyBorder="1" applyAlignment="1">
      <alignment horizontal="center" vertical="center"/>
    </xf>
    <xf numFmtId="2" fontId="19" fillId="3" borderId="1" xfId="0" applyNumberFormat="1" applyFont="1" applyFill="1" applyBorder="1" applyAlignment="1">
      <alignment horizontal="center" vertical="center"/>
    </xf>
    <xf numFmtId="14" fontId="16" fillId="0" borderId="5" xfId="0" applyNumberFormat="1" applyFont="1" applyFill="1" applyBorder="1" applyAlignment="1">
      <alignment horizontal="center" vertical="center"/>
    </xf>
    <xf numFmtId="172" fontId="35" fillId="0" borderId="0" xfId="2" applyNumberFormat="1" applyFont="1" applyBorder="1" applyAlignment="1" applyProtection="1">
      <alignment vertical="center"/>
    </xf>
    <xf numFmtId="172" fontId="35" fillId="0" borderId="0" xfId="2" applyNumberFormat="1" applyFont="1" applyFill="1" applyBorder="1" applyAlignment="1" applyProtection="1">
      <alignment vertical="center"/>
    </xf>
    <xf numFmtId="173" fontId="35" fillId="0" borderId="0" xfId="2" applyNumberFormat="1" applyFont="1" applyFill="1" applyBorder="1" applyAlignment="1" applyProtection="1">
      <alignment vertical="center"/>
    </xf>
    <xf numFmtId="174" fontId="35" fillId="0" borderId="0" xfId="2" applyNumberFormat="1" applyFont="1" applyFill="1" applyBorder="1" applyAlignment="1" applyProtection="1">
      <alignment vertical="center"/>
    </xf>
    <xf numFmtId="171" fontId="25" fillId="0" borderId="0" xfId="2" applyNumberFormat="1" applyFont="1" applyFill="1" applyBorder="1" applyAlignment="1" applyProtection="1">
      <alignment vertical="center"/>
    </xf>
    <xf numFmtId="174" fontId="0" fillId="0" borderId="0" xfId="0" applyNumberFormat="1" applyProtection="1"/>
    <xf numFmtId="174" fontId="33" fillId="0" borderId="0" xfId="2" applyNumberFormat="1" applyFont="1" applyFill="1" applyBorder="1" applyAlignment="1" applyProtection="1">
      <alignment vertical="center"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40"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0" borderId="49" xfId="2" applyFont="1" applyBorder="1" applyAlignment="1" applyProtection="1">
      <alignment horizontal="center" vertical="center"/>
    </xf>
    <xf numFmtId="0" fontId="33" fillId="0" borderId="63" xfId="2" applyFont="1" applyBorder="1" applyAlignment="1" applyProtection="1">
      <alignment horizontal="center" vertical="center"/>
    </xf>
    <xf numFmtId="175" fontId="35" fillId="0" borderId="0" xfId="2" applyNumberFormat="1" applyFont="1" applyFill="1" applyBorder="1" applyAlignment="1" applyProtection="1">
      <alignment vertical="center"/>
    </xf>
    <xf numFmtId="173" fontId="35" fillId="0" borderId="0" xfId="2" applyNumberFormat="1" applyFont="1" applyProtection="1"/>
    <xf numFmtId="173" fontId="35" fillId="0" borderId="0" xfId="2" applyNumberFormat="1" applyFont="1" applyBorder="1" applyAlignment="1" applyProtection="1">
      <alignment vertical="center"/>
    </xf>
    <xf numFmtId="174" fontId="35" fillId="0" borderId="0" xfId="2" applyNumberFormat="1" applyFont="1" applyBorder="1" applyAlignment="1" applyProtection="1">
      <alignment vertical="center"/>
    </xf>
    <xf numFmtId="174" fontId="35" fillId="0" borderId="0" xfId="2" applyNumberFormat="1" applyFont="1" applyProtection="1"/>
    <xf numFmtId="171" fontId="0" fillId="0" borderId="0" xfId="0" applyNumberFormat="1" applyProtection="1"/>
    <xf numFmtId="173" fontId="0" fillId="0" borderId="0" xfId="0" applyNumberFormat="1" applyProtection="1"/>
    <xf numFmtId="173" fontId="33" fillId="0" borderId="0" xfId="2" applyNumberFormat="1" applyFont="1" applyFill="1" applyBorder="1" applyAlignment="1" applyProtection="1">
      <alignment vertical="center" wrapText="1"/>
    </xf>
    <xf numFmtId="49" fontId="0" fillId="0" borderId="0" xfId="0" applyNumberFormat="1" applyFill="1" applyAlignment="1"/>
    <xf numFmtId="0" fontId="35" fillId="0" borderId="53" xfId="2" applyFont="1" applyBorder="1" applyAlignment="1" applyProtection="1">
      <alignment horizontal="center" vertical="center"/>
      <protection locked="0"/>
    </xf>
    <xf numFmtId="0" fontId="35" fillId="0" borderId="20" xfId="2" applyFont="1" applyFill="1" applyBorder="1" applyAlignment="1" applyProtection="1">
      <alignment horizontal="center" vertical="center" wrapText="1"/>
    </xf>
    <xf numFmtId="167" fontId="35" fillId="0" borderId="4" xfId="2" applyNumberFormat="1" applyFont="1" applyFill="1" applyBorder="1" applyAlignment="1" applyProtection="1">
      <alignment vertical="center" wrapText="1"/>
    </xf>
    <xf numFmtId="0" fontId="35" fillId="0" borderId="26" xfId="2" applyFont="1" applyFill="1" applyBorder="1" applyAlignment="1" applyProtection="1">
      <alignment horizontal="center" vertical="center" wrapText="1"/>
    </xf>
    <xf numFmtId="167" fontId="35" fillId="0" borderId="6" xfId="2" applyNumberFormat="1" applyFont="1" applyFill="1" applyBorder="1" applyAlignment="1" applyProtection="1">
      <alignment vertical="center" wrapText="1"/>
    </xf>
    <xf numFmtId="0" fontId="35" fillId="0" borderId="18" xfId="2" applyFont="1" applyFill="1" applyBorder="1" applyAlignment="1" applyProtection="1">
      <alignment horizontal="center" vertical="center" wrapText="1"/>
    </xf>
    <xf numFmtId="167" fontId="35" fillId="0" borderId="3" xfId="2" applyNumberFormat="1" applyFont="1" applyFill="1" applyBorder="1" applyAlignment="1" applyProtection="1">
      <alignment vertical="center" wrapText="1"/>
    </xf>
    <xf numFmtId="0" fontId="35" fillId="0" borderId="36" xfId="2" applyFont="1" applyBorder="1" applyAlignment="1" applyProtection="1">
      <alignment horizontal="center" vertical="center"/>
      <protection locked="0"/>
    </xf>
    <xf numFmtId="0" fontId="35" fillId="0" borderId="29" xfId="2" applyFont="1" applyBorder="1" applyAlignment="1" applyProtection="1">
      <alignment horizontal="center" vertical="center"/>
    </xf>
    <xf numFmtId="0" fontId="35" fillId="0" borderId="30" xfId="2" applyFont="1" applyBorder="1" applyAlignment="1" applyProtection="1">
      <alignment horizontal="center" vertical="center"/>
    </xf>
    <xf numFmtId="0" fontId="35" fillId="0" borderId="31" xfId="2" applyFont="1" applyBorder="1" applyAlignment="1" applyProtection="1">
      <alignment horizontal="center" vertical="center"/>
    </xf>
    <xf numFmtId="0" fontId="35" fillId="0" borderId="72" xfId="2" applyFont="1" applyBorder="1" applyAlignment="1" applyProtection="1">
      <alignment horizontal="center" vertical="center"/>
    </xf>
    <xf numFmtId="0" fontId="35" fillId="0" borderId="59" xfId="2" applyFont="1" applyBorder="1" applyAlignment="1" applyProtection="1">
      <alignment horizontal="center" vertical="center"/>
    </xf>
    <xf numFmtId="0" fontId="35" fillId="0" borderId="73" xfId="2" applyFont="1" applyBorder="1" applyAlignment="1" applyProtection="1">
      <alignment horizontal="center" vertical="center"/>
    </xf>
    <xf numFmtId="0" fontId="35" fillId="0" borderId="0" xfId="2" applyFont="1" applyBorder="1" applyAlignment="1" applyProtection="1">
      <alignment horizontal="center" vertical="center"/>
      <protection locked="0"/>
    </xf>
    <xf numFmtId="0" fontId="25" fillId="5" borderId="74" xfId="2" applyFont="1" applyFill="1" applyBorder="1" applyAlignment="1" applyProtection="1">
      <alignment horizontal="center" vertical="center" wrapText="1"/>
    </xf>
    <xf numFmtId="0" fontId="25" fillId="0" borderId="21" xfId="2" applyFont="1" applyFill="1" applyBorder="1" applyAlignment="1" applyProtection="1">
      <alignment horizontal="center" vertical="center" wrapText="1"/>
    </xf>
    <xf numFmtId="0" fontId="35" fillId="0" borderId="40" xfId="2" applyFont="1" applyFill="1" applyBorder="1" applyAlignment="1" applyProtection="1">
      <alignment horizontal="center" vertical="center"/>
      <protection locked="0"/>
    </xf>
    <xf numFmtId="0" fontId="35" fillId="0" borderId="41" xfId="2" applyFont="1" applyFill="1" applyBorder="1" applyAlignment="1" applyProtection="1">
      <alignment horizontal="center" vertical="center"/>
      <protection locked="0"/>
    </xf>
    <xf numFmtId="0" fontId="35" fillId="0" borderId="22" xfId="2" applyFont="1" applyFill="1" applyBorder="1" applyAlignment="1" applyProtection="1">
      <alignment horizontal="center" vertical="center"/>
      <protection locked="0"/>
    </xf>
    <xf numFmtId="0" fontId="35" fillId="0" borderId="24" xfId="2" applyFont="1" applyFill="1" applyBorder="1" applyAlignment="1" applyProtection="1">
      <alignment horizontal="center" vertical="center" wrapText="1"/>
    </xf>
    <xf numFmtId="0" fontId="35" fillId="0" borderId="37" xfId="2" applyFont="1" applyFill="1" applyBorder="1" applyAlignment="1" applyProtection="1">
      <alignment horizontal="center" vertical="center"/>
      <protection locked="0"/>
    </xf>
    <xf numFmtId="0" fontId="35" fillId="0" borderId="2" xfId="2" applyFont="1" applyFill="1" applyBorder="1" applyAlignment="1" applyProtection="1">
      <alignment horizontal="center" vertical="center"/>
      <protection locked="0"/>
    </xf>
    <xf numFmtId="0" fontId="35" fillId="0" borderId="3" xfId="2" applyFont="1" applyFill="1" applyBorder="1" applyAlignment="1" applyProtection="1">
      <alignment horizontal="center" vertical="center"/>
      <protection locked="0"/>
    </xf>
    <xf numFmtId="0" fontId="35" fillId="0" borderId="19" xfId="2" applyFont="1" applyFill="1" applyBorder="1" applyAlignment="1" applyProtection="1">
      <alignment horizontal="center" vertical="center" wrapText="1"/>
    </xf>
    <xf numFmtId="0" fontId="35" fillId="0" borderId="38" xfId="2" applyFont="1" applyFill="1" applyBorder="1" applyAlignment="1" applyProtection="1">
      <alignment horizontal="center" vertical="center"/>
      <protection locked="0"/>
    </xf>
    <xf numFmtId="0" fontId="35" fillId="0" borderId="1" xfId="2" applyFont="1" applyFill="1" applyBorder="1" applyAlignment="1" applyProtection="1">
      <alignment horizontal="center" vertical="center"/>
      <protection locked="0"/>
    </xf>
    <xf numFmtId="0" fontId="35" fillId="0" borderId="4" xfId="2" applyFont="1" applyFill="1" applyBorder="1" applyAlignment="1" applyProtection="1">
      <alignment horizontal="center" vertical="center"/>
      <protection locked="0"/>
    </xf>
    <xf numFmtId="0" fontId="35" fillId="0" borderId="21" xfId="2" applyFont="1" applyFill="1" applyBorder="1" applyAlignment="1" applyProtection="1">
      <alignment horizontal="center" vertical="center" wrapText="1"/>
    </xf>
    <xf numFmtId="0" fontId="35" fillId="0" borderId="39" xfId="2" applyFont="1" applyFill="1" applyBorder="1" applyAlignment="1" applyProtection="1">
      <alignment horizontal="center" vertical="center"/>
      <protection locked="0"/>
    </xf>
    <xf numFmtId="0" fontId="35" fillId="0" borderId="5" xfId="2" applyFont="1" applyFill="1" applyBorder="1" applyAlignment="1" applyProtection="1">
      <alignment horizontal="center" vertical="center"/>
      <protection locked="0"/>
    </xf>
    <xf numFmtId="0" fontId="35" fillId="0" borderId="6" xfId="2" applyFont="1" applyFill="1" applyBorder="1" applyAlignment="1" applyProtection="1">
      <alignment horizontal="center" vertical="center"/>
      <protection locked="0"/>
    </xf>
    <xf numFmtId="0" fontId="35" fillId="0" borderId="17" xfId="2" applyFont="1" applyFill="1" applyBorder="1" applyAlignment="1" applyProtection="1">
      <alignment horizontal="center" vertical="center" wrapText="1"/>
    </xf>
    <xf numFmtId="0" fontId="35" fillId="0" borderId="64" xfId="2" applyFont="1" applyFill="1" applyBorder="1" applyAlignment="1" applyProtection="1">
      <alignment horizontal="center" vertical="center"/>
      <protection locked="0"/>
    </xf>
    <xf numFmtId="0" fontId="35" fillId="0" borderId="49" xfId="2" applyFont="1" applyFill="1" applyBorder="1" applyAlignment="1" applyProtection="1">
      <alignment horizontal="center" vertical="center"/>
      <protection locked="0"/>
    </xf>
    <xf numFmtId="0" fontId="35" fillId="0" borderId="28" xfId="2" applyFont="1" applyFill="1" applyBorder="1" applyAlignment="1" applyProtection="1">
      <alignment horizontal="center" vertical="center"/>
      <protection locked="0"/>
    </xf>
    <xf numFmtId="0" fontId="35" fillId="0" borderId="12" xfId="2" applyFont="1" applyFill="1" applyBorder="1" applyAlignment="1" applyProtection="1">
      <alignment horizontal="center" vertical="center" wrapText="1"/>
    </xf>
    <xf numFmtId="167" fontId="35" fillId="0" borderId="68" xfId="2" applyNumberFormat="1" applyFont="1" applyFill="1" applyBorder="1" applyAlignment="1" applyProtection="1">
      <alignment vertical="center" wrapText="1"/>
    </xf>
    <xf numFmtId="0" fontId="18" fillId="0" borderId="0" xfId="0" applyFont="1" applyFill="1" applyBorder="1" applyAlignment="1">
      <alignment horizontal="center" vertical="center"/>
    </xf>
    <xf numFmtId="0" fontId="22" fillId="3" borderId="1" xfId="0" applyFont="1" applyFill="1" applyBorder="1" applyAlignment="1">
      <alignment horizontal="center" vertical="center"/>
    </xf>
    <xf numFmtId="0" fontId="22" fillId="0" borderId="1" xfId="0" applyFont="1" applyFill="1" applyBorder="1" applyAlignment="1">
      <alignment horizontal="center" vertical="center"/>
    </xf>
    <xf numFmtId="0" fontId="15" fillId="12" borderId="1" xfId="0" applyFont="1" applyFill="1" applyBorder="1" applyAlignment="1" applyProtection="1">
      <alignment horizontal="center" vertical="center" wrapText="1"/>
    </xf>
    <xf numFmtId="166" fontId="18" fillId="12" borderId="1" xfId="4" applyNumberFormat="1" applyFont="1" applyFill="1" applyBorder="1" applyAlignment="1">
      <alignment horizontal="center" vertical="center"/>
    </xf>
    <xf numFmtId="166" fontId="18" fillId="12" borderId="1" xfId="4" applyNumberFormat="1" applyFont="1" applyFill="1" applyBorder="1" applyAlignment="1">
      <alignment horizontal="center" vertical="center" wrapText="1"/>
    </xf>
    <xf numFmtId="0" fontId="18" fillId="12" borderId="1" xfId="0" applyFont="1" applyFill="1" applyBorder="1" applyAlignment="1">
      <alignment horizontal="center" vertical="center"/>
    </xf>
    <xf numFmtId="166" fontId="18" fillId="12" borderId="5" xfId="4" applyNumberFormat="1" applyFont="1" applyFill="1" applyBorder="1" applyAlignment="1">
      <alignment horizontal="center" vertical="center"/>
    </xf>
    <xf numFmtId="166" fontId="11" fillId="12" borderId="0" xfId="4" applyNumberFormat="1" applyFont="1" applyFill="1" applyBorder="1" applyAlignment="1">
      <alignment horizontal="center" vertical="center"/>
    </xf>
    <xf numFmtId="168" fontId="18" fillId="0" borderId="1" xfId="0" applyNumberFormat="1" applyFont="1" applyFill="1" applyBorder="1" applyAlignment="1">
      <alignment horizontal="center" vertical="center"/>
    </xf>
    <xf numFmtId="170" fontId="18" fillId="0" borderId="1" xfId="4" applyNumberFormat="1" applyFont="1" applyFill="1" applyBorder="1" applyAlignment="1">
      <alignment horizontal="center" vertical="center"/>
    </xf>
    <xf numFmtId="170" fontId="18" fillId="3" borderId="1" xfId="4" applyNumberFormat="1" applyFont="1" applyFill="1" applyBorder="1" applyAlignment="1">
      <alignment horizontal="center" vertical="center"/>
    </xf>
    <xf numFmtId="170" fontId="22" fillId="3" borderId="1" xfId="4" applyNumberFormat="1" applyFont="1" applyFill="1" applyBorder="1" applyAlignment="1">
      <alignment horizontal="center" vertical="center" wrapText="1"/>
    </xf>
    <xf numFmtId="170" fontId="22" fillId="0" borderId="1" xfId="4" applyNumberFormat="1" applyFont="1" applyFill="1" applyBorder="1" applyAlignment="1">
      <alignment horizontal="center" vertical="center" wrapText="1"/>
    </xf>
    <xf numFmtId="170" fontId="18" fillId="3" borderId="1" xfId="4" applyNumberFormat="1" applyFont="1" applyFill="1" applyBorder="1" applyAlignment="1">
      <alignment horizontal="center" vertical="center" wrapText="1"/>
    </xf>
    <xf numFmtId="170" fontId="18" fillId="0" borderId="1" xfId="4" applyNumberFormat="1" applyFont="1" applyFill="1" applyBorder="1" applyAlignment="1">
      <alignment horizontal="center" vertical="center" wrapText="1"/>
    </xf>
    <xf numFmtId="170" fontId="18" fillId="0" borderId="0" xfId="4" applyNumberFormat="1" applyFont="1" applyFill="1" applyBorder="1" applyAlignment="1">
      <alignment horizontal="center" vertical="center"/>
    </xf>
    <xf numFmtId="170" fontId="18" fillId="3" borderId="1" xfId="0" applyNumberFormat="1" applyFont="1" applyFill="1" applyBorder="1" applyAlignment="1">
      <alignment horizontal="center" vertical="center"/>
    </xf>
    <xf numFmtId="170" fontId="18" fillId="3" borderId="1" xfId="0" applyNumberFormat="1" applyFont="1" applyFill="1" applyBorder="1" applyAlignment="1">
      <alignment horizontal="right" vertical="center"/>
    </xf>
    <xf numFmtId="168" fontId="18" fillId="3" borderId="1" xfId="0" applyNumberFormat="1" applyFont="1" applyFill="1" applyBorder="1" applyAlignment="1">
      <alignment horizontal="right" vertical="center"/>
    </xf>
    <xf numFmtId="168" fontId="18" fillId="3" borderId="1" xfId="0" applyNumberFormat="1" applyFont="1" applyFill="1" applyBorder="1" applyAlignment="1">
      <alignment horizontal="center" vertical="center"/>
    </xf>
    <xf numFmtId="168" fontId="18" fillId="3" borderId="1" xfId="0" applyNumberFormat="1"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168" fontId="18" fillId="0" borderId="0" xfId="0" applyNumberFormat="1" applyFont="1" applyFill="1" applyBorder="1" applyAlignment="1">
      <alignment horizontal="center" vertical="center"/>
    </xf>
    <xf numFmtId="2" fontId="18" fillId="3" borderId="1" xfId="0" applyNumberFormat="1" applyFont="1" applyFill="1" applyBorder="1" applyAlignment="1">
      <alignment horizontal="center" vertical="center"/>
    </xf>
    <xf numFmtId="49" fontId="16" fillId="13" borderId="1" xfId="0" applyNumberFormat="1" applyFont="1" applyFill="1" applyBorder="1" applyAlignment="1" applyProtection="1">
      <alignment horizontal="center" vertical="center" wrapText="1"/>
    </xf>
    <xf numFmtId="170" fontId="16" fillId="13" borderId="1" xfId="4" applyNumberFormat="1" applyFont="1" applyFill="1" applyBorder="1" applyAlignment="1" applyProtection="1">
      <alignment horizontal="center" vertical="center" wrapText="1"/>
    </xf>
    <xf numFmtId="168" fontId="16" fillId="13" borderId="1" xfId="0" applyNumberFormat="1" applyFont="1" applyFill="1" applyBorder="1" applyAlignment="1" applyProtection="1">
      <alignment horizontal="center" vertical="center" wrapText="1"/>
    </xf>
    <xf numFmtId="170" fontId="18" fillId="0" borderId="1" xfId="0" applyNumberFormat="1" applyFont="1" applyFill="1" applyBorder="1" applyAlignment="1">
      <alignment horizontal="center" vertical="center"/>
    </xf>
    <xf numFmtId="176" fontId="18" fillId="3"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2" fontId="18" fillId="0" borderId="1" xfId="0" applyNumberFormat="1" applyFont="1" applyFill="1" applyBorder="1" applyAlignment="1">
      <alignment horizontal="center" vertical="center"/>
    </xf>
    <xf numFmtId="170" fontId="19" fillId="3" borderId="1" xfId="4" applyNumberFormat="1" applyFont="1" applyFill="1" applyBorder="1" applyAlignment="1">
      <alignment horizontal="center" vertical="center" wrapText="1"/>
    </xf>
    <xf numFmtId="0" fontId="19" fillId="3" borderId="1" xfId="0" applyFont="1" applyFill="1" applyBorder="1" applyAlignment="1">
      <alignment horizontal="center" vertical="center"/>
    </xf>
    <xf numFmtId="170" fontId="19" fillId="0" borderId="1" xfId="4" applyNumberFormat="1" applyFont="1" applyFill="1" applyBorder="1" applyAlignment="1">
      <alignment horizontal="center" vertical="center" wrapText="1"/>
    </xf>
    <xf numFmtId="0" fontId="19" fillId="0" borderId="1" xfId="0" applyFont="1" applyFill="1" applyBorder="1" applyAlignment="1">
      <alignment horizontal="center" vertical="center"/>
    </xf>
    <xf numFmtId="2"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wrapText="1"/>
    </xf>
    <xf numFmtId="170" fontId="18" fillId="0" borderId="1" xfId="4" applyNumberFormat="1" applyFont="1" applyFill="1" applyBorder="1" applyAlignment="1">
      <alignment horizontal="right" vertical="center" wrapText="1"/>
    </xf>
    <xf numFmtId="176" fontId="19" fillId="3" borderId="1" xfId="0" applyNumberFormat="1" applyFont="1" applyFill="1" applyBorder="1" applyAlignment="1">
      <alignment horizontal="center" vertical="center"/>
    </xf>
    <xf numFmtId="178" fontId="19" fillId="3" borderId="1" xfId="0" applyNumberFormat="1" applyFont="1" applyFill="1" applyBorder="1" applyAlignment="1">
      <alignment horizontal="center" vertical="center"/>
    </xf>
    <xf numFmtId="2" fontId="18" fillId="3" borderId="1" xfId="0" applyNumberFormat="1" applyFont="1" applyFill="1" applyBorder="1" applyAlignment="1">
      <alignment horizontal="center" vertical="center" wrapText="1"/>
    </xf>
    <xf numFmtId="2" fontId="18" fillId="0" borderId="1" xfId="0" applyNumberFormat="1" applyFont="1" applyFill="1" applyBorder="1" applyAlignment="1">
      <alignment horizontal="center" vertical="center" wrapText="1"/>
    </xf>
    <xf numFmtId="0" fontId="31" fillId="3" borderId="1" xfId="0" applyFont="1" applyFill="1" applyBorder="1" applyAlignment="1">
      <alignment horizontal="center" vertical="center"/>
    </xf>
    <xf numFmtId="168" fontId="18" fillId="3" borderId="0" xfId="0" applyNumberFormat="1" applyFont="1" applyFill="1" applyBorder="1" applyAlignment="1">
      <alignment horizontal="center" vertical="center"/>
    </xf>
    <xf numFmtId="0" fontId="19" fillId="2" borderId="1" xfId="0" applyFont="1" applyFill="1" applyBorder="1" applyAlignment="1">
      <alignment horizontal="center" vertical="center"/>
    </xf>
    <xf numFmtId="170" fontId="18" fillId="3" borderId="1" xfId="4" applyNumberFormat="1" applyFont="1" applyFill="1" applyBorder="1" applyAlignment="1">
      <alignment horizontal="right" vertical="center"/>
    </xf>
    <xf numFmtId="170" fontId="18" fillId="0" borderId="1" xfId="4" applyNumberFormat="1" applyFont="1" applyFill="1" applyBorder="1" applyAlignment="1">
      <alignment horizontal="right" vertical="center"/>
    </xf>
    <xf numFmtId="168" fontId="16" fillId="0" borderId="1" xfId="0" applyNumberFormat="1" applyFont="1" applyFill="1" applyBorder="1" applyAlignment="1">
      <alignment horizontal="center" vertical="center" wrapText="1"/>
    </xf>
    <xf numFmtId="170" fontId="18" fillId="0" borderId="5" xfId="4" applyNumberFormat="1" applyFont="1" applyFill="1" applyBorder="1" applyAlignment="1">
      <alignment horizontal="center" vertical="center"/>
    </xf>
    <xf numFmtId="168" fontId="18" fillId="0" borderId="5"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170" fontId="18" fillId="2" borderId="1" xfId="4" applyNumberFormat="1" applyFont="1" applyFill="1" applyBorder="1" applyAlignment="1">
      <alignment horizontal="center" vertical="center"/>
    </xf>
    <xf numFmtId="0" fontId="16" fillId="2" borderId="1" xfId="0" applyFont="1" applyFill="1" applyBorder="1" applyAlignment="1">
      <alignment horizontal="center" vertical="center" wrapText="1"/>
    </xf>
    <xf numFmtId="0" fontId="16" fillId="0" borderId="5" xfId="0" applyFont="1" applyFill="1" applyBorder="1" applyAlignment="1">
      <alignment horizontal="center" vertical="center"/>
    </xf>
    <xf numFmtId="0" fontId="16" fillId="0" borderId="0" xfId="0" applyFont="1" applyFill="1" applyBorder="1" applyAlignment="1">
      <alignment horizontal="center" vertical="center"/>
    </xf>
    <xf numFmtId="0" fontId="18" fillId="2" borderId="1" xfId="0" applyFont="1" applyFill="1" applyBorder="1" applyAlignment="1">
      <alignment horizontal="center" vertical="center"/>
    </xf>
    <xf numFmtId="0" fontId="16" fillId="2" borderId="1" xfId="0" applyFont="1" applyFill="1" applyBorder="1" applyAlignment="1">
      <alignment horizontal="center" vertical="center"/>
    </xf>
    <xf numFmtId="49" fontId="18" fillId="3" borderId="0" xfId="0" applyNumberFormat="1" applyFont="1" applyFill="1" applyBorder="1" applyAlignment="1">
      <alignment horizontal="center" vertical="center" wrapText="1"/>
    </xf>
    <xf numFmtId="49" fontId="31" fillId="3" borderId="1" xfId="0" applyNumberFormat="1" applyFont="1" applyFill="1" applyBorder="1" applyAlignment="1">
      <alignment horizontal="center" vertical="center" wrapText="1"/>
    </xf>
    <xf numFmtId="49" fontId="30" fillId="3" borderId="1" xfId="0" applyNumberFormat="1" applyFont="1" applyFill="1" applyBorder="1" applyAlignment="1">
      <alignment horizontal="center" vertical="center" wrapText="1"/>
    </xf>
    <xf numFmtId="49" fontId="31" fillId="3" borderId="1" xfId="0" applyNumberFormat="1" applyFont="1" applyFill="1" applyBorder="1" applyAlignment="1">
      <alignment horizontal="center" vertical="center"/>
    </xf>
    <xf numFmtId="0" fontId="16" fillId="0" borderId="5" xfId="0" applyFont="1" applyFill="1" applyBorder="1" applyAlignment="1">
      <alignment horizontal="center" vertical="center" wrapText="1"/>
    </xf>
    <xf numFmtId="0" fontId="48" fillId="3" borderId="0" xfId="0" applyFont="1" applyFill="1" applyBorder="1" applyAlignment="1">
      <alignment horizontal="center" vertical="center"/>
    </xf>
    <xf numFmtId="49" fontId="16" fillId="3"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xf>
    <xf numFmtId="0" fontId="31" fillId="5" borderId="20" xfId="0" applyFont="1" applyFill="1" applyBorder="1" applyAlignment="1">
      <alignment horizontal="center" vertical="center"/>
    </xf>
    <xf numFmtId="0" fontId="31" fillId="5" borderId="1" xfId="0" applyFont="1" applyFill="1" applyBorder="1" applyAlignment="1">
      <alignment horizontal="center" vertical="center" wrapText="1"/>
    </xf>
    <xf numFmtId="0" fontId="31" fillId="5" borderId="1" xfId="0" applyFont="1" applyFill="1" applyBorder="1" applyAlignment="1">
      <alignment horizontal="justify" vertical="center" wrapText="1"/>
    </xf>
    <xf numFmtId="0" fontId="31" fillId="5" borderId="1" xfId="0" applyFont="1" applyFill="1" applyBorder="1" applyAlignment="1">
      <alignment horizontal="center" vertical="center"/>
    </xf>
    <xf numFmtId="166" fontId="31" fillId="5" borderId="1" xfId="4" applyNumberFormat="1" applyFont="1" applyFill="1" applyBorder="1" applyAlignment="1">
      <alignment horizontal="center" vertical="center"/>
    </xf>
    <xf numFmtId="166" fontId="31"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xf>
    <xf numFmtId="0" fontId="34" fillId="5" borderId="1" xfId="0" applyFont="1" applyFill="1" applyBorder="1" applyAlignment="1">
      <alignment horizontal="left" vertical="center" wrapText="1"/>
    </xf>
    <xf numFmtId="166" fontId="31" fillId="5" borderId="1" xfId="0" applyNumberFormat="1" applyFont="1" applyFill="1" applyBorder="1" applyAlignment="1">
      <alignment horizontal="justify" vertical="center"/>
    </xf>
    <xf numFmtId="0" fontId="18" fillId="5" borderId="1" xfId="0" applyFont="1" applyFill="1" applyBorder="1" applyAlignment="1">
      <alignment horizontal="center" vertical="center"/>
    </xf>
    <xf numFmtId="166" fontId="31" fillId="5" borderId="1" xfId="4"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166" fontId="18" fillId="5" borderId="1" xfId="4" applyNumberFormat="1" applyFont="1" applyFill="1" applyBorder="1" applyAlignment="1">
      <alignment horizontal="center" vertical="center" wrapText="1"/>
    </xf>
    <xf numFmtId="166" fontId="16" fillId="5" borderId="1" xfId="4" applyNumberFormat="1" applyFont="1" applyFill="1" applyBorder="1" applyAlignment="1">
      <alignment horizontal="center" vertical="center"/>
    </xf>
    <xf numFmtId="166" fontId="18" fillId="5" borderId="1" xfId="0" applyNumberFormat="1" applyFont="1" applyFill="1" applyBorder="1" applyAlignment="1">
      <alignment horizontal="center" vertical="center"/>
    </xf>
    <xf numFmtId="166" fontId="16" fillId="5" borderId="1" xfId="0" applyNumberFormat="1" applyFont="1" applyFill="1" applyBorder="1" applyAlignment="1">
      <alignment horizontal="center" vertical="center"/>
    </xf>
    <xf numFmtId="14" fontId="16" fillId="5" borderId="1" xfId="0" applyNumberFormat="1" applyFont="1" applyFill="1" applyBorder="1" applyAlignment="1">
      <alignment horizontal="center" vertical="center"/>
    </xf>
    <xf numFmtId="49" fontId="31" fillId="5" borderId="1" xfId="0" applyNumberFormat="1" applyFont="1" applyFill="1" applyBorder="1" applyAlignment="1">
      <alignment horizontal="center" vertical="center" wrapText="1"/>
    </xf>
    <xf numFmtId="166" fontId="18" fillId="5" borderId="1" xfId="4" applyNumberFormat="1" applyFont="1" applyFill="1" applyBorder="1" applyAlignment="1">
      <alignment horizontal="center" vertical="center"/>
    </xf>
    <xf numFmtId="0" fontId="30" fillId="3" borderId="20" xfId="0" applyFont="1" applyFill="1" applyBorder="1" applyAlignment="1">
      <alignment horizontal="center" vertical="center"/>
    </xf>
    <xf numFmtId="0" fontId="30" fillId="3" borderId="1" xfId="0" applyFont="1" applyFill="1" applyBorder="1" applyAlignment="1">
      <alignment horizontal="center" vertical="center" wrapText="1"/>
    </xf>
    <xf numFmtId="0" fontId="30" fillId="3" borderId="1" xfId="3" applyFont="1" applyFill="1" applyBorder="1" applyAlignment="1">
      <alignment horizontal="justify" vertical="center" wrapText="1"/>
    </xf>
    <xf numFmtId="166" fontId="30" fillId="12" borderId="1" xfId="4" applyNumberFormat="1" applyFont="1" applyFill="1" applyBorder="1" applyAlignment="1">
      <alignment horizontal="center" vertical="center"/>
    </xf>
    <xf numFmtId="166" fontId="30" fillId="3" borderId="1" xfId="4" applyNumberFormat="1" applyFont="1" applyFill="1" applyBorder="1" applyAlignment="1">
      <alignment horizontal="center" vertical="center"/>
    </xf>
    <xf numFmtId="166" fontId="31" fillId="3" borderId="1" xfId="4" applyNumberFormat="1" applyFont="1" applyFill="1" applyBorder="1" applyAlignment="1">
      <alignment horizontal="center" vertical="center"/>
    </xf>
    <xf numFmtId="166" fontId="30" fillId="3" borderId="1" xfId="0" applyNumberFormat="1" applyFont="1" applyFill="1" applyBorder="1" applyAlignment="1">
      <alignment horizontal="center" vertical="center"/>
    </xf>
    <xf numFmtId="166" fontId="31" fillId="3" borderId="1" xfId="0" applyNumberFormat="1" applyFont="1" applyFill="1" applyBorder="1" applyAlignment="1">
      <alignment horizontal="center" vertical="center"/>
    </xf>
    <xf numFmtId="14" fontId="31" fillId="3" borderId="1" xfId="0" applyNumberFormat="1" applyFont="1" applyFill="1" applyBorder="1" applyAlignment="1">
      <alignment horizontal="center" vertical="center"/>
    </xf>
    <xf numFmtId="0" fontId="34" fillId="3" borderId="1" xfId="0" applyFont="1" applyFill="1" applyBorder="1" applyAlignment="1">
      <alignment horizontal="left" vertical="center" wrapText="1"/>
    </xf>
    <xf numFmtId="166" fontId="30" fillId="3" borderId="1" xfId="0" applyNumberFormat="1" applyFont="1" applyFill="1" applyBorder="1" applyAlignment="1">
      <alignment horizontal="justify" vertical="center"/>
    </xf>
    <xf numFmtId="49" fontId="30" fillId="3" borderId="1" xfId="0" applyNumberFormat="1" applyFont="1" applyFill="1" applyBorder="1" applyAlignment="1">
      <alignment horizontal="center" vertical="center"/>
    </xf>
    <xf numFmtId="170" fontId="30" fillId="3" borderId="1" xfId="4" applyNumberFormat="1" applyFont="1" applyFill="1" applyBorder="1" applyAlignment="1">
      <alignment horizontal="center" vertical="center"/>
    </xf>
    <xf numFmtId="168" fontId="30" fillId="3" borderId="1" xfId="0" applyNumberFormat="1" applyFont="1" applyFill="1" applyBorder="1" applyAlignment="1">
      <alignment horizontal="center" vertical="center"/>
    </xf>
    <xf numFmtId="0" fontId="31" fillId="3" borderId="1" xfId="0" applyFont="1" applyFill="1" applyBorder="1" applyAlignment="1">
      <alignment horizontal="center" vertical="center" wrapText="1"/>
    </xf>
    <xf numFmtId="0" fontId="14" fillId="0" borderId="32" xfId="0" applyFont="1" applyFill="1" applyBorder="1" applyAlignment="1" applyProtection="1">
      <alignment horizontal="center" vertical="center" wrapText="1"/>
    </xf>
    <xf numFmtId="0" fontId="14" fillId="0" borderId="61"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0" fontId="40" fillId="0" borderId="1" xfId="0" applyFont="1" applyBorder="1" applyAlignment="1">
      <alignment horizontal="right" vertical="center" wrapText="1"/>
    </xf>
    <xf numFmtId="0" fontId="41" fillId="9" borderId="1" xfId="0" applyFont="1" applyFill="1" applyBorder="1" applyAlignment="1">
      <alignment horizontal="center" vertical="center" wrapText="1"/>
    </xf>
    <xf numFmtId="0" fontId="10" fillId="7" borderId="1" xfId="0" applyFont="1" applyFill="1" applyBorder="1" applyAlignment="1">
      <alignment horizontal="center"/>
    </xf>
    <xf numFmtId="0" fontId="39" fillId="7" borderId="1" xfId="0" applyFont="1" applyFill="1" applyBorder="1" applyAlignment="1">
      <alignment horizontal="center"/>
    </xf>
    <xf numFmtId="0" fontId="42" fillId="0" borderId="51" xfId="2" applyFont="1" applyBorder="1" applyAlignment="1" applyProtection="1">
      <alignment horizontal="center" vertical="center" wrapText="1"/>
    </xf>
    <xf numFmtId="0" fontId="42" fillId="0" borderId="46" xfId="2" applyFont="1" applyBorder="1" applyAlignment="1" applyProtection="1">
      <alignment horizontal="center" vertical="center" wrapText="1"/>
    </xf>
    <xf numFmtId="0" fontId="31" fillId="11" borderId="33" xfId="2" applyNumberFormat="1" applyFont="1" applyFill="1" applyBorder="1" applyAlignment="1" applyProtection="1">
      <alignment horizontal="center"/>
    </xf>
    <xf numFmtId="0" fontId="31" fillId="11" borderId="51" xfId="2" applyNumberFormat="1" applyFont="1" applyFill="1" applyBorder="1" applyAlignment="1" applyProtection="1">
      <alignment horizontal="center"/>
    </xf>
    <xf numFmtId="0" fontId="31" fillId="11" borderId="46" xfId="2" applyNumberFormat="1" applyFont="1" applyFill="1" applyBorder="1" applyAlignment="1" applyProtection="1">
      <alignment horizontal="center"/>
    </xf>
    <xf numFmtId="0" fontId="16" fillId="9" borderId="33" xfId="2" applyNumberFormat="1" applyFont="1" applyFill="1" applyBorder="1" applyAlignment="1" applyProtection="1">
      <alignment horizontal="center"/>
    </xf>
    <xf numFmtId="0" fontId="16" fillId="9" borderId="51" xfId="2" applyNumberFormat="1" applyFont="1" applyFill="1" applyBorder="1" applyAlignment="1" applyProtection="1">
      <alignment horizontal="center"/>
    </xf>
    <xf numFmtId="0" fontId="16" fillId="9" borderId="46" xfId="2" applyNumberFormat="1" applyFont="1" applyFill="1" applyBorder="1" applyAlignment="1" applyProtection="1">
      <alignment horizontal="center"/>
    </xf>
    <xf numFmtId="0" fontId="43" fillId="0" borderId="55" xfId="2" applyFont="1" applyBorder="1" applyAlignment="1" applyProtection="1">
      <alignment horizontal="center" vertical="center" wrapText="1"/>
    </xf>
    <xf numFmtId="0" fontId="43" fillId="0" borderId="9" xfId="2" applyFont="1" applyBorder="1" applyAlignment="1" applyProtection="1">
      <alignment horizontal="center" vertical="center"/>
    </xf>
    <xf numFmtId="0" fontId="43" fillId="0" borderId="13" xfId="2" applyFont="1" applyBorder="1" applyAlignment="1" applyProtection="1">
      <alignment horizontal="center" vertical="center"/>
    </xf>
    <xf numFmtId="0" fontId="43" fillId="0" borderId="56" xfId="2" applyFont="1" applyBorder="1" applyAlignment="1" applyProtection="1">
      <alignment horizontal="center" vertical="center"/>
    </xf>
    <xf numFmtId="0" fontId="43" fillId="0" borderId="57" xfId="2" applyFont="1" applyBorder="1" applyAlignment="1" applyProtection="1">
      <alignment horizontal="center" vertical="center"/>
    </xf>
    <xf numFmtId="0" fontId="43" fillId="0" borderId="58" xfId="2" applyFont="1" applyBorder="1" applyAlignment="1" applyProtection="1">
      <alignment horizontal="center" vertical="center"/>
    </xf>
    <xf numFmtId="0" fontId="33" fillId="8" borderId="29" xfId="2" applyFont="1" applyFill="1" applyBorder="1" applyAlignment="1" applyProtection="1">
      <alignment horizontal="center" vertical="top" wrapText="1"/>
    </xf>
    <xf numFmtId="0" fontId="33" fillId="8" borderId="30" xfId="2" applyFont="1" applyFill="1" applyBorder="1" applyAlignment="1" applyProtection="1">
      <alignment horizontal="center" vertical="top" wrapText="1"/>
    </xf>
    <xf numFmtId="0" fontId="33" fillId="8" borderId="52" xfId="2" applyFont="1" applyFill="1" applyBorder="1" applyAlignment="1" applyProtection="1">
      <alignment horizontal="center" vertical="top" wrapText="1"/>
    </xf>
    <xf numFmtId="0" fontId="35" fillId="0" borderId="2" xfId="2" applyFont="1" applyBorder="1" applyAlignment="1" applyProtection="1">
      <alignment horizontal="center" vertical="center"/>
    </xf>
    <xf numFmtId="0" fontId="35" fillId="0" borderId="1" xfId="2" applyFont="1" applyBorder="1" applyAlignment="1" applyProtection="1">
      <alignment horizontal="center" vertical="center"/>
    </xf>
    <xf numFmtId="0" fontId="35" fillId="0" borderId="41" xfId="2" applyFont="1" applyBorder="1" applyAlignment="1" applyProtection="1">
      <alignment horizontal="center" vertical="center"/>
    </xf>
    <xf numFmtId="0" fontId="33" fillId="0" borderId="2" xfId="2" applyFont="1" applyBorder="1" applyAlignment="1" applyProtection="1">
      <alignment horizontal="center" vertical="center"/>
    </xf>
    <xf numFmtId="0" fontId="33" fillId="0" borderId="1" xfId="2" applyFont="1" applyBorder="1" applyAlignment="1" applyProtection="1">
      <alignment horizontal="center" vertical="center"/>
    </xf>
    <xf numFmtId="0" fontId="33" fillId="0" borderId="41" xfId="2" applyFont="1" applyBorder="1" applyAlignment="1" applyProtection="1">
      <alignment horizontal="center" vertical="center"/>
    </xf>
    <xf numFmtId="0" fontId="35" fillId="0" borderId="12" xfId="2" applyFont="1" applyBorder="1" applyAlignment="1" applyProtection="1">
      <alignment horizontal="justify" vertical="center" wrapText="1"/>
      <protection locked="0"/>
    </xf>
    <xf numFmtId="0" fontId="35" fillId="0" borderId="8" xfId="2" applyFont="1" applyBorder="1" applyAlignment="1" applyProtection="1">
      <alignment horizontal="justify" vertical="center" wrapText="1"/>
      <protection locked="0"/>
    </xf>
    <xf numFmtId="0" fontId="35" fillId="0" borderId="48" xfId="2" applyFont="1" applyBorder="1" applyAlignment="1" applyProtection="1">
      <alignment horizontal="justify" vertical="center" wrapText="1"/>
      <protection locked="0"/>
    </xf>
    <xf numFmtId="0" fontId="33" fillId="3" borderId="18" xfId="2" applyFont="1" applyFill="1" applyBorder="1" applyAlignment="1" applyProtection="1">
      <alignment horizontal="center" vertical="center" wrapText="1"/>
    </xf>
    <xf numFmtId="0" fontId="33" fillId="3" borderId="3" xfId="2" applyFont="1" applyFill="1" applyBorder="1" applyAlignment="1" applyProtection="1">
      <alignment horizontal="center" vertical="center" wrapText="1"/>
    </xf>
    <xf numFmtId="0" fontId="33" fillId="3" borderId="26" xfId="2" applyFont="1" applyFill="1" applyBorder="1" applyAlignment="1" applyProtection="1">
      <alignment horizontal="center" vertical="center" wrapText="1"/>
    </xf>
    <xf numFmtId="0" fontId="33" fillId="3" borderId="6" xfId="2" applyFont="1" applyFill="1" applyBorder="1" applyAlignment="1" applyProtection="1">
      <alignment horizontal="center" vertical="center" wrapText="1"/>
    </xf>
    <xf numFmtId="0" fontId="16" fillId="10" borderId="33" xfId="2" applyNumberFormat="1" applyFont="1" applyFill="1" applyBorder="1" applyAlignment="1" applyProtection="1">
      <alignment horizontal="center"/>
    </xf>
    <xf numFmtId="0" fontId="16" fillId="10" borderId="51" xfId="2" applyNumberFormat="1" applyFont="1" applyFill="1" applyBorder="1" applyAlignment="1" applyProtection="1">
      <alignment horizontal="center"/>
    </xf>
    <xf numFmtId="0" fontId="16" fillId="10" borderId="46" xfId="2" applyNumberFormat="1" applyFont="1" applyFill="1" applyBorder="1" applyAlignment="1" applyProtection="1">
      <alignment horizontal="center"/>
    </xf>
    <xf numFmtId="0" fontId="33" fillId="8" borderId="31" xfId="2" applyFont="1" applyFill="1" applyBorder="1" applyAlignment="1" applyProtection="1">
      <alignment horizontal="center" vertical="top" wrapText="1"/>
    </xf>
    <xf numFmtId="0" fontId="35" fillId="0" borderId="5" xfId="2" applyFont="1" applyBorder="1" applyAlignment="1" applyProtection="1">
      <alignment horizontal="center" vertical="center"/>
    </xf>
    <xf numFmtId="0" fontId="33" fillId="0" borderId="5" xfId="2" applyFont="1" applyBorder="1" applyAlignment="1" applyProtection="1">
      <alignment horizontal="center" vertical="center"/>
    </xf>
    <xf numFmtId="0" fontId="34" fillId="0" borderId="0" xfId="2" applyFont="1" applyFill="1" applyBorder="1" applyAlignment="1" applyProtection="1">
      <alignment horizontal="center" vertical="center" wrapText="1"/>
    </xf>
    <xf numFmtId="0" fontId="36" fillId="6" borderId="10" xfId="2" applyFont="1" applyFill="1" applyBorder="1" applyAlignment="1" applyProtection="1">
      <alignment horizontal="center" vertical="center"/>
    </xf>
    <xf numFmtId="0" fontId="36" fillId="6" borderId="16" xfId="2" applyFont="1" applyFill="1" applyBorder="1" applyAlignment="1" applyProtection="1">
      <alignment horizontal="center" vertical="center"/>
    </xf>
    <xf numFmtId="167" fontId="35" fillId="0" borderId="18" xfId="2" applyNumberFormat="1" applyFont="1" applyBorder="1" applyAlignment="1" applyProtection="1">
      <alignment horizontal="center" vertical="center"/>
    </xf>
    <xf numFmtId="167" fontId="35" fillId="0" borderId="3" xfId="2" applyNumberFormat="1" applyFont="1" applyBorder="1" applyAlignment="1" applyProtection="1">
      <alignment horizontal="center" vertical="center"/>
    </xf>
    <xf numFmtId="0" fontId="35" fillId="0" borderId="18" xfId="2" applyFont="1" applyBorder="1" applyAlignment="1" applyProtection="1">
      <alignment horizontal="center"/>
    </xf>
    <xf numFmtId="0" fontId="35" fillId="0" borderId="2" xfId="2" applyFont="1" applyBorder="1" applyAlignment="1" applyProtection="1">
      <alignment horizontal="center"/>
    </xf>
    <xf numFmtId="0" fontId="35" fillId="0" borderId="3" xfId="2" applyFont="1" applyBorder="1" applyAlignment="1" applyProtection="1">
      <alignment horizontal="center"/>
    </xf>
    <xf numFmtId="0" fontId="35" fillId="0" borderId="20" xfId="2" applyFont="1" applyFill="1" applyBorder="1" applyAlignment="1" applyProtection="1">
      <alignment horizontal="center"/>
    </xf>
    <xf numFmtId="0" fontId="35" fillId="0" borderId="1" xfId="2" applyFont="1" applyFill="1" applyBorder="1" applyAlignment="1" applyProtection="1">
      <alignment horizontal="center"/>
    </xf>
    <xf numFmtId="0" fontId="35" fillId="0" borderId="4" xfId="2" applyFont="1" applyFill="1" applyBorder="1" applyAlignment="1" applyProtection="1">
      <alignment horizontal="center"/>
    </xf>
    <xf numFmtId="0" fontId="35" fillId="0" borderId="20" xfId="2" applyFont="1" applyBorder="1" applyAlignment="1" applyProtection="1">
      <alignment horizontal="center"/>
    </xf>
    <xf numFmtId="0" fontId="35" fillId="0" borderId="1" xfId="2" applyFont="1" applyBorder="1" applyAlignment="1" applyProtection="1">
      <alignment horizontal="center"/>
    </xf>
    <xf numFmtId="0" fontId="35" fillId="0" borderId="4" xfId="2" applyFont="1" applyBorder="1" applyAlignment="1" applyProtection="1">
      <alignment horizontal="center"/>
    </xf>
    <xf numFmtId="0" fontId="36" fillId="7" borderId="18" xfId="2" applyFont="1" applyFill="1" applyBorder="1" applyAlignment="1" applyProtection="1">
      <alignment horizontal="center" vertical="center" wrapText="1"/>
    </xf>
    <xf numFmtId="0" fontId="36" fillId="7" borderId="34" xfId="2" applyFont="1" applyFill="1" applyBorder="1" applyAlignment="1" applyProtection="1">
      <alignment horizontal="center" vertical="center" wrapText="1"/>
    </xf>
    <xf numFmtId="166" fontId="35" fillId="0" borderId="26" xfId="2" applyNumberFormat="1" applyFont="1" applyBorder="1" applyAlignment="1" applyProtection="1">
      <alignment horizontal="center"/>
    </xf>
    <xf numFmtId="166" fontId="35" fillId="0" borderId="36" xfId="2" applyNumberFormat="1" applyFont="1" applyBorder="1" applyAlignment="1" applyProtection="1">
      <alignment horizontal="center"/>
    </xf>
    <xf numFmtId="0" fontId="35" fillId="0" borderId="20" xfId="2" applyFont="1" applyBorder="1" applyAlignment="1" applyProtection="1">
      <alignment horizontal="center" wrapText="1"/>
    </xf>
    <xf numFmtId="0" fontId="33" fillId="0" borderId="0" xfId="2" applyFont="1" applyFill="1" applyBorder="1" applyAlignment="1" applyProtection="1">
      <alignment horizontal="center"/>
    </xf>
    <xf numFmtId="167" fontId="35" fillId="0" borderId="42" xfId="2" applyNumberFormat="1" applyFont="1" applyBorder="1" applyAlignment="1" applyProtection="1">
      <alignment horizontal="center" vertical="center"/>
    </xf>
    <xf numFmtId="167" fontId="35" fillId="0" borderId="43" xfId="2" applyNumberFormat="1" applyFont="1" applyBorder="1" applyAlignment="1" applyProtection="1">
      <alignment horizontal="center" vertical="center"/>
    </xf>
    <xf numFmtId="169" fontId="35" fillId="0" borderId="0" xfId="5" applyNumberFormat="1" applyFont="1" applyBorder="1" applyAlignment="1" applyProtection="1">
      <alignment horizontal="center"/>
    </xf>
    <xf numFmtId="0" fontId="35" fillId="0" borderId="26" xfId="2" applyFont="1" applyBorder="1" applyAlignment="1" applyProtection="1">
      <alignment horizontal="center"/>
    </xf>
    <xf numFmtId="0" fontId="35" fillId="0" borderId="5" xfId="2" applyFont="1" applyBorder="1" applyAlignment="1" applyProtection="1">
      <alignment horizontal="center"/>
    </xf>
    <xf numFmtId="0" fontId="35" fillId="0" borderId="6" xfId="2" applyFont="1" applyBorder="1" applyAlignment="1" applyProtection="1">
      <alignment horizontal="center"/>
    </xf>
    <xf numFmtId="0" fontId="35" fillId="0" borderId="0" xfId="2" applyFont="1" applyBorder="1" applyAlignment="1" applyProtection="1">
      <alignment horizontal="center"/>
    </xf>
    <xf numFmtId="167" fontId="35" fillId="0" borderId="2" xfId="2" applyNumberFormat="1" applyFont="1" applyBorder="1" applyAlignment="1" applyProtection="1">
      <alignment horizontal="center" vertical="center"/>
    </xf>
    <xf numFmtId="167" fontId="35" fillId="0" borderId="1" xfId="2" applyNumberFormat="1" applyFont="1" applyBorder="1" applyAlignment="1" applyProtection="1">
      <alignment horizontal="center" vertical="center"/>
    </xf>
    <xf numFmtId="167" fontId="35" fillId="0" borderId="5" xfId="2" applyNumberFormat="1" applyFont="1" applyBorder="1" applyAlignment="1" applyProtection="1">
      <alignment horizontal="center" vertical="center"/>
    </xf>
    <xf numFmtId="0" fontId="25" fillId="0" borderId="12" xfId="2" applyFont="1" applyBorder="1" applyAlignment="1" applyProtection="1">
      <alignment horizontal="justify" vertical="center" wrapText="1"/>
      <protection locked="0"/>
    </xf>
    <xf numFmtId="0" fontId="25" fillId="0" borderId="8" xfId="2" applyFont="1" applyBorder="1" applyAlignment="1" applyProtection="1">
      <alignment horizontal="justify" vertical="center" wrapText="1"/>
      <protection locked="0"/>
    </xf>
    <xf numFmtId="0" fontId="25" fillId="0" borderId="48" xfId="2" applyFont="1" applyBorder="1" applyAlignment="1" applyProtection="1">
      <alignment horizontal="justify" vertical="center" wrapText="1"/>
      <protection locked="0"/>
    </xf>
    <xf numFmtId="0" fontId="33" fillId="3" borderId="55" xfId="2" applyFont="1" applyFill="1" applyBorder="1" applyAlignment="1" applyProtection="1">
      <alignment horizontal="center" vertical="center" wrapText="1"/>
    </xf>
    <xf numFmtId="0" fontId="33" fillId="3" borderId="13" xfId="2" applyFont="1" applyFill="1" applyBorder="1" applyAlignment="1" applyProtection="1">
      <alignment horizontal="center" vertical="center" wrapText="1"/>
    </xf>
    <xf numFmtId="0" fontId="33" fillId="3" borderId="56" xfId="2" applyFont="1" applyFill="1" applyBorder="1" applyAlignment="1" applyProtection="1">
      <alignment horizontal="center" vertical="center" wrapText="1"/>
    </xf>
    <xf numFmtId="0" fontId="33" fillId="3" borderId="58" xfId="2" applyFont="1" applyFill="1" applyBorder="1" applyAlignment="1" applyProtection="1">
      <alignment horizontal="center" vertical="center" wrapText="1"/>
    </xf>
    <xf numFmtId="167" fontId="35" fillId="0" borderId="27" xfId="2" applyNumberFormat="1" applyFont="1" applyBorder="1" applyAlignment="1" applyProtection="1">
      <alignment horizontal="center" vertical="center"/>
    </xf>
    <xf numFmtId="167" fontId="35" fillId="0" borderId="28" xfId="2" applyNumberFormat="1" applyFont="1" applyBorder="1" applyAlignment="1" applyProtection="1">
      <alignment horizontal="center" vertical="center"/>
    </xf>
    <xf numFmtId="167" fontId="35" fillId="0" borderId="20" xfId="2" applyNumberFormat="1" applyFont="1" applyBorder="1" applyAlignment="1" applyProtection="1">
      <alignment horizontal="center" vertical="center"/>
    </xf>
    <xf numFmtId="167" fontId="35" fillId="0" borderId="4" xfId="2" applyNumberFormat="1" applyFont="1" applyBorder="1" applyAlignment="1" applyProtection="1">
      <alignment horizontal="center" vertical="center"/>
    </xf>
    <xf numFmtId="167" fontId="35" fillId="0" borderId="26" xfId="2" applyNumberFormat="1" applyFont="1" applyBorder="1" applyAlignment="1" applyProtection="1">
      <alignment horizontal="center" vertical="center"/>
    </xf>
    <xf numFmtId="167" fontId="35" fillId="0" borderId="6" xfId="2" applyNumberFormat="1" applyFont="1" applyBorder="1" applyAlignment="1" applyProtection="1">
      <alignment horizontal="center" vertical="center"/>
    </xf>
    <xf numFmtId="0" fontId="35" fillId="0" borderId="37" xfId="2" applyFont="1" applyBorder="1" applyAlignment="1" applyProtection="1">
      <alignment horizontal="center" vertical="center"/>
    </xf>
    <xf numFmtId="0" fontId="35" fillId="0" borderId="38" xfId="2" applyFont="1" applyBorder="1" applyAlignment="1" applyProtection="1">
      <alignment horizontal="center" vertical="center"/>
    </xf>
    <xf numFmtId="0" fontId="35" fillId="0" borderId="40" xfId="2" applyFont="1" applyBorder="1" applyAlignment="1" applyProtection="1">
      <alignment horizontal="center" vertical="center"/>
    </xf>
    <xf numFmtId="0" fontId="35" fillId="0" borderId="39" xfId="2" applyFont="1" applyBorder="1" applyAlignment="1" applyProtection="1">
      <alignment horizontal="center" vertical="center"/>
    </xf>
    <xf numFmtId="0" fontId="35" fillId="0" borderId="30" xfId="2" applyFont="1" applyBorder="1" applyAlignment="1" applyProtection="1">
      <alignment horizontal="center"/>
    </xf>
    <xf numFmtId="0" fontId="35" fillId="0" borderId="59" xfId="2" applyFont="1" applyBorder="1" applyAlignment="1" applyProtection="1">
      <alignment horizontal="center"/>
    </xf>
    <xf numFmtId="0" fontId="35" fillId="0" borderId="53" xfId="2" applyFont="1" applyBorder="1" applyAlignment="1" applyProtection="1">
      <alignment horizontal="center"/>
    </xf>
    <xf numFmtId="167" fontId="35" fillId="0" borderId="41" xfId="2" applyNumberFormat="1" applyFont="1" applyBorder="1" applyAlignment="1" applyProtection="1">
      <alignment horizontal="center" vertical="center"/>
    </xf>
    <xf numFmtId="0" fontId="33" fillId="0" borderId="49" xfId="2" applyFont="1" applyBorder="1" applyAlignment="1" applyProtection="1">
      <alignment horizontal="center" vertical="center"/>
    </xf>
    <xf numFmtId="0" fontId="33" fillId="8" borderId="32" xfId="2" applyFont="1" applyFill="1" applyBorder="1" applyAlignment="1" applyProtection="1">
      <alignment horizontal="center" vertical="top" wrapText="1"/>
    </xf>
    <xf numFmtId="0" fontId="35" fillId="0" borderId="49" xfId="2" applyFont="1" applyBorder="1" applyAlignment="1" applyProtection="1">
      <alignment horizontal="center" vertical="center"/>
    </xf>
    <xf numFmtId="0" fontId="33" fillId="3" borderId="20" xfId="2" applyFont="1" applyFill="1" applyBorder="1" applyAlignment="1" applyProtection="1">
      <alignment horizontal="center" vertical="center" wrapText="1"/>
    </xf>
    <xf numFmtId="0" fontId="33" fillId="3" borderId="4" xfId="2" applyFont="1" applyFill="1" applyBorder="1" applyAlignment="1" applyProtection="1">
      <alignment horizontal="center" vertical="center" wrapText="1"/>
    </xf>
    <xf numFmtId="11" fontId="16" fillId="9" borderId="33" xfId="2" applyNumberFormat="1" applyFont="1" applyFill="1" applyBorder="1" applyAlignment="1" applyProtection="1">
      <alignment horizontal="center"/>
    </xf>
    <xf numFmtId="49" fontId="16" fillId="9" borderId="33" xfId="2" applyNumberFormat="1" applyFont="1" applyFill="1" applyBorder="1" applyAlignment="1" applyProtection="1">
      <alignment horizontal="center"/>
    </xf>
    <xf numFmtId="49" fontId="16" fillId="9" borderId="51" xfId="2" applyNumberFormat="1" applyFont="1" applyFill="1" applyBorder="1" applyAlignment="1" applyProtection="1">
      <alignment horizontal="center"/>
    </xf>
    <xf numFmtId="49" fontId="16" fillId="9" borderId="46" xfId="2" applyNumberFormat="1" applyFont="1" applyFill="1" applyBorder="1" applyAlignment="1" applyProtection="1">
      <alignment horizontal="center"/>
    </xf>
    <xf numFmtId="0" fontId="33" fillId="3" borderId="1" xfId="2" applyFont="1" applyFill="1" applyBorder="1" applyAlignment="1" applyProtection="1">
      <alignment horizontal="center" vertical="center" wrapText="1"/>
    </xf>
    <xf numFmtId="0" fontId="35" fillId="0" borderId="13" xfId="2" applyFont="1" applyBorder="1" applyAlignment="1" applyProtection="1">
      <alignment horizontal="justify" vertical="center" wrapText="1"/>
      <protection locked="0"/>
    </xf>
    <xf numFmtId="0" fontId="35" fillId="0" borderId="65" xfId="2" applyFont="1" applyBorder="1" applyAlignment="1" applyProtection="1">
      <alignment horizontal="justify" vertical="center" wrapText="1"/>
      <protection locked="0"/>
    </xf>
    <xf numFmtId="0" fontId="35" fillId="0" borderId="58" xfId="2" applyFont="1" applyBorder="1" applyAlignment="1" applyProtection="1">
      <alignment horizontal="justify" vertical="center" wrapText="1"/>
      <protection locked="0"/>
    </xf>
    <xf numFmtId="0" fontId="43" fillId="0" borderId="55" xfId="2" applyNumberFormat="1" applyFont="1" applyBorder="1" applyAlignment="1" applyProtection="1">
      <alignment horizontal="center" vertical="center" wrapText="1"/>
    </xf>
    <xf numFmtId="0" fontId="43" fillId="0" borderId="9" xfId="2" applyNumberFormat="1" applyFont="1" applyBorder="1" applyAlignment="1" applyProtection="1">
      <alignment horizontal="center" vertical="center"/>
    </xf>
    <xf numFmtId="0" fontId="43" fillId="0" borderId="13" xfId="2" applyNumberFormat="1" applyFont="1" applyBorder="1" applyAlignment="1" applyProtection="1">
      <alignment horizontal="center" vertical="center"/>
    </xf>
    <xf numFmtId="0" fontId="43" fillId="0" borderId="56" xfId="2" applyNumberFormat="1" applyFont="1" applyBorder="1" applyAlignment="1" applyProtection="1">
      <alignment horizontal="center" vertical="center"/>
    </xf>
    <xf numFmtId="0" fontId="43" fillId="0" borderId="57" xfId="2" applyNumberFormat="1" applyFont="1" applyBorder="1" applyAlignment="1" applyProtection="1">
      <alignment horizontal="center" vertical="center"/>
    </xf>
    <xf numFmtId="0" fontId="43" fillId="0" borderId="58" xfId="2" applyNumberFormat="1" applyFont="1" applyBorder="1" applyAlignment="1" applyProtection="1">
      <alignment horizontal="center" vertical="center"/>
    </xf>
    <xf numFmtId="167" fontId="35" fillId="0" borderId="0" xfId="2" applyNumberFormat="1" applyFont="1" applyFill="1" applyBorder="1" applyAlignment="1" applyProtection="1">
      <alignment horizontal="center" vertical="center"/>
    </xf>
    <xf numFmtId="0" fontId="33" fillId="0" borderId="15" xfId="2" applyFont="1" applyBorder="1" applyAlignment="1" applyProtection="1">
      <alignment horizontal="center" vertical="center"/>
    </xf>
    <xf numFmtId="0" fontId="33" fillId="0" borderId="62" xfId="2" applyFont="1" applyBorder="1" applyAlignment="1" applyProtection="1">
      <alignment horizontal="center" vertical="center"/>
    </xf>
    <xf numFmtId="0" fontId="33" fillId="0" borderId="63" xfId="2" applyFont="1" applyBorder="1" applyAlignment="1" applyProtection="1">
      <alignment horizontal="center" vertical="center"/>
    </xf>
    <xf numFmtId="0" fontId="35" fillId="0" borderId="12" xfId="2" applyFont="1" applyBorder="1" applyAlignment="1" applyProtection="1">
      <alignment horizontal="justify" vertical="center" wrapText="1"/>
    </xf>
    <xf numFmtId="0" fontId="35" fillId="0" borderId="8" xfId="2" applyFont="1" applyBorder="1" applyAlignment="1" applyProtection="1">
      <alignment horizontal="justify" vertical="center" wrapText="1"/>
    </xf>
    <xf numFmtId="0" fontId="35" fillId="0" borderId="48" xfId="2" applyFont="1" applyBorder="1" applyAlignment="1" applyProtection="1">
      <alignment horizontal="justify" vertical="center" wrapText="1"/>
    </xf>
    <xf numFmtId="0" fontId="35" fillId="0" borderId="23" xfId="2" applyFont="1" applyBorder="1" applyAlignment="1" applyProtection="1">
      <alignment horizontal="center"/>
    </xf>
    <xf numFmtId="0" fontId="35" fillId="0" borderId="41" xfId="2" applyFont="1" applyBorder="1" applyAlignment="1" applyProtection="1">
      <alignment horizontal="center"/>
    </xf>
    <xf numFmtId="0" fontId="35" fillId="0" borderId="22" xfId="2" applyFont="1" applyBorder="1" applyAlignment="1" applyProtection="1">
      <alignment horizontal="center"/>
    </xf>
    <xf numFmtId="0" fontId="35" fillId="0" borderId="32" xfId="2" applyFont="1" applyBorder="1" applyAlignment="1" applyProtection="1">
      <alignment horizontal="center"/>
    </xf>
    <xf numFmtId="0" fontId="35" fillId="0" borderId="61" xfId="2" applyFont="1" applyBorder="1" applyAlignment="1" applyProtection="1">
      <alignment horizontal="center"/>
    </xf>
    <xf numFmtId="0" fontId="35" fillId="0" borderId="60" xfId="2" applyFont="1" applyBorder="1" applyAlignment="1" applyProtection="1">
      <alignment horizontal="center"/>
    </xf>
    <xf numFmtId="167" fontId="35" fillId="0" borderId="29" xfId="2" applyNumberFormat="1" applyFont="1" applyBorder="1" applyAlignment="1" applyProtection="1">
      <alignment horizontal="center" vertical="center"/>
    </xf>
    <xf numFmtId="167" fontId="35" fillId="0" borderId="47" xfId="2" applyNumberFormat="1" applyFont="1" applyBorder="1" applyAlignment="1" applyProtection="1">
      <alignment horizontal="center" vertical="center"/>
    </xf>
    <xf numFmtId="0" fontId="35" fillId="0" borderId="12" xfId="2" applyFont="1" applyBorder="1" applyAlignment="1" applyProtection="1">
      <alignment horizontal="justify" vertical="top" wrapText="1"/>
    </xf>
    <xf numFmtId="0" fontId="35" fillId="0" borderId="8" xfId="2" applyFont="1" applyBorder="1" applyAlignment="1" applyProtection="1">
      <alignment horizontal="justify" vertical="top" wrapText="1"/>
    </xf>
    <xf numFmtId="0" fontId="35" fillId="0" borderId="48" xfId="2" applyFont="1" applyBorder="1" applyAlignment="1" applyProtection="1">
      <alignment horizontal="justify" vertical="top" wrapText="1"/>
    </xf>
    <xf numFmtId="0" fontId="35" fillId="0" borderId="12" xfId="2" applyFont="1" applyBorder="1" applyAlignment="1" applyProtection="1">
      <alignment horizontal="justify" vertical="top" wrapText="1"/>
      <protection locked="0"/>
    </xf>
    <xf numFmtId="0" fontId="35" fillId="0" borderId="8" xfId="2" applyFont="1" applyBorder="1" applyAlignment="1" applyProtection="1">
      <alignment horizontal="justify" vertical="top" wrapText="1"/>
      <protection locked="0"/>
    </xf>
    <xf numFmtId="0" fontId="35" fillId="0" borderId="48" xfId="2" applyFont="1" applyBorder="1" applyAlignment="1" applyProtection="1">
      <alignment horizontal="justify" vertical="top" wrapText="1"/>
      <protection locked="0"/>
    </xf>
    <xf numFmtId="170" fontId="16" fillId="9" borderId="33" xfId="2" applyNumberFormat="1" applyFont="1" applyFill="1" applyBorder="1" applyAlignment="1" applyProtection="1">
      <alignment horizontal="center"/>
    </xf>
    <xf numFmtId="170" fontId="16" fillId="9" borderId="51" xfId="2" applyNumberFormat="1" applyFont="1" applyFill="1" applyBorder="1" applyAlignment="1" applyProtection="1">
      <alignment horizontal="center"/>
    </xf>
    <xf numFmtId="170" fontId="16" fillId="9" borderId="46" xfId="2" applyNumberFormat="1" applyFont="1" applyFill="1" applyBorder="1" applyAlignment="1" applyProtection="1">
      <alignment horizontal="center"/>
    </xf>
    <xf numFmtId="2" fontId="35" fillId="0" borderId="0" xfId="2" applyNumberFormat="1" applyFont="1" applyFill="1" applyBorder="1" applyAlignment="1" applyProtection="1">
      <alignment horizontal="center" vertical="center"/>
    </xf>
    <xf numFmtId="0" fontId="33" fillId="0" borderId="0" xfId="2" applyFont="1" applyFill="1" applyBorder="1" applyAlignment="1" applyProtection="1">
      <alignment horizontal="center" vertical="center" wrapText="1"/>
    </xf>
    <xf numFmtId="0" fontId="35" fillId="0" borderId="12" xfId="2" applyFont="1" applyBorder="1" applyAlignment="1" applyProtection="1">
      <alignment horizontal="center" vertical="center" wrapText="1"/>
      <protection locked="0"/>
    </xf>
    <xf numFmtId="0" fontId="35" fillId="0" borderId="8" xfId="2" applyFont="1" applyBorder="1" applyAlignment="1" applyProtection="1">
      <alignment horizontal="center" vertical="center" wrapText="1"/>
      <protection locked="0"/>
    </xf>
    <xf numFmtId="0" fontId="35" fillId="0" borderId="48" xfId="2" applyFont="1" applyBorder="1" applyAlignment="1" applyProtection="1">
      <alignment horizontal="center" vertical="center" wrapText="1"/>
      <protection locked="0"/>
    </xf>
    <xf numFmtId="43" fontId="16" fillId="9" borderId="33" xfId="2" applyNumberFormat="1" applyFont="1" applyFill="1" applyBorder="1" applyAlignment="1" applyProtection="1">
      <alignment horizontal="center"/>
    </xf>
    <xf numFmtId="43" fontId="16" fillId="9" borderId="51" xfId="2" applyNumberFormat="1" applyFont="1" applyFill="1" applyBorder="1" applyAlignment="1" applyProtection="1">
      <alignment horizontal="center"/>
    </xf>
    <xf numFmtId="43" fontId="16" fillId="9" borderId="46" xfId="2" applyNumberFormat="1" applyFont="1" applyFill="1" applyBorder="1" applyAlignment="1" applyProtection="1">
      <alignment horizontal="center"/>
    </xf>
    <xf numFmtId="0" fontId="44" fillId="0" borderId="55" xfId="2" applyFont="1" applyBorder="1" applyAlignment="1" applyProtection="1">
      <alignment horizontal="center" vertical="center" wrapText="1"/>
    </xf>
    <xf numFmtId="0" fontId="44" fillId="0" borderId="9" xfId="2" applyFont="1" applyBorder="1" applyAlignment="1" applyProtection="1">
      <alignment horizontal="center" vertical="center"/>
    </xf>
    <xf numFmtId="0" fontId="44" fillId="0" borderId="13" xfId="2" applyFont="1" applyBorder="1" applyAlignment="1" applyProtection="1">
      <alignment horizontal="center" vertical="center"/>
    </xf>
    <xf numFmtId="0" fontId="44" fillId="0" borderId="56" xfId="2" applyFont="1" applyBorder="1" applyAlignment="1" applyProtection="1">
      <alignment horizontal="center" vertical="center"/>
    </xf>
    <xf numFmtId="0" fontId="44" fillId="0" borderId="57" xfId="2" applyFont="1" applyBorder="1" applyAlignment="1" applyProtection="1">
      <alignment horizontal="center" vertical="center"/>
    </xf>
    <xf numFmtId="0" fontId="44" fillId="0" borderId="58" xfId="2" applyFont="1" applyBorder="1" applyAlignment="1" applyProtection="1">
      <alignment horizontal="center" vertical="center"/>
    </xf>
    <xf numFmtId="2" fontId="16" fillId="9" borderId="33" xfId="2" applyNumberFormat="1" applyFont="1" applyFill="1" applyBorder="1" applyAlignment="1" applyProtection="1">
      <alignment horizontal="center"/>
    </xf>
    <xf numFmtId="2" fontId="16" fillId="9" borderId="51" xfId="2" applyNumberFormat="1" applyFont="1" applyFill="1" applyBorder="1" applyAlignment="1" applyProtection="1">
      <alignment horizontal="center"/>
    </xf>
    <xf numFmtId="2" fontId="16" fillId="9" borderId="46" xfId="2" applyNumberFormat="1" applyFont="1" applyFill="1" applyBorder="1" applyAlignment="1" applyProtection="1">
      <alignment horizontal="center"/>
    </xf>
    <xf numFmtId="0" fontId="33" fillId="3" borderId="23" xfId="2" applyFont="1" applyFill="1" applyBorder="1" applyAlignment="1" applyProtection="1">
      <alignment horizontal="center" vertical="center" wrapText="1"/>
    </xf>
    <xf numFmtId="0" fontId="33" fillId="3" borderId="22" xfId="2" applyFont="1" applyFill="1" applyBorder="1" applyAlignment="1" applyProtection="1">
      <alignment horizontal="center" vertical="center" wrapText="1"/>
    </xf>
    <xf numFmtId="0" fontId="46" fillId="8" borderId="1" xfId="0" applyFont="1" applyFill="1" applyBorder="1" applyAlignment="1" applyProtection="1">
      <alignment horizontal="left" vertical="center" wrapText="1"/>
    </xf>
    <xf numFmtId="166" fontId="25" fillId="0" borderId="1" xfId="4" applyNumberFormat="1" applyFont="1" applyFill="1" applyBorder="1" applyAlignment="1">
      <alignment horizontal="left" vertical="center"/>
    </xf>
    <xf numFmtId="166" fontId="34" fillId="3" borderId="1" xfId="4" applyNumberFormat="1" applyFont="1" applyFill="1" applyBorder="1" applyAlignment="1">
      <alignment horizontal="left" vertical="center"/>
    </xf>
    <xf numFmtId="166" fontId="34" fillId="2" borderId="1" xfId="4" applyNumberFormat="1" applyFont="1" applyFill="1" applyBorder="1" applyAlignment="1">
      <alignment horizontal="left" vertical="center"/>
    </xf>
    <xf numFmtId="166" fontId="34" fillId="0" borderId="1" xfId="4" applyNumberFormat="1" applyFont="1" applyFill="1" applyBorder="1" applyAlignment="1">
      <alignment horizontal="left" vertical="center"/>
    </xf>
    <xf numFmtId="166" fontId="25" fillId="0" borderId="0" xfId="4" applyNumberFormat="1" applyFont="1" applyFill="1" applyBorder="1" applyAlignment="1">
      <alignment horizontal="left" vertical="center"/>
    </xf>
    <xf numFmtId="166" fontId="47" fillId="0" borderId="0" xfId="4" applyNumberFormat="1" applyFont="1" applyFill="1" applyBorder="1" applyAlignment="1">
      <alignment horizontal="left" vertical="center"/>
    </xf>
  </cellXfs>
  <cellStyles count="6">
    <cellStyle name="Excel Built-in Normal" xfId="1" xr:uid="{00000000-0005-0000-0000-000000000000}"/>
    <cellStyle name="Normale" xfId="0" builtinId="0"/>
    <cellStyle name="Normale 2" xfId="2" xr:uid="{00000000-0005-0000-0000-000002000000}"/>
    <cellStyle name="Normale 3" xfId="3" xr:uid="{00000000-0005-0000-0000-000003000000}"/>
    <cellStyle name="Valuta" xfId="4" builtinId="4"/>
    <cellStyle name="Valuta 2" xfId="5" xr:uid="{00000000-0005-0000-0000-000005000000}"/>
  </cellStyles>
  <dxfs count="692">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
      <fill>
        <patternFill>
          <bgColor rgb="FFFFFF00"/>
        </patternFill>
      </fill>
    </dxf>
    <dxf>
      <font>
        <color rgb="FF9C0006"/>
      </font>
      <fill>
        <patternFill>
          <bgColor rgb="FFFFC7CE"/>
        </patternFill>
      </fill>
    </dxf>
    <dxf>
      <font>
        <b/>
        <i val="0"/>
        <color rgb="FFFF0000"/>
      </font>
      <fill>
        <patternFill>
          <bgColor theme="5" tint="0.59996337778862885"/>
        </patternFill>
      </fill>
    </dxf>
    <dxf>
      <font>
        <b/>
        <i val="0"/>
        <color theme="1"/>
      </font>
      <fill>
        <patternFill>
          <bgColor theme="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theme" Target="theme/theme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sheetMetadata" Target="metadata.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calcChain" Target="calcChain.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05613" name="Immagine 3">
          <a:extLst>
            <a:ext uri="{FF2B5EF4-FFF2-40B4-BE49-F238E27FC236}">
              <a16:creationId xmlns:a16="http://schemas.microsoft.com/office/drawing/2014/main" id="{E7BC5CE8-AE88-4AAE-A12C-DCF3063BC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05614" name="Immagine 4">
          <a:extLst>
            <a:ext uri="{FF2B5EF4-FFF2-40B4-BE49-F238E27FC236}">
              <a16:creationId xmlns:a16="http://schemas.microsoft.com/office/drawing/2014/main" id="{29751AF2-2013-4139-A8CE-5F018A7B5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75627" name="Immagine 1">
          <a:extLst>
            <a:ext uri="{FF2B5EF4-FFF2-40B4-BE49-F238E27FC236}">
              <a16:creationId xmlns:a16="http://schemas.microsoft.com/office/drawing/2014/main" id="{1096B09C-A197-4486-BE98-148F521592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75628" name="Immagine 2">
          <a:extLst>
            <a:ext uri="{FF2B5EF4-FFF2-40B4-BE49-F238E27FC236}">
              <a16:creationId xmlns:a16="http://schemas.microsoft.com/office/drawing/2014/main" id="{19010D86-8833-4275-A603-A3A64F785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29" name="Immagine 8">
          <a:extLst>
            <a:ext uri="{FF2B5EF4-FFF2-40B4-BE49-F238E27FC236}">
              <a16:creationId xmlns:a16="http://schemas.microsoft.com/office/drawing/2014/main" id="{2FCCF658-8DD9-4394-8FFF-1AFA867EC2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30" name="Immagine 10">
          <a:extLst>
            <a:ext uri="{FF2B5EF4-FFF2-40B4-BE49-F238E27FC236}">
              <a16:creationId xmlns:a16="http://schemas.microsoft.com/office/drawing/2014/main" id="{91C37F95-3F28-4221-9280-89CB4E346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31" name="Immagine 1">
          <a:extLst>
            <a:ext uri="{FF2B5EF4-FFF2-40B4-BE49-F238E27FC236}">
              <a16:creationId xmlns:a16="http://schemas.microsoft.com/office/drawing/2014/main" id="{5B2FF406-4C49-44CF-8FCC-5BF2C796F0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32" name="Immagine 3">
          <a:extLst>
            <a:ext uri="{FF2B5EF4-FFF2-40B4-BE49-F238E27FC236}">
              <a16:creationId xmlns:a16="http://schemas.microsoft.com/office/drawing/2014/main" id="{E30E82D9-882B-4B41-8835-AE54BAB64D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33" name="Immagine 7">
          <a:extLst>
            <a:ext uri="{FF2B5EF4-FFF2-40B4-BE49-F238E27FC236}">
              <a16:creationId xmlns:a16="http://schemas.microsoft.com/office/drawing/2014/main" id="{E07355D4-21B5-4E7B-8405-1A74FDCD8D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5634" name="Immagine 8">
          <a:extLst>
            <a:ext uri="{FF2B5EF4-FFF2-40B4-BE49-F238E27FC236}">
              <a16:creationId xmlns:a16="http://schemas.microsoft.com/office/drawing/2014/main" id="{E3243215-C0B5-467B-B022-22683259A6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35" name="Immagine 9">
          <a:extLst>
            <a:ext uri="{FF2B5EF4-FFF2-40B4-BE49-F238E27FC236}">
              <a16:creationId xmlns:a16="http://schemas.microsoft.com/office/drawing/2014/main" id="{1C3EC421-528B-42CC-96E1-EFE569B95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36" name="Immagine 10">
          <a:extLst>
            <a:ext uri="{FF2B5EF4-FFF2-40B4-BE49-F238E27FC236}">
              <a16:creationId xmlns:a16="http://schemas.microsoft.com/office/drawing/2014/main" id="{9AD25A2F-30F6-4563-A631-09FBC204EE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75637" name="Immagine 11">
          <a:extLst>
            <a:ext uri="{FF2B5EF4-FFF2-40B4-BE49-F238E27FC236}">
              <a16:creationId xmlns:a16="http://schemas.microsoft.com/office/drawing/2014/main" id="{B02EB2B6-C6E7-4194-8BE8-E161601E9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38" name="Immagine 1">
          <a:extLst>
            <a:ext uri="{FF2B5EF4-FFF2-40B4-BE49-F238E27FC236}">
              <a16:creationId xmlns:a16="http://schemas.microsoft.com/office/drawing/2014/main" id="{87D60F7F-DB5C-44F1-8B4D-FC8AE5A57D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39" name="Immagine 2">
          <a:extLst>
            <a:ext uri="{FF2B5EF4-FFF2-40B4-BE49-F238E27FC236}">
              <a16:creationId xmlns:a16="http://schemas.microsoft.com/office/drawing/2014/main" id="{7B0E9CCE-2EC6-472D-9C0D-37F775FFF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40" name="Immagine 14">
          <a:extLst>
            <a:ext uri="{FF2B5EF4-FFF2-40B4-BE49-F238E27FC236}">
              <a16:creationId xmlns:a16="http://schemas.microsoft.com/office/drawing/2014/main" id="{6A20D694-D52C-49C7-8115-9AEF249F4B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41" name="Immagine 15">
          <a:extLst>
            <a:ext uri="{FF2B5EF4-FFF2-40B4-BE49-F238E27FC236}">
              <a16:creationId xmlns:a16="http://schemas.microsoft.com/office/drawing/2014/main" id="{AC19EC66-430D-45AB-885D-CAAE32290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42" name="Immagine 16">
          <a:extLst>
            <a:ext uri="{FF2B5EF4-FFF2-40B4-BE49-F238E27FC236}">
              <a16:creationId xmlns:a16="http://schemas.microsoft.com/office/drawing/2014/main" id="{CAEB056E-F377-4D26-B011-FDC68465B2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43" name="Immagine 19">
          <a:extLst>
            <a:ext uri="{FF2B5EF4-FFF2-40B4-BE49-F238E27FC236}">
              <a16:creationId xmlns:a16="http://schemas.microsoft.com/office/drawing/2014/main" id="{89280AF4-3E14-41D3-B411-035A821AB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5644" name="Immagine 20">
          <a:extLst>
            <a:ext uri="{FF2B5EF4-FFF2-40B4-BE49-F238E27FC236}">
              <a16:creationId xmlns:a16="http://schemas.microsoft.com/office/drawing/2014/main" id="{AAA9F7D6-7AF2-42A7-B984-2B2DEEC5A8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7426" name="Immagine 1">
          <a:extLst>
            <a:ext uri="{FF2B5EF4-FFF2-40B4-BE49-F238E27FC236}">
              <a16:creationId xmlns:a16="http://schemas.microsoft.com/office/drawing/2014/main" id="{DA91A30F-FEFD-418B-9E71-E573B329E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7427" name="Immagine 2">
          <a:extLst>
            <a:ext uri="{FF2B5EF4-FFF2-40B4-BE49-F238E27FC236}">
              <a16:creationId xmlns:a16="http://schemas.microsoft.com/office/drawing/2014/main" id="{4E70D67F-7AD1-4AC6-B621-D7280BE799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28" name="Immagine 8">
          <a:extLst>
            <a:ext uri="{FF2B5EF4-FFF2-40B4-BE49-F238E27FC236}">
              <a16:creationId xmlns:a16="http://schemas.microsoft.com/office/drawing/2014/main" id="{1207F1E8-01CF-4B9B-A4AF-F0D445C9B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29" name="Immagine 10">
          <a:extLst>
            <a:ext uri="{FF2B5EF4-FFF2-40B4-BE49-F238E27FC236}">
              <a16:creationId xmlns:a16="http://schemas.microsoft.com/office/drawing/2014/main" id="{C6944F0C-C7BB-4E6C-9843-73B264FD9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30" name="Immagine 1">
          <a:extLst>
            <a:ext uri="{FF2B5EF4-FFF2-40B4-BE49-F238E27FC236}">
              <a16:creationId xmlns:a16="http://schemas.microsoft.com/office/drawing/2014/main" id="{6992CBBD-92EC-436E-9AA5-13F052644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31" name="Immagine 3">
          <a:extLst>
            <a:ext uri="{FF2B5EF4-FFF2-40B4-BE49-F238E27FC236}">
              <a16:creationId xmlns:a16="http://schemas.microsoft.com/office/drawing/2014/main" id="{3AB325C5-57A8-41C4-9E2A-2297036EDB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32" name="Immagine 7">
          <a:extLst>
            <a:ext uri="{FF2B5EF4-FFF2-40B4-BE49-F238E27FC236}">
              <a16:creationId xmlns:a16="http://schemas.microsoft.com/office/drawing/2014/main" id="{984DD60E-07D4-4408-82E9-C39BEC2514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7433" name="Immagine 8">
          <a:extLst>
            <a:ext uri="{FF2B5EF4-FFF2-40B4-BE49-F238E27FC236}">
              <a16:creationId xmlns:a16="http://schemas.microsoft.com/office/drawing/2014/main" id="{A36D1C20-39C2-47C6-8500-B4210E370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34" name="Immagine 9">
          <a:extLst>
            <a:ext uri="{FF2B5EF4-FFF2-40B4-BE49-F238E27FC236}">
              <a16:creationId xmlns:a16="http://schemas.microsoft.com/office/drawing/2014/main" id="{208E9536-67DB-4AAC-BC59-76A409B0A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35" name="Immagine 10">
          <a:extLst>
            <a:ext uri="{FF2B5EF4-FFF2-40B4-BE49-F238E27FC236}">
              <a16:creationId xmlns:a16="http://schemas.microsoft.com/office/drawing/2014/main" id="{7A2A94D5-8B97-46A7-AAF8-72CEB3E28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7436" name="Immagine 11">
          <a:extLst>
            <a:ext uri="{FF2B5EF4-FFF2-40B4-BE49-F238E27FC236}">
              <a16:creationId xmlns:a16="http://schemas.microsoft.com/office/drawing/2014/main" id="{D3AE5628-23A7-4ABA-8BB5-58E214D467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37" name="Immagine 1">
          <a:extLst>
            <a:ext uri="{FF2B5EF4-FFF2-40B4-BE49-F238E27FC236}">
              <a16:creationId xmlns:a16="http://schemas.microsoft.com/office/drawing/2014/main" id="{C5718FDD-946C-4F44-912E-B11F5618D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38" name="Immagine 2">
          <a:extLst>
            <a:ext uri="{FF2B5EF4-FFF2-40B4-BE49-F238E27FC236}">
              <a16:creationId xmlns:a16="http://schemas.microsoft.com/office/drawing/2014/main" id="{0B84749D-C6B5-4EB4-8206-A6BF9C9CD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39" name="Immagine 14">
          <a:extLst>
            <a:ext uri="{FF2B5EF4-FFF2-40B4-BE49-F238E27FC236}">
              <a16:creationId xmlns:a16="http://schemas.microsoft.com/office/drawing/2014/main" id="{C1FCCD2C-31A0-49BC-871D-E64D4F7366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40" name="Immagine 15">
          <a:extLst>
            <a:ext uri="{FF2B5EF4-FFF2-40B4-BE49-F238E27FC236}">
              <a16:creationId xmlns:a16="http://schemas.microsoft.com/office/drawing/2014/main" id="{AEDE1171-6C28-4CE8-8380-654F33A18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41" name="Immagine 16">
          <a:extLst>
            <a:ext uri="{FF2B5EF4-FFF2-40B4-BE49-F238E27FC236}">
              <a16:creationId xmlns:a16="http://schemas.microsoft.com/office/drawing/2014/main" id="{B53AECA8-0A25-4E44-8C42-41234E1153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7442" name="Immagine 17">
          <a:extLst>
            <a:ext uri="{FF2B5EF4-FFF2-40B4-BE49-F238E27FC236}">
              <a16:creationId xmlns:a16="http://schemas.microsoft.com/office/drawing/2014/main" id="{CE8D605A-89FF-4848-97F9-D0260FE6C7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05721" name="Immagine 1">
          <a:extLst>
            <a:ext uri="{FF2B5EF4-FFF2-40B4-BE49-F238E27FC236}">
              <a16:creationId xmlns:a16="http://schemas.microsoft.com/office/drawing/2014/main" id="{341CF770-C443-4E90-965E-99A179523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05722" name="Immagine 2">
          <a:extLst>
            <a:ext uri="{FF2B5EF4-FFF2-40B4-BE49-F238E27FC236}">
              <a16:creationId xmlns:a16="http://schemas.microsoft.com/office/drawing/2014/main" id="{E92699DB-8BFE-44A6-9E49-F7230670A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6881" name="Immagine 1">
          <a:extLst>
            <a:ext uri="{FF2B5EF4-FFF2-40B4-BE49-F238E27FC236}">
              <a16:creationId xmlns:a16="http://schemas.microsoft.com/office/drawing/2014/main" id="{AF648AC0-127E-4E01-AE40-9849067C7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6882" name="Immagine 2">
          <a:extLst>
            <a:ext uri="{FF2B5EF4-FFF2-40B4-BE49-F238E27FC236}">
              <a16:creationId xmlns:a16="http://schemas.microsoft.com/office/drawing/2014/main" id="{CE813FE1-DAAD-409F-874D-724A1A4D6F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3" name="Immagine 8">
          <a:extLst>
            <a:ext uri="{FF2B5EF4-FFF2-40B4-BE49-F238E27FC236}">
              <a16:creationId xmlns:a16="http://schemas.microsoft.com/office/drawing/2014/main" id="{0F8775DA-C6D6-46AA-9ED6-AABA6BC30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4" name="Immagine 10">
          <a:extLst>
            <a:ext uri="{FF2B5EF4-FFF2-40B4-BE49-F238E27FC236}">
              <a16:creationId xmlns:a16="http://schemas.microsoft.com/office/drawing/2014/main" id="{A69DB943-009E-40C3-9A61-776851C82C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5" name="Immagine 1">
          <a:extLst>
            <a:ext uri="{FF2B5EF4-FFF2-40B4-BE49-F238E27FC236}">
              <a16:creationId xmlns:a16="http://schemas.microsoft.com/office/drawing/2014/main" id="{E8A56D1A-14FF-4E84-AF04-6DCEDFA6EA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6" name="Immagine 3">
          <a:extLst>
            <a:ext uri="{FF2B5EF4-FFF2-40B4-BE49-F238E27FC236}">
              <a16:creationId xmlns:a16="http://schemas.microsoft.com/office/drawing/2014/main" id="{E4CDF1C6-3F35-4C9A-8113-E5EA14C0E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7" name="Immagine 7">
          <a:extLst>
            <a:ext uri="{FF2B5EF4-FFF2-40B4-BE49-F238E27FC236}">
              <a16:creationId xmlns:a16="http://schemas.microsoft.com/office/drawing/2014/main" id="{5C49ACBF-F977-4D1A-A5C3-73EA4A1DDC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6888" name="Immagine 8">
          <a:extLst>
            <a:ext uri="{FF2B5EF4-FFF2-40B4-BE49-F238E27FC236}">
              <a16:creationId xmlns:a16="http://schemas.microsoft.com/office/drawing/2014/main" id="{90801A15-D4AD-4F92-8608-759FFB0CE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89" name="Immagine 9">
          <a:extLst>
            <a:ext uri="{FF2B5EF4-FFF2-40B4-BE49-F238E27FC236}">
              <a16:creationId xmlns:a16="http://schemas.microsoft.com/office/drawing/2014/main" id="{F5F7E7F3-D3D1-4983-AD7E-4A5CE6805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0" name="Immagine 10">
          <a:extLst>
            <a:ext uri="{FF2B5EF4-FFF2-40B4-BE49-F238E27FC236}">
              <a16:creationId xmlns:a16="http://schemas.microsoft.com/office/drawing/2014/main" id="{15257C1C-7377-4A87-B719-36BDE8E90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6891" name="Immagine 11">
          <a:extLst>
            <a:ext uri="{FF2B5EF4-FFF2-40B4-BE49-F238E27FC236}">
              <a16:creationId xmlns:a16="http://schemas.microsoft.com/office/drawing/2014/main" id="{A8345AD2-8EB0-46DD-A0BF-0822B4CE3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2" name="Immagine 1">
          <a:extLst>
            <a:ext uri="{FF2B5EF4-FFF2-40B4-BE49-F238E27FC236}">
              <a16:creationId xmlns:a16="http://schemas.microsoft.com/office/drawing/2014/main" id="{F8EE40AB-6BE0-4F7C-9D39-83617FAA6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3" name="Immagine 2">
          <a:extLst>
            <a:ext uri="{FF2B5EF4-FFF2-40B4-BE49-F238E27FC236}">
              <a16:creationId xmlns:a16="http://schemas.microsoft.com/office/drawing/2014/main" id="{D5B69E29-42E1-43E2-9F25-84BB5C479B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4" name="Immagine 14">
          <a:extLst>
            <a:ext uri="{FF2B5EF4-FFF2-40B4-BE49-F238E27FC236}">
              <a16:creationId xmlns:a16="http://schemas.microsoft.com/office/drawing/2014/main" id="{DC7867C1-64E1-4AE8-A78E-8452C0829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5" name="Immagine 15">
          <a:extLst>
            <a:ext uri="{FF2B5EF4-FFF2-40B4-BE49-F238E27FC236}">
              <a16:creationId xmlns:a16="http://schemas.microsoft.com/office/drawing/2014/main" id="{D7327465-055D-4873-897E-D460929E9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6" name="Immagine 16">
          <a:extLst>
            <a:ext uri="{FF2B5EF4-FFF2-40B4-BE49-F238E27FC236}">
              <a16:creationId xmlns:a16="http://schemas.microsoft.com/office/drawing/2014/main" id="{676DBD31-FC17-430D-99D6-8423A8DE25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7" name="Immagine 17">
          <a:extLst>
            <a:ext uri="{FF2B5EF4-FFF2-40B4-BE49-F238E27FC236}">
              <a16:creationId xmlns:a16="http://schemas.microsoft.com/office/drawing/2014/main" id="{B7A609F6-EDC8-40E0-8552-0F9F4FC1E2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8" name="Immagine 18">
          <a:extLst>
            <a:ext uri="{FF2B5EF4-FFF2-40B4-BE49-F238E27FC236}">
              <a16:creationId xmlns:a16="http://schemas.microsoft.com/office/drawing/2014/main" id="{1B71FA5E-5C1E-4A0B-B8DB-4ADF5F520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899" name="Immagine 22">
          <a:extLst>
            <a:ext uri="{FF2B5EF4-FFF2-40B4-BE49-F238E27FC236}">
              <a16:creationId xmlns:a16="http://schemas.microsoft.com/office/drawing/2014/main" id="{7B1AFBB7-796D-4BFE-992D-8F12E8E4EB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6900" name="Immagine 24">
          <a:extLst>
            <a:ext uri="{FF2B5EF4-FFF2-40B4-BE49-F238E27FC236}">
              <a16:creationId xmlns:a16="http://schemas.microsoft.com/office/drawing/2014/main" id="{EBF929D6-2AC2-4D34-94CA-FEDAAF79D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36429" name="Immagine 1">
          <a:extLst>
            <a:ext uri="{FF2B5EF4-FFF2-40B4-BE49-F238E27FC236}">
              <a16:creationId xmlns:a16="http://schemas.microsoft.com/office/drawing/2014/main" id="{F3412A4E-8AB5-4719-A573-EBF1C97EA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36430" name="Immagine 2">
          <a:extLst>
            <a:ext uri="{FF2B5EF4-FFF2-40B4-BE49-F238E27FC236}">
              <a16:creationId xmlns:a16="http://schemas.microsoft.com/office/drawing/2014/main" id="{4A67915E-12B0-49A1-A5EB-DCF9708C7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43943" name="Immagine 1">
          <a:extLst>
            <a:ext uri="{FF2B5EF4-FFF2-40B4-BE49-F238E27FC236}">
              <a16:creationId xmlns:a16="http://schemas.microsoft.com/office/drawing/2014/main" id="{A0D77E79-86C9-4FE9-A450-C2721226A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43944" name="Immagine 2">
          <a:extLst>
            <a:ext uri="{FF2B5EF4-FFF2-40B4-BE49-F238E27FC236}">
              <a16:creationId xmlns:a16="http://schemas.microsoft.com/office/drawing/2014/main" id="{0C18B970-05E2-46EF-A5B5-6401B974C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45" name="Immagine 8">
          <a:extLst>
            <a:ext uri="{FF2B5EF4-FFF2-40B4-BE49-F238E27FC236}">
              <a16:creationId xmlns:a16="http://schemas.microsoft.com/office/drawing/2014/main" id="{9EA737AD-6410-484E-9918-2749793E17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46" name="Immagine 10">
          <a:extLst>
            <a:ext uri="{FF2B5EF4-FFF2-40B4-BE49-F238E27FC236}">
              <a16:creationId xmlns:a16="http://schemas.microsoft.com/office/drawing/2014/main" id="{C4063026-CF46-4D37-B9C7-BF59471CA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47" name="Immagine 1">
          <a:extLst>
            <a:ext uri="{FF2B5EF4-FFF2-40B4-BE49-F238E27FC236}">
              <a16:creationId xmlns:a16="http://schemas.microsoft.com/office/drawing/2014/main" id="{50ACDF80-5F7F-4BE0-BD7E-36ED0AFEBB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48" name="Immagine 3">
          <a:extLst>
            <a:ext uri="{FF2B5EF4-FFF2-40B4-BE49-F238E27FC236}">
              <a16:creationId xmlns:a16="http://schemas.microsoft.com/office/drawing/2014/main" id="{B8757C42-A8D7-4F5E-9117-E5ED90720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49" name="Immagine 7">
          <a:extLst>
            <a:ext uri="{FF2B5EF4-FFF2-40B4-BE49-F238E27FC236}">
              <a16:creationId xmlns:a16="http://schemas.microsoft.com/office/drawing/2014/main" id="{9E28C3B6-C8FD-4495-804F-D81874C960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3950" name="Immagine 8">
          <a:extLst>
            <a:ext uri="{FF2B5EF4-FFF2-40B4-BE49-F238E27FC236}">
              <a16:creationId xmlns:a16="http://schemas.microsoft.com/office/drawing/2014/main" id="{69A9CD91-676D-41B2-9A16-CB4298707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1" name="Immagine 9">
          <a:extLst>
            <a:ext uri="{FF2B5EF4-FFF2-40B4-BE49-F238E27FC236}">
              <a16:creationId xmlns:a16="http://schemas.microsoft.com/office/drawing/2014/main" id="{671193B8-3DDE-4921-A4CD-43A271B80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2" name="Immagine 10">
          <a:extLst>
            <a:ext uri="{FF2B5EF4-FFF2-40B4-BE49-F238E27FC236}">
              <a16:creationId xmlns:a16="http://schemas.microsoft.com/office/drawing/2014/main" id="{34EB6770-E990-4E97-BBA1-E76FFA5273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43953" name="Immagine 11">
          <a:extLst>
            <a:ext uri="{FF2B5EF4-FFF2-40B4-BE49-F238E27FC236}">
              <a16:creationId xmlns:a16="http://schemas.microsoft.com/office/drawing/2014/main" id="{27C3F974-8B65-4515-8EDE-BA6B9BCDAC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4" name="Immagine 1">
          <a:extLst>
            <a:ext uri="{FF2B5EF4-FFF2-40B4-BE49-F238E27FC236}">
              <a16:creationId xmlns:a16="http://schemas.microsoft.com/office/drawing/2014/main" id="{E9E0DCC2-2BC1-4867-863E-57566C88D0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5" name="Immagine 2">
          <a:extLst>
            <a:ext uri="{FF2B5EF4-FFF2-40B4-BE49-F238E27FC236}">
              <a16:creationId xmlns:a16="http://schemas.microsoft.com/office/drawing/2014/main" id="{2CDA2F14-C04D-4C3C-A349-EE28C31EF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6" name="Immagine 14">
          <a:extLst>
            <a:ext uri="{FF2B5EF4-FFF2-40B4-BE49-F238E27FC236}">
              <a16:creationId xmlns:a16="http://schemas.microsoft.com/office/drawing/2014/main" id="{4253844C-F37E-4168-BD48-57812DBF6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7" name="Immagine 15">
          <a:extLst>
            <a:ext uri="{FF2B5EF4-FFF2-40B4-BE49-F238E27FC236}">
              <a16:creationId xmlns:a16="http://schemas.microsoft.com/office/drawing/2014/main" id="{33632E19-9325-4E24-8133-69BD41817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8" name="Immagine 16">
          <a:extLst>
            <a:ext uri="{FF2B5EF4-FFF2-40B4-BE49-F238E27FC236}">
              <a16:creationId xmlns:a16="http://schemas.microsoft.com/office/drawing/2014/main" id="{A7900931-A64D-4040-8553-98E000B0FF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3959" name="Immagine 17">
          <a:extLst>
            <a:ext uri="{FF2B5EF4-FFF2-40B4-BE49-F238E27FC236}">
              <a16:creationId xmlns:a16="http://schemas.microsoft.com/office/drawing/2014/main" id="{E4FBC89C-54DB-4C85-A48B-8D2F376C2F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42571" name="Immagine 1">
          <a:extLst>
            <a:ext uri="{FF2B5EF4-FFF2-40B4-BE49-F238E27FC236}">
              <a16:creationId xmlns:a16="http://schemas.microsoft.com/office/drawing/2014/main" id="{537EF250-3AC2-4BD2-B145-905287A4E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42572" name="Immagine 2">
          <a:extLst>
            <a:ext uri="{FF2B5EF4-FFF2-40B4-BE49-F238E27FC236}">
              <a16:creationId xmlns:a16="http://schemas.microsoft.com/office/drawing/2014/main" id="{0E1E11E5-E57F-4C9A-8DD0-E3B07C47D2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1317" name="Immagine 1">
          <a:extLst>
            <a:ext uri="{FF2B5EF4-FFF2-40B4-BE49-F238E27FC236}">
              <a16:creationId xmlns:a16="http://schemas.microsoft.com/office/drawing/2014/main" id="{D6C6C056-24DF-4364-A13A-54B7CEF55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1318" name="Immagine 2">
          <a:extLst>
            <a:ext uri="{FF2B5EF4-FFF2-40B4-BE49-F238E27FC236}">
              <a16:creationId xmlns:a16="http://schemas.microsoft.com/office/drawing/2014/main" id="{5D551E9E-FCAB-4842-B398-0A58A11E3C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19" name="Immagine 8">
          <a:extLst>
            <a:ext uri="{FF2B5EF4-FFF2-40B4-BE49-F238E27FC236}">
              <a16:creationId xmlns:a16="http://schemas.microsoft.com/office/drawing/2014/main" id="{7E605E8F-96EE-4990-A756-8D3A982B4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20" name="Immagine 10">
          <a:extLst>
            <a:ext uri="{FF2B5EF4-FFF2-40B4-BE49-F238E27FC236}">
              <a16:creationId xmlns:a16="http://schemas.microsoft.com/office/drawing/2014/main" id="{70BCF7A1-D0BA-46FD-9B28-BB58620D02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21" name="Immagine 1">
          <a:extLst>
            <a:ext uri="{FF2B5EF4-FFF2-40B4-BE49-F238E27FC236}">
              <a16:creationId xmlns:a16="http://schemas.microsoft.com/office/drawing/2014/main" id="{9D1A729C-2E0D-4032-A131-696B64B61A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22" name="Immagine 3">
          <a:extLst>
            <a:ext uri="{FF2B5EF4-FFF2-40B4-BE49-F238E27FC236}">
              <a16:creationId xmlns:a16="http://schemas.microsoft.com/office/drawing/2014/main" id="{6CB8A6F0-9737-4001-9407-CF9F32752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23" name="Immagine 7">
          <a:extLst>
            <a:ext uri="{FF2B5EF4-FFF2-40B4-BE49-F238E27FC236}">
              <a16:creationId xmlns:a16="http://schemas.microsoft.com/office/drawing/2014/main" id="{AAF0ED08-536F-4AE3-9563-5BEC1CDBA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1324" name="Immagine 8">
          <a:extLst>
            <a:ext uri="{FF2B5EF4-FFF2-40B4-BE49-F238E27FC236}">
              <a16:creationId xmlns:a16="http://schemas.microsoft.com/office/drawing/2014/main" id="{BCA86542-EB61-4425-84DB-8749B8DA79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25" name="Immagine 9">
          <a:extLst>
            <a:ext uri="{FF2B5EF4-FFF2-40B4-BE49-F238E27FC236}">
              <a16:creationId xmlns:a16="http://schemas.microsoft.com/office/drawing/2014/main" id="{063BB697-483D-46AB-B217-FFE923C247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26" name="Immagine 10">
          <a:extLst>
            <a:ext uri="{FF2B5EF4-FFF2-40B4-BE49-F238E27FC236}">
              <a16:creationId xmlns:a16="http://schemas.microsoft.com/office/drawing/2014/main" id="{6E56BEFE-2C7D-4E8E-8F57-0A63C2085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1327" name="Immagine 11">
          <a:extLst>
            <a:ext uri="{FF2B5EF4-FFF2-40B4-BE49-F238E27FC236}">
              <a16:creationId xmlns:a16="http://schemas.microsoft.com/office/drawing/2014/main" id="{098AF1AB-BF89-442B-AE42-BB73C46FB2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28" name="Immagine 1">
          <a:extLst>
            <a:ext uri="{FF2B5EF4-FFF2-40B4-BE49-F238E27FC236}">
              <a16:creationId xmlns:a16="http://schemas.microsoft.com/office/drawing/2014/main" id="{90B1692D-FB7E-4A0E-AE66-9D2883332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29" name="Immagine 2">
          <a:extLst>
            <a:ext uri="{FF2B5EF4-FFF2-40B4-BE49-F238E27FC236}">
              <a16:creationId xmlns:a16="http://schemas.microsoft.com/office/drawing/2014/main" id="{7E85F74A-1526-426D-8EA9-5ADCE51DF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0" name="Immagine 14">
          <a:extLst>
            <a:ext uri="{FF2B5EF4-FFF2-40B4-BE49-F238E27FC236}">
              <a16:creationId xmlns:a16="http://schemas.microsoft.com/office/drawing/2014/main" id="{94631594-733C-40C3-A147-0F2D0173A2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1" name="Immagine 15">
          <a:extLst>
            <a:ext uri="{FF2B5EF4-FFF2-40B4-BE49-F238E27FC236}">
              <a16:creationId xmlns:a16="http://schemas.microsoft.com/office/drawing/2014/main" id="{FE113F82-9D45-4EBC-8FFC-40D5F1F4D2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2" name="Immagine 16">
          <a:extLst>
            <a:ext uri="{FF2B5EF4-FFF2-40B4-BE49-F238E27FC236}">
              <a16:creationId xmlns:a16="http://schemas.microsoft.com/office/drawing/2014/main" id="{9632AC0A-7978-4670-B01E-3E9424674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3" name="Immagine 17">
          <a:extLst>
            <a:ext uri="{FF2B5EF4-FFF2-40B4-BE49-F238E27FC236}">
              <a16:creationId xmlns:a16="http://schemas.microsoft.com/office/drawing/2014/main" id="{D9085360-76BC-4313-B348-4D7A47093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4" name="Immagine 18">
          <a:extLst>
            <a:ext uri="{FF2B5EF4-FFF2-40B4-BE49-F238E27FC236}">
              <a16:creationId xmlns:a16="http://schemas.microsoft.com/office/drawing/2014/main" id="{7CD3CFD7-1501-4AE6-AD2F-23BFB96C3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5" name="Immagine 22">
          <a:extLst>
            <a:ext uri="{FF2B5EF4-FFF2-40B4-BE49-F238E27FC236}">
              <a16:creationId xmlns:a16="http://schemas.microsoft.com/office/drawing/2014/main" id="{72311A79-6D20-47F3-9C03-9545449FE9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1336" name="Immagine 24">
          <a:extLst>
            <a:ext uri="{FF2B5EF4-FFF2-40B4-BE49-F238E27FC236}">
              <a16:creationId xmlns:a16="http://schemas.microsoft.com/office/drawing/2014/main" id="{32047BAC-4C8D-4CCC-AEFB-07BE53D7D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67135" name="Immagine 1">
          <a:extLst>
            <a:ext uri="{FF2B5EF4-FFF2-40B4-BE49-F238E27FC236}">
              <a16:creationId xmlns:a16="http://schemas.microsoft.com/office/drawing/2014/main" id="{936B8408-5653-42FD-9656-3196C4F72F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67136" name="Immagine 2">
          <a:extLst>
            <a:ext uri="{FF2B5EF4-FFF2-40B4-BE49-F238E27FC236}">
              <a16:creationId xmlns:a16="http://schemas.microsoft.com/office/drawing/2014/main" id="{B013B294-EC19-425D-B99B-E82FAB6D83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8956" name="Immagine 1">
          <a:extLst>
            <a:ext uri="{FF2B5EF4-FFF2-40B4-BE49-F238E27FC236}">
              <a16:creationId xmlns:a16="http://schemas.microsoft.com/office/drawing/2014/main" id="{6B4C0893-F377-4FF8-B3CE-1E291ACFC2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8957" name="Immagine 2">
          <a:extLst>
            <a:ext uri="{FF2B5EF4-FFF2-40B4-BE49-F238E27FC236}">
              <a16:creationId xmlns:a16="http://schemas.microsoft.com/office/drawing/2014/main" id="{693AB269-5C8D-407B-8654-6518F7D8A5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58" name="Immagine 8">
          <a:extLst>
            <a:ext uri="{FF2B5EF4-FFF2-40B4-BE49-F238E27FC236}">
              <a16:creationId xmlns:a16="http://schemas.microsoft.com/office/drawing/2014/main" id="{C6913675-662C-4E50-8C8B-8A0C8E9B9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59" name="Immagine 10">
          <a:extLst>
            <a:ext uri="{FF2B5EF4-FFF2-40B4-BE49-F238E27FC236}">
              <a16:creationId xmlns:a16="http://schemas.microsoft.com/office/drawing/2014/main" id="{6F78268C-1D20-4CE1-9E06-90D788C43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60" name="Immagine 1">
          <a:extLst>
            <a:ext uri="{FF2B5EF4-FFF2-40B4-BE49-F238E27FC236}">
              <a16:creationId xmlns:a16="http://schemas.microsoft.com/office/drawing/2014/main" id="{EE898FDB-4A1D-4464-8685-4DB1310B73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61" name="Immagine 3">
          <a:extLst>
            <a:ext uri="{FF2B5EF4-FFF2-40B4-BE49-F238E27FC236}">
              <a16:creationId xmlns:a16="http://schemas.microsoft.com/office/drawing/2014/main" id="{67E8C2B6-5F33-4F31-91A8-65B57D1969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62" name="Immagine 7">
          <a:extLst>
            <a:ext uri="{FF2B5EF4-FFF2-40B4-BE49-F238E27FC236}">
              <a16:creationId xmlns:a16="http://schemas.microsoft.com/office/drawing/2014/main" id="{94297909-04DD-4B83-9512-8A2383ADF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8963" name="Immagine 8">
          <a:extLst>
            <a:ext uri="{FF2B5EF4-FFF2-40B4-BE49-F238E27FC236}">
              <a16:creationId xmlns:a16="http://schemas.microsoft.com/office/drawing/2014/main" id="{0372DFD5-B50C-491D-A82B-259BC00AD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64" name="Immagine 9">
          <a:extLst>
            <a:ext uri="{FF2B5EF4-FFF2-40B4-BE49-F238E27FC236}">
              <a16:creationId xmlns:a16="http://schemas.microsoft.com/office/drawing/2014/main" id="{38D34886-A6DC-4AA9-8F04-0772185390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65" name="Immagine 10">
          <a:extLst>
            <a:ext uri="{FF2B5EF4-FFF2-40B4-BE49-F238E27FC236}">
              <a16:creationId xmlns:a16="http://schemas.microsoft.com/office/drawing/2014/main" id="{0E2E84AA-2F76-4EE1-9AD0-99F0F81921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8966" name="Immagine 11">
          <a:extLst>
            <a:ext uri="{FF2B5EF4-FFF2-40B4-BE49-F238E27FC236}">
              <a16:creationId xmlns:a16="http://schemas.microsoft.com/office/drawing/2014/main" id="{BBE47B0F-C64B-48E7-B09C-18F9A1E4C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67" name="Immagine 1">
          <a:extLst>
            <a:ext uri="{FF2B5EF4-FFF2-40B4-BE49-F238E27FC236}">
              <a16:creationId xmlns:a16="http://schemas.microsoft.com/office/drawing/2014/main" id="{5ACAA5D0-E697-48EC-B5C3-3CB49244DB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68" name="Immagine 2">
          <a:extLst>
            <a:ext uri="{FF2B5EF4-FFF2-40B4-BE49-F238E27FC236}">
              <a16:creationId xmlns:a16="http://schemas.microsoft.com/office/drawing/2014/main" id="{755F01B0-B98F-4034-ACC5-627478607C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69" name="Immagine 14">
          <a:extLst>
            <a:ext uri="{FF2B5EF4-FFF2-40B4-BE49-F238E27FC236}">
              <a16:creationId xmlns:a16="http://schemas.microsoft.com/office/drawing/2014/main" id="{D186914B-74C1-4E12-8012-53396D4A36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0" name="Immagine 15">
          <a:extLst>
            <a:ext uri="{FF2B5EF4-FFF2-40B4-BE49-F238E27FC236}">
              <a16:creationId xmlns:a16="http://schemas.microsoft.com/office/drawing/2014/main" id="{318F7A15-2CEF-4FBF-84EA-487E8A44E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1" name="Immagine 16">
          <a:extLst>
            <a:ext uri="{FF2B5EF4-FFF2-40B4-BE49-F238E27FC236}">
              <a16:creationId xmlns:a16="http://schemas.microsoft.com/office/drawing/2014/main" id="{433E2E3E-DCAF-4C03-8AE6-D4D8E95CB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2" name="Immagine 17">
          <a:extLst>
            <a:ext uri="{FF2B5EF4-FFF2-40B4-BE49-F238E27FC236}">
              <a16:creationId xmlns:a16="http://schemas.microsoft.com/office/drawing/2014/main" id="{6DCA6323-F4AF-47A3-8460-D20DCC2F28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3" name="Immagine 18">
          <a:extLst>
            <a:ext uri="{FF2B5EF4-FFF2-40B4-BE49-F238E27FC236}">
              <a16:creationId xmlns:a16="http://schemas.microsoft.com/office/drawing/2014/main" id="{7C4364E9-8F56-4917-B2BB-81D1497939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4" name="Immagine 19">
          <a:extLst>
            <a:ext uri="{FF2B5EF4-FFF2-40B4-BE49-F238E27FC236}">
              <a16:creationId xmlns:a16="http://schemas.microsoft.com/office/drawing/2014/main" id="{D885928E-4470-45E1-A441-39A345548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5" name="Immagine 20">
          <a:extLst>
            <a:ext uri="{FF2B5EF4-FFF2-40B4-BE49-F238E27FC236}">
              <a16:creationId xmlns:a16="http://schemas.microsoft.com/office/drawing/2014/main" id="{6EF14046-64D6-486A-AB23-32ECF9C9EE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8976" name="Immagine 21">
          <a:extLst>
            <a:ext uri="{FF2B5EF4-FFF2-40B4-BE49-F238E27FC236}">
              <a16:creationId xmlns:a16="http://schemas.microsoft.com/office/drawing/2014/main" id="{6CE1565E-80CA-49B5-AA47-673EC4B896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70205" name="Immagine 1">
          <a:extLst>
            <a:ext uri="{FF2B5EF4-FFF2-40B4-BE49-F238E27FC236}">
              <a16:creationId xmlns:a16="http://schemas.microsoft.com/office/drawing/2014/main" id="{E3156B85-D364-4D0D-9004-4F8B7F612E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70206" name="Immagine 2">
          <a:extLst>
            <a:ext uri="{FF2B5EF4-FFF2-40B4-BE49-F238E27FC236}">
              <a16:creationId xmlns:a16="http://schemas.microsoft.com/office/drawing/2014/main" id="{42E1CCA7-344F-4A69-9DEC-063DBBD549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47577" name="Immagine 1">
          <a:extLst>
            <a:ext uri="{FF2B5EF4-FFF2-40B4-BE49-F238E27FC236}">
              <a16:creationId xmlns:a16="http://schemas.microsoft.com/office/drawing/2014/main" id="{B0EB2AE0-EB8F-46E4-83A7-7CBF4F2332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1653540</xdr:colOff>
      <xdr:row>0</xdr:row>
      <xdr:rowOff>7620</xdr:rowOff>
    </xdr:from>
    <xdr:to>
      <xdr:col>0</xdr:col>
      <xdr:colOff>2644140</xdr:colOff>
      <xdr:row>0</xdr:row>
      <xdr:rowOff>910590</xdr:rowOff>
    </xdr:to>
    <xdr:pic>
      <xdr:nvPicPr>
        <xdr:cNvPr id="2447578" name="Immagine 2">
          <a:extLst>
            <a:ext uri="{FF2B5EF4-FFF2-40B4-BE49-F238E27FC236}">
              <a16:creationId xmlns:a16="http://schemas.microsoft.com/office/drawing/2014/main" id="{E580675A-D8A0-42FD-A6D8-3E6C64361F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3540" y="7620"/>
          <a:ext cx="990600" cy="902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7211" name="Immagine 1">
          <a:extLst>
            <a:ext uri="{FF2B5EF4-FFF2-40B4-BE49-F238E27FC236}">
              <a16:creationId xmlns:a16="http://schemas.microsoft.com/office/drawing/2014/main" id="{B66579A2-5834-47EE-BA52-CAF606960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7212" name="Immagine 2">
          <a:extLst>
            <a:ext uri="{FF2B5EF4-FFF2-40B4-BE49-F238E27FC236}">
              <a16:creationId xmlns:a16="http://schemas.microsoft.com/office/drawing/2014/main" id="{4A603A2C-EF03-4F19-8A93-96DCE3703A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3" name="Immagine 8">
          <a:extLst>
            <a:ext uri="{FF2B5EF4-FFF2-40B4-BE49-F238E27FC236}">
              <a16:creationId xmlns:a16="http://schemas.microsoft.com/office/drawing/2014/main" id="{E162721F-6DF4-4B70-A3E7-80CFD8E83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4" name="Immagine 10">
          <a:extLst>
            <a:ext uri="{FF2B5EF4-FFF2-40B4-BE49-F238E27FC236}">
              <a16:creationId xmlns:a16="http://schemas.microsoft.com/office/drawing/2014/main" id="{304C3261-FC53-4832-B5E3-A15A8A65D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5" name="Immagine 1">
          <a:extLst>
            <a:ext uri="{FF2B5EF4-FFF2-40B4-BE49-F238E27FC236}">
              <a16:creationId xmlns:a16="http://schemas.microsoft.com/office/drawing/2014/main" id="{2230130B-6D93-4E99-A03F-F189D0AB41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6" name="Immagine 3">
          <a:extLst>
            <a:ext uri="{FF2B5EF4-FFF2-40B4-BE49-F238E27FC236}">
              <a16:creationId xmlns:a16="http://schemas.microsoft.com/office/drawing/2014/main" id="{6EE3FB12-07A4-481A-8E87-AAEDDC02A5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7" name="Immagine 7">
          <a:extLst>
            <a:ext uri="{FF2B5EF4-FFF2-40B4-BE49-F238E27FC236}">
              <a16:creationId xmlns:a16="http://schemas.microsoft.com/office/drawing/2014/main" id="{A41B3179-C274-4033-A9FC-F16AE8A0D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7218" name="Immagine 8">
          <a:extLst>
            <a:ext uri="{FF2B5EF4-FFF2-40B4-BE49-F238E27FC236}">
              <a16:creationId xmlns:a16="http://schemas.microsoft.com/office/drawing/2014/main" id="{C6613326-B671-40FC-9619-175FBDE57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19" name="Immagine 9">
          <a:extLst>
            <a:ext uri="{FF2B5EF4-FFF2-40B4-BE49-F238E27FC236}">
              <a16:creationId xmlns:a16="http://schemas.microsoft.com/office/drawing/2014/main" id="{23F20250-CAE9-497F-AAEE-D2A630DEB0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0" name="Immagine 10">
          <a:extLst>
            <a:ext uri="{FF2B5EF4-FFF2-40B4-BE49-F238E27FC236}">
              <a16:creationId xmlns:a16="http://schemas.microsoft.com/office/drawing/2014/main" id="{DB6CD1D7-43B8-44B5-8D6E-23185C09F9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7221" name="Immagine 11">
          <a:extLst>
            <a:ext uri="{FF2B5EF4-FFF2-40B4-BE49-F238E27FC236}">
              <a16:creationId xmlns:a16="http://schemas.microsoft.com/office/drawing/2014/main" id="{D1078A59-EDA7-48E7-9811-642AFA4FE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2" name="Immagine 1">
          <a:extLst>
            <a:ext uri="{FF2B5EF4-FFF2-40B4-BE49-F238E27FC236}">
              <a16:creationId xmlns:a16="http://schemas.microsoft.com/office/drawing/2014/main" id="{CFD276EB-A350-481F-B533-6DFD0B340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3" name="Immagine 2">
          <a:extLst>
            <a:ext uri="{FF2B5EF4-FFF2-40B4-BE49-F238E27FC236}">
              <a16:creationId xmlns:a16="http://schemas.microsoft.com/office/drawing/2014/main" id="{7C389AC4-CBB6-44F5-8FD7-0E76425DF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4" name="Immagine 14">
          <a:extLst>
            <a:ext uri="{FF2B5EF4-FFF2-40B4-BE49-F238E27FC236}">
              <a16:creationId xmlns:a16="http://schemas.microsoft.com/office/drawing/2014/main" id="{B11E68BC-B154-438C-B5AA-FA934A105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5" name="Immagine 15">
          <a:extLst>
            <a:ext uri="{FF2B5EF4-FFF2-40B4-BE49-F238E27FC236}">
              <a16:creationId xmlns:a16="http://schemas.microsoft.com/office/drawing/2014/main" id="{9CA1CD5A-17A3-4AD5-B347-315C4F19D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6" name="Immagine 16">
          <a:extLst>
            <a:ext uri="{FF2B5EF4-FFF2-40B4-BE49-F238E27FC236}">
              <a16:creationId xmlns:a16="http://schemas.microsoft.com/office/drawing/2014/main" id="{A48688F0-B6DB-49C7-86D8-B3EBC507E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7" name="Immagine 17">
          <a:extLst>
            <a:ext uri="{FF2B5EF4-FFF2-40B4-BE49-F238E27FC236}">
              <a16:creationId xmlns:a16="http://schemas.microsoft.com/office/drawing/2014/main" id="{3F720562-8D90-4511-803B-B2B77DEF8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8" name="Immagine 18">
          <a:extLst>
            <a:ext uri="{FF2B5EF4-FFF2-40B4-BE49-F238E27FC236}">
              <a16:creationId xmlns:a16="http://schemas.microsoft.com/office/drawing/2014/main" id="{EBEBC226-5C57-4F41-A0BB-091DAEFCE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7229" name="Immagine 19">
          <a:extLst>
            <a:ext uri="{FF2B5EF4-FFF2-40B4-BE49-F238E27FC236}">
              <a16:creationId xmlns:a16="http://schemas.microsoft.com/office/drawing/2014/main" id="{46D4D80A-43B2-460F-9CAC-EC2A06D69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83507" name="Immagine 1">
          <a:extLst>
            <a:ext uri="{FF2B5EF4-FFF2-40B4-BE49-F238E27FC236}">
              <a16:creationId xmlns:a16="http://schemas.microsoft.com/office/drawing/2014/main" id="{050D62C0-46F1-45AA-AF31-734B3335D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83508" name="Immagine 2">
          <a:extLst>
            <a:ext uri="{FF2B5EF4-FFF2-40B4-BE49-F238E27FC236}">
              <a16:creationId xmlns:a16="http://schemas.microsoft.com/office/drawing/2014/main" id="{F2608543-C312-4E71-A6BF-C4E553F0B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1358" name="Immagine 1">
          <a:extLst>
            <a:ext uri="{FF2B5EF4-FFF2-40B4-BE49-F238E27FC236}">
              <a16:creationId xmlns:a16="http://schemas.microsoft.com/office/drawing/2014/main" id="{6C514E26-CA1E-4600-85DC-98A53DF35D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1359" name="Immagine 2">
          <a:extLst>
            <a:ext uri="{FF2B5EF4-FFF2-40B4-BE49-F238E27FC236}">
              <a16:creationId xmlns:a16="http://schemas.microsoft.com/office/drawing/2014/main" id="{63E25740-ED52-4253-99C2-07A371221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0" name="Immagine 8">
          <a:extLst>
            <a:ext uri="{FF2B5EF4-FFF2-40B4-BE49-F238E27FC236}">
              <a16:creationId xmlns:a16="http://schemas.microsoft.com/office/drawing/2014/main" id="{3D6F95E9-73D7-4940-A5F2-D49446B6D2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1" name="Immagine 10">
          <a:extLst>
            <a:ext uri="{FF2B5EF4-FFF2-40B4-BE49-F238E27FC236}">
              <a16:creationId xmlns:a16="http://schemas.microsoft.com/office/drawing/2014/main" id="{3AC86890-4E4C-4130-B955-F40000B7F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2" name="Immagine 1">
          <a:extLst>
            <a:ext uri="{FF2B5EF4-FFF2-40B4-BE49-F238E27FC236}">
              <a16:creationId xmlns:a16="http://schemas.microsoft.com/office/drawing/2014/main" id="{083F277B-09E9-4008-9FD5-AD5314D46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3" name="Immagine 3">
          <a:extLst>
            <a:ext uri="{FF2B5EF4-FFF2-40B4-BE49-F238E27FC236}">
              <a16:creationId xmlns:a16="http://schemas.microsoft.com/office/drawing/2014/main" id="{59E14F3E-2DA7-4B5C-8805-5A8C381BC6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4" name="Immagine 7">
          <a:extLst>
            <a:ext uri="{FF2B5EF4-FFF2-40B4-BE49-F238E27FC236}">
              <a16:creationId xmlns:a16="http://schemas.microsoft.com/office/drawing/2014/main" id="{6708BEBD-0A94-4C08-81B8-7C87559DF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1365" name="Immagine 8">
          <a:extLst>
            <a:ext uri="{FF2B5EF4-FFF2-40B4-BE49-F238E27FC236}">
              <a16:creationId xmlns:a16="http://schemas.microsoft.com/office/drawing/2014/main" id="{8DEA2B86-50CF-4BA0-9AAB-9B926F182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66" name="Immagine 9">
          <a:extLst>
            <a:ext uri="{FF2B5EF4-FFF2-40B4-BE49-F238E27FC236}">
              <a16:creationId xmlns:a16="http://schemas.microsoft.com/office/drawing/2014/main" id="{0F01DFD9-4FB3-46AA-AFC5-1DE37127B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67" name="Immagine 10">
          <a:extLst>
            <a:ext uri="{FF2B5EF4-FFF2-40B4-BE49-F238E27FC236}">
              <a16:creationId xmlns:a16="http://schemas.microsoft.com/office/drawing/2014/main" id="{8932194C-53EC-4A3C-9C81-35483AC6B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1368" name="Immagine 11">
          <a:extLst>
            <a:ext uri="{FF2B5EF4-FFF2-40B4-BE49-F238E27FC236}">
              <a16:creationId xmlns:a16="http://schemas.microsoft.com/office/drawing/2014/main" id="{7FE5DC0B-C941-4EB1-BF48-9A54368456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69" name="Immagine 1">
          <a:extLst>
            <a:ext uri="{FF2B5EF4-FFF2-40B4-BE49-F238E27FC236}">
              <a16:creationId xmlns:a16="http://schemas.microsoft.com/office/drawing/2014/main" id="{D71C1510-7FC4-44C5-BFDC-1F6639FC5B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0" name="Immagine 2">
          <a:extLst>
            <a:ext uri="{FF2B5EF4-FFF2-40B4-BE49-F238E27FC236}">
              <a16:creationId xmlns:a16="http://schemas.microsoft.com/office/drawing/2014/main" id="{1B0C5B62-EC46-475A-8D7A-2B55AF5851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1" name="Immagine 14">
          <a:extLst>
            <a:ext uri="{FF2B5EF4-FFF2-40B4-BE49-F238E27FC236}">
              <a16:creationId xmlns:a16="http://schemas.microsoft.com/office/drawing/2014/main" id="{74D76BF8-4DF9-4ECC-ACE6-7A55539B5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2" name="Immagine 15">
          <a:extLst>
            <a:ext uri="{FF2B5EF4-FFF2-40B4-BE49-F238E27FC236}">
              <a16:creationId xmlns:a16="http://schemas.microsoft.com/office/drawing/2014/main" id="{95D65BCA-E115-4358-A1BA-D675C034E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3" name="Immagine 16">
          <a:extLst>
            <a:ext uri="{FF2B5EF4-FFF2-40B4-BE49-F238E27FC236}">
              <a16:creationId xmlns:a16="http://schemas.microsoft.com/office/drawing/2014/main" id="{A2A6D3EE-5C7C-498E-8795-6BB4E2369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4" name="Immagine 17">
          <a:extLst>
            <a:ext uri="{FF2B5EF4-FFF2-40B4-BE49-F238E27FC236}">
              <a16:creationId xmlns:a16="http://schemas.microsoft.com/office/drawing/2014/main" id="{4F5B039E-E556-431D-ABC9-EDE6509E37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5" name="Immagine 18">
          <a:extLst>
            <a:ext uri="{FF2B5EF4-FFF2-40B4-BE49-F238E27FC236}">
              <a16:creationId xmlns:a16="http://schemas.microsoft.com/office/drawing/2014/main" id="{C2D21D9E-2105-48ED-A036-80D33F9671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6" name="Immagine 19">
          <a:extLst>
            <a:ext uri="{FF2B5EF4-FFF2-40B4-BE49-F238E27FC236}">
              <a16:creationId xmlns:a16="http://schemas.microsoft.com/office/drawing/2014/main" id="{24489C06-2B05-455B-8FF6-DA987E4F2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7" name="Immagine 20">
          <a:extLst>
            <a:ext uri="{FF2B5EF4-FFF2-40B4-BE49-F238E27FC236}">
              <a16:creationId xmlns:a16="http://schemas.microsoft.com/office/drawing/2014/main" id="{5108B5AF-F639-4DD1-BE4E-3FF17E1D8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1378" name="Immagine 21">
          <a:extLst>
            <a:ext uri="{FF2B5EF4-FFF2-40B4-BE49-F238E27FC236}">
              <a16:creationId xmlns:a16="http://schemas.microsoft.com/office/drawing/2014/main" id="{33CAB7BD-37FC-4FFF-B3D8-C73A4B0CE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99881" name="Immagine 1">
          <a:extLst>
            <a:ext uri="{FF2B5EF4-FFF2-40B4-BE49-F238E27FC236}">
              <a16:creationId xmlns:a16="http://schemas.microsoft.com/office/drawing/2014/main" id="{0F5585E8-27FC-45F3-A03F-88F3157EC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99882" name="Immagine 2">
          <a:extLst>
            <a:ext uri="{FF2B5EF4-FFF2-40B4-BE49-F238E27FC236}">
              <a16:creationId xmlns:a16="http://schemas.microsoft.com/office/drawing/2014/main" id="{B3154616-F43A-49B5-B985-52A33AB49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5557" name="Immagine 1">
          <a:extLst>
            <a:ext uri="{FF2B5EF4-FFF2-40B4-BE49-F238E27FC236}">
              <a16:creationId xmlns:a16="http://schemas.microsoft.com/office/drawing/2014/main" id="{9A915F76-93DE-4610-B512-98DD8DE6B4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5558" name="Immagine 2">
          <a:extLst>
            <a:ext uri="{FF2B5EF4-FFF2-40B4-BE49-F238E27FC236}">
              <a16:creationId xmlns:a16="http://schemas.microsoft.com/office/drawing/2014/main" id="{A136EFA8-E5A9-47FD-AF26-5EB7A91D8E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59" name="Immagine 8">
          <a:extLst>
            <a:ext uri="{FF2B5EF4-FFF2-40B4-BE49-F238E27FC236}">
              <a16:creationId xmlns:a16="http://schemas.microsoft.com/office/drawing/2014/main" id="{C023BFA5-F8AE-4D85-9705-E38DD86E7B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60" name="Immagine 10">
          <a:extLst>
            <a:ext uri="{FF2B5EF4-FFF2-40B4-BE49-F238E27FC236}">
              <a16:creationId xmlns:a16="http://schemas.microsoft.com/office/drawing/2014/main" id="{FD9091D2-12BF-430A-B86F-7E4AF2E49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61" name="Immagine 1">
          <a:extLst>
            <a:ext uri="{FF2B5EF4-FFF2-40B4-BE49-F238E27FC236}">
              <a16:creationId xmlns:a16="http://schemas.microsoft.com/office/drawing/2014/main" id="{321BE6D0-8728-45BE-B0F1-C9B8B1BCD0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62" name="Immagine 3">
          <a:extLst>
            <a:ext uri="{FF2B5EF4-FFF2-40B4-BE49-F238E27FC236}">
              <a16:creationId xmlns:a16="http://schemas.microsoft.com/office/drawing/2014/main" id="{53C293B0-4481-4BD6-B4D5-DC45017050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63" name="Immagine 7">
          <a:extLst>
            <a:ext uri="{FF2B5EF4-FFF2-40B4-BE49-F238E27FC236}">
              <a16:creationId xmlns:a16="http://schemas.microsoft.com/office/drawing/2014/main" id="{43DF1DCF-72B5-43EF-A613-08299EB8E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5564" name="Immagine 8">
          <a:extLst>
            <a:ext uri="{FF2B5EF4-FFF2-40B4-BE49-F238E27FC236}">
              <a16:creationId xmlns:a16="http://schemas.microsoft.com/office/drawing/2014/main" id="{A73D4B98-CD81-431B-8F84-763A7381E4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65" name="Immagine 9">
          <a:extLst>
            <a:ext uri="{FF2B5EF4-FFF2-40B4-BE49-F238E27FC236}">
              <a16:creationId xmlns:a16="http://schemas.microsoft.com/office/drawing/2014/main" id="{5A2A24B6-A50E-4912-9CA6-E3E44C24BE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66" name="Immagine 10">
          <a:extLst>
            <a:ext uri="{FF2B5EF4-FFF2-40B4-BE49-F238E27FC236}">
              <a16:creationId xmlns:a16="http://schemas.microsoft.com/office/drawing/2014/main" id="{DDD7A4B1-6802-4CB6-AF82-2C25A0C5DB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5567" name="Immagine 11">
          <a:extLst>
            <a:ext uri="{FF2B5EF4-FFF2-40B4-BE49-F238E27FC236}">
              <a16:creationId xmlns:a16="http://schemas.microsoft.com/office/drawing/2014/main" id="{56323790-53B7-40FD-89E1-7E518C5DD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68" name="Immagine 1">
          <a:extLst>
            <a:ext uri="{FF2B5EF4-FFF2-40B4-BE49-F238E27FC236}">
              <a16:creationId xmlns:a16="http://schemas.microsoft.com/office/drawing/2014/main" id="{7829EF15-BC46-4B6A-8E2C-9158F6780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69" name="Immagine 2">
          <a:extLst>
            <a:ext uri="{FF2B5EF4-FFF2-40B4-BE49-F238E27FC236}">
              <a16:creationId xmlns:a16="http://schemas.microsoft.com/office/drawing/2014/main" id="{7ECE2F8B-AA81-4288-8AF7-E8A5404ACC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70" name="Immagine 14">
          <a:extLst>
            <a:ext uri="{FF2B5EF4-FFF2-40B4-BE49-F238E27FC236}">
              <a16:creationId xmlns:a16="http://schemas.microsoft.com/office/drawing/2014/main" id="{1511BDF0-EF0D-4F51-B59D-4BE8459A06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71" name="Immagine 15">
          <a:extLst>
            <a:ext uri="{FF2B5EF4-FFF2-40B4-BE49-F238E27FC236}">
              <a16:creationId xmlns:a16="http://schemas.microsoft.com/office/drawing/2014/main" id="{32DAB053-30D5-4203-998D-FF8C32592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72" name="Immagine 16">
          <a:extLst>
            <a:ext uri="{FF2B5EF4-FFF2-40B4-BE49-F238E27FC236}">
              <a16:creationId xmlns:a16="http://schemas.microsoft.com/office/drawing/2014/main" id="{AC8C21C7-A40B-4B85-94DE-FC89BD031D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5573" name="Immagine 17">
          <a:extLst>
            <a:ext uri="{FF2B5EF4-FFF2-40B4-BE49-F238E27FC236}">
              <a16:creationId xmlns:a16="http://schemas.microsoft.com/office/drawing/2014/main" id="{7EE2A8A5-0445-478D-A5B3-F8B22FE93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24443" name="Immagine 1">
          <a:extLst>
            <a:ext uri="{FF2B5EF4-FFF2-40B4-BE49-F238E27FC236}">
              <a16:creationId xmlns:a16="http://schemas.microsoft.com/office/drawing/2014/main" id="{F86041FA-D9F5-46B6-A831-045A6E9E5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24444" name="Immagine 2">
          <a:extLst>
            <a:ext uri="{FF2B5EF4-FFF2-40B4-BE49-F238E27FC236}">
              <a16:creationId xmlns:a16="http://schemas.microsoft.com/office/drawing/2014/main" id="{BC6A20C9-0EC4-4B6A-820F-D221FDD80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0014" name="Immagine 1">
          <a:extLst>
            <a:ext uri="{FF2B5EF4-FFF2-40B4-BE49-F238E27FC236}">
              <a16:creationId xmlns:a16="http://schemas.microsoft.com/office/drawing/2014/main" id="{C7BF1CC0-194A-464C-9E85-0373E8D22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0015" name="Immagine 2">
          <a:extLst>
            <a:ext uri="{FF2B5EF4-FFF2-40B4-BE49-F238E27FC236}">
              <a16:creationId xmlns:a16="http://schemas.microsoft.com/office/drawing/2014/main" id="{507F74B3-3EC0-4229-9013-C2C311323E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16" name="Immagine 8">
          <a:extLst>
            <a:ext uri="{FF2B5EF4-FFF2-40B4-BE49-F238E27FC236}">
              <a16:creationId xmlns:a16="http://schemas.microsoft.com/office/drawing/2014/main" id="{786C29DF-8243-469F-8A18-12D5422E7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17" name="Immagine 10">
          <a:extLst>
            <a:ext uri="{FF2B5EF4-FFF2-40B4-BE49-F238E27FC236}">
              <a16:creationId xmlns:a16="http://schemas.microsoft.com/office/drawing/2014/main" id="{6AC35A99-A332-417E-9D0C-E51C81BF8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18" name="Immagine 1">
          <a:extLst>
            <a:ext uri="{FF2B5EF4-FFF2-40B4-BE49-F238E27FC236}">
              <a16:creationId xmlns:a16="http://schemas.microsoft.com/office/drawing/2014/main" id="{7F36808A-B0A1-4935-9444-48EADDF602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19" name="Immagine 3">
          <a:extLst>
            <a:ext uri="{FF2B5EF4-FFF2-40B4-BE49-F238E27FC236}">
              <a16:creationId xmlns:a16="http://schemas.microsoft.com/office/drawing/2014/main" id="{CE4E6644-C770-4A28-A6A6-1BEE4CC57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20" name="Immagine 7">
          <a:extLst>
            <a:ext uri="{FF2B5EF4-FFF2-40B4-BE49-F238E27FC236}">
              <a16:creationId xmlns:a16="http://schemas.microsoft.com/office/drawing/2014/main" id="{31C53804-9F9E-44A3-BF0F-ED3249EEFC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0021" name="Immagine 8">
          <a:extLst>
            <a:ext uri="{FF2B5EF4-FFF2-40B4-BE49-F238E27FC236}">
              <a16:creationId xmlns:a16="http://schemas.microsoft.com/office/drawing/2014/main" id="{5F704FAC-A98A-4F91-A659-5ABB34F138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2" name="Immagine 9">
          <a:extLst>
            <a:ext uri="{FF2B5EF4-FFF2-40B4-BE49-F238E27FC236}">
              <a16:creationId xmlns:a16="http://schemas.microsoft.com/office/drawing/2014/main" id="{82AAD663-0B20-44E8-ABE9-6CAD40B78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3" name="Immagine 10">
          <a:extLst>
            <a:ext uri="{FF2B5EF4-FFF2-40B4-BE49-F238E27FC236}">
              <a16:creationId xmlns:a16="http://schemas.microsoft.com/office/drawing/2014/main" id="{CA1152C6-C9AA-438F-9B9C-B8A98CE82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0024" name="Immagine 11">
          <a:extLst>
            <a:ext uri="{FF2B5EF4-FFF2-40B4-BE49-F238E27FC236}">
              <a16:creationId xmlns:a16="http://schemas.microsoft.com/office/drawing/2014/main" id="{0C7162C3-F151-4605-AB08-E4B981AA6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5" name="Immagine 1">
          <a:extLst>
            <a:ext uri="{FF2B5EF4-FFF2-40B4-BE49-F238E27FC236}">
              <a16:creationId xmlns:a16="http://schemas.microsoft.com/office/drawing/2014/main" id="{6C3BD235-143A-47DE-91AF-F9786E292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6" name="Immagine 2">
          <a:extLst>
            <a:ext uri="{FF2B5EF4-FFF2-40B4-BE49-F238E27FC236}">
              <a16:creationId xmlns:a16="http://schemas.microsoft.com/office/drawing/2014/main" id="{627F641C-DBAE-4E65-8222-116E64470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7" name="Immagine 14">
          <a:extLst>
            <a:ext uri="{FF2B5EF4-FFF2-40B4-BE49-F238E27FC236}">
              <a16:creationId xmlns:a16="http://schemas.microsoft.com/office/drawing/2014/main" id="{9FEBA6C1-ADF3-41A8-BA50-CC26D55774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8" name="Immagine 15">
          <a:extLst>
            <a:ext uri="{FF2B5EF4-FFF2-40B4-BE49-F238E27FC236}">
              <a16:creationId xmlns:a16="http://schemas.microsoft.com/office/drawing/2014/main" id="{58221707-AA6C-4EC5-B5E2-8BFAB2F938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29" name="Immagine 16">
          <a:extLst>
            <a:ext uri="{FF2B5EF4-FFF2-40B4-BE49-F238E27FC236}">
              <a16:creationId xmlns:a16="http://schemas.microsoft.com/office/drawing/2014/main" id="{48D6E6D0-4DBD-4018-93BB-28F4C2B75C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0030" name="Immagine 17">
          <a:extLst>
            <a:ext uri="{FF2B5EF4-FFF2-40B4-BE49-F238E27FC236}">
              <a16:creationId xmlns:a16="http://schemas.microsoft.com/office/drawing/2014/main" id="{45048BE5-66B7-42D8-AD00-688A8C65C5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39797" name="Immagine 1">
          <a:extLst>
            <a:ext uri="{FF2B5EF4-FFF2-40B4-BE49-F238E27FC236}">
              <a16:creationId xmlns:a16="http://schemas.microsoft.com/office/drawing/2014/main" id="{779A02AB-B12B-47E9-A556-C8C561EFCB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39798" name="Immagine 2">
          <a:extLst>
            <a:ext uri="{FF2B5EF4-FFF2-40B4-BE49-F238E27FC236}">
              <a16:creationId xmlns:a16="http://schemas.microsoft.com/office/drawing/2014/main" id="{D6F965A5-A40B-4E23-9C18-9352666CF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7033" name="Immagine 1">
          <a:extLst>
            <a:ext uri="{FF2B5EF4-FFF2-40B4-BE49-F238E27FC236}">
              <a16:creationId xmlns:a16="http://schemas.microsoft.com/office/drawing/2014/main" id="{03A1DD28-5D01-4F60-A054-54537B7140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7034" name="Immagine 2">
          <a:extLst>
            <a:ext uri="{FF2B5EF4-FFF2-40B4-BE49-F238E27FC236}">
              <a16:creationId xmlns:a16="http://schemas.microsoft.com/office/drawing/2014/main" id="{0A3228B1-5967-4A80-B2A8-2F187897E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35" name="Immagine 8">
          <a:extLst>
            <a:ext uri="{FF2B5EF4-FFF2-40B4-BE49-F238E27FC236}">
              <a16:creationId xmlns:a16="http://schemas.microsoft.com/office/drawing/2014/main" id="{3CAB51EB-4599-4C06-AFF9-29AFA349F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36" name="Immagine 10">
          <a:extLst>
            <a:ext uri="{FF2B5EF4-FFF2-40B4-BE49-F238E27FC236}">
              <a16:creationId xmlns:a16="http://schemas.microsoft.com/office/drawing/2014/main" id="{1D8F906F-4737-4594-B152-89A4B5B8C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37" name="Immagine 1">
          <a:extLst>
            <a:ext uri="{FF2B5EF4-FFF2-40B4-BE49-F238E27FC236}">
              <a16:creationId xmlns:a16="http://schemas.microsoft.com/office/drawing/2014/main" id="{E474BDB7-41B9-4781-B0A7-8E03FE8CC4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38" name="Immagine 3">
          <a:extLst>
            <a:ext uri="{FF2B5EF4-FFF2-40B4-BE49-F238E27FC236}">
              <a16:creationId xmlns:a16="http://schemas.microsoft.com/office/drawing/2014/main" id="{34F86DB4-918C-431B-B480-899C7886E0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39" name="Immagine 7">
          <a:extLst>
            <a:ext uri="{FF2B5EF4-FFF2-40B4-BE49-F238E27FC236}">
              <a16:creationId xmlns:a16="http://schemas.microsoft.com/office/drawing/2014/main" id="{B047CE58-1190-4547-A74C-76B206353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7040" name="Immagine 8">
          <a:extLst>
            <a:ext uri="{FF2B5EF4-FFF2-40B4-BE49-F238E27FC236}">
              <a16:creationId xmlns:a16="http://schemas.microsoft.com/office/drawing/2014/main" id="{9C9C79FA-B53F-46B3-AB96-4C07A5E16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1" name="Immagine 9">
          <a:extLst>
            <a:ext uri="{FF2B5EF4-FFF2-40B4-BE49-F238E27FC236}">
              <a16:creationId xmlns:a16="http://schemas.microsoft.com/office/drawing/2014/main" id="{2ACE02E5-3318-4A55-940D-8B5DB808B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2" name="Immagine 10">
          <a:extLst>
            <a:ext uri="{FF2B5EF4-FFF2-40B4-BE49-F238E27FC236}">
              <a16:creationId xmlns:a16="http://schemas.microsoft.com/office/drawing/2014/main" id="{71EBEB1A-6DB3-4498-8845-0F821636A9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7043" name="Immagine 11">
          <a:extLst>
            <a:ext uri="{FF2B5EF4-FFF2-40B4-BE49-F238E27FC236}">
              <a16:creationId xmlns:a16="http://schemas.microsoft.com/office/drawing/2014/main" id="{257BCE0D-A9CF-4D55-8FC7-53C9D53DC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4" name="Immagine 1">
          <a:extLst>
            <a:ext uri="{FF2B5EF4-FFF2-40B4-BE49-F238E27FC236}">
              <a16:creationId xmlns:a16="http://schemas.microsoft.com/office/drawing/2014/main" id="{FB4E8469-C5DA-474A-AF4E-893778C40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5" name="Immagine 2">
          <a:extLst>
            <a:ext uri="{FF2B5EF4-FFF2-40B4-BE49-F238E27FC236}">
              <a16:creationId xmlns:a16="http://schemas.microsoft.com/office/drawing/2014/main" id="{073C3B1B-17C1-4BD3-BA09-FCE258021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6" name="Immagine 14">
          <a:extLst>
            <a:ext uri="{FF2B5EF4-FFF2-40B4-BE49-F238E27FC236}">
              <a16:creationId xmlns:a16="http://schemas.microsoft.com/office/drawing/2014/main" id="{EBC46B68-9611-4993-B586-AEF5FC3AB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7" name="Immagine 15">
          <a:extLst>
            <a:ext uri="{FF2B5EF4-FFF2-40B4-BE49-F238E27FC236}">
              <a16:creationId xmlns:a16="http://schemas.microsoft.com/office/drawing/2014/main" id="{97BB72D5-25FE-421B-A1F5-8C4FE7962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8" name="Immagine 16">
          <a:extLst>
            <a:ext uri="{FF2B5EF4-FFF2-40B4-BE49-F238E27FC236}">
              <a16:creationId xmlns:a16="http://schemas.microsoft.com/office/drawing/2014/main" id="{7D42D64C-A81D-401F-8A28-C941F2B1F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49" name="Immagine 17">
          <a:extLst>
            <a:ext uri="{FF2B5EF4-FFF2-40B4-BE49-F238E27FC236}">
              <a16:creationId xmlns:a16="http://schemas.microsoft.com/office/drawing/2014/main" id="{88222C89-B098-4076-9BBC-66EB6A3E5A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50" name="Immagine 18">
          <a:extLst>
            <a:ext uri="{FF2B5EF4-FFF2-40B4-BE49-F238E27FC236}">
              <a16:creationId xmlns:a16="http://schemas.microsoft.com/office/drawing/2014/main" id="{B47D54E8-33D5-4567-938B-0568F9533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51" name="Immagine 22">
          <a:extLst>
            <a:ext uri="{FF2B5EF4-FFF2-40B4-BE49-F238E27FC236}">
              <a16:creationId xmlns:a16="http://schemas.microsoft.com/office/drawing/2014/main" id="{C880D8E8-59F0-462D-ABA6-359FE4731A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7052" name="Immagine 24">
          <a:extLst>
            <a:ext uri="{FF2B5EF4-FFF2-40B4-BE49-F238E27FC236}">
              <a16:creationId xmlns:a16="http://schemas.microsoft.com/office/drawing/2014/main" id="{1483CF45-25CD-4B25-BF90-2CFDCF1C1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51055" name="Immagine 1">
          <a:extLst>
            <a:ext uri="{FF2B5EF4-FFF2-40B4-BE49-F238E27FC236}">
              <a16:creationId xmlns:a16="http://schemas.microsoft.com/office/drawing/2014/main" id="{457212F2-19A1-4C8B-9B88-B3DE212D9D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51056" name="Immagine 2">
          <a:extLst>
            <a:ext uri="{FF2B5EF4-FFF2-40B4-BE49-F238E27FC236}">
              <a16:creationId xmlns:a16="http://schemas.microsoft.com/office/drawing/2014/main" id="{61705938-6466-4EB7-9A42-EF8E1EB6A2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80729" name="Immagine 1">
          <a:extLst>
            <a:ext uri="{FF2B5EF4-FFF2-40B4-BE49-F238E27FC236}">
              <a16:creationId xmlns:a16="http://schemas.microsoft.com/office/drawing/2014/main" id="{70C6C9C6-60F5-4DBF-AE27-E44AAFF950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80730" name="Immagine 2">
          <a:extLst>
            <a:ext uri="{FF2B5EF4-FFF2-40B4-BE49-F238E27FC236}">
              <a16:creationId xmlns:a16="http://schemas.microsoft.com/office/drawing/2014/main" id="{EA10B950-97B1-435B-800D-8824483AA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1" name="Immagine 8">
          <a:extLst>
            <a:ext uri="{FF2B5EF4-FFF2-40B4-BE49-F238E27FC236}">
              <a16:creationId xmlns:a16="http://schemas.microsoft.com/office/drawing/2014/main" id="{A3DEA988-47BD-422D-A979-E0EA91018B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2" name="Immagine 10">
          <a:extLst>
            <a:ext uri="{FF2B5EF4-FFF2-40B4-BE49-F238E27FC236}">
              <a16:creationId xmlns:a16="http://schemas.microsoft.com/office/drawing/2014/main" id="{5345E3AF-B938-489F-905C-768EB1AA6C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3" name="Immagine 1">
          <a:extLst>
            <a:ext uri="{FF2B5EF4-FFF2-40B4-BE49-F238E27FC236}">
              <a16:creationId xmlns:a16="http://schemas.microsoft.com/office/drawing/2014/main" id="{FB340BA2-0C3F-48C6-A924-71398B1FE2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4" name="Immagine 3">
          <a:extLst>
            <a:ext uri="{FF2B5EF4-FFF2-40B4-BE49-F238E27FC236}">
              <a16:creationId xmlns:a16="http://schemas.microsoft.com/office/drawing/2014/main" id="{EC542076-104E-4239-B4B5-DF8FDFF9A7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5" name="Immagine 7">
          <a:extLst>
            <a:ext uri="{FF2B5EF4-FFF2-40B4-BE49-F238E27FC236}">
              <a16:creationId xmlns:a16="http://schemas.microsoft.com/office/drawing/2014/main" id="{7CDEB00D-7035-46CD-885B-E7836E8CD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0736" name="Immagine 8">
          <a:extLst>
            <a:ext uri="{FF2B5EF4-FFF2-40B4-BE49-F238E27FC236}">
              <a16:creationId xmlns:a16="http://schemas.microsoft.com/office/drawing/2014/main" id="{92A8BFF5-7F85-4A77-BD84-A5890468A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37" name="Immagine 9">
          <a:extLst>
            <a:ext uri="{FF2B5EF4-FFF2-40B4-BE49-F238E27FC236}">
              <a16:creationId xmlns:a16="http://schemas.microsoft.com/office/drawing/2014/main" id="{093FE89E-9449-4F8F-99CC-AEA53B2A3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38" name="Immagine 10">
          <a:extLst>
            <a:ext uri="{FF2B5EF4-FFF2-40B4-BE49-F238E27FC236}">
              <a16:creationId xmlns:a16="http://schemas.microsoft.com/office/drawing/2014/main" id="{CC0497EB-8898-4485-A69F-6534C0D82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80739" name="Immagine 11">
          <a:extLst>
            <a:ext uri="{FF2B5EF4-FFF2-40B4-BE49-F238E27FC236}">
              <a16:creationId xmlns:a16="http://schemas.microsoft.com/office/drawing/2014/main" id="{5C120C81-1C18-4300-B952-02A903DAC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0" name="Immagine 1">
          <a:extLst>
            <a:ext uri="{FF2B5EF4-FFF2-40B4-BE49-F238E27FC236}">
              <a16:creationId xmlns:a16="http://schemas.microsoft.com/office/drawing/2014/main" id="{1F5DC7B0-247A-42E0-BAED-45575FD2B4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1" name="Immagine 2">
          <a:extLst>
            <a:ext uri="{FF2B5EF4-FFF2-40B4-BE49-F238E27FC236}">
              <a16:creationId xmlns:a16="http://schemas.microsoft.com/office/drawing/2014/main" id="{C7518A86-6BCC-43B0-8100-BFB5E587E7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2" name="Immagine 14">
          <a:extLst>
            <a:ext uri="{FF2B5EF4-FFF2-40B4-BE49-F238E27FC236}">
              <a16:creationId xmlns:a16="http://schemas.microsoft.com/office/drawing/2014/main" id="{603BBA4A-36D1-46D6-9FD4-D4A41A8170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3" name="Immagine 15">
          <a:extLst>
            <a:ext uri="{FF2B5EF4-FFF2-40B4-BE49-F238E27FC236}">
              <a16:creationId xmlns:a16="http://schemas.microsoft.com/office/drawing/2014/main" id="{AA19423A-08CF-4A8D-8D15-5A39FFFDA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4" name="Immagine 16">
          <a:extLst>
            <a:ext uri="{FF2B5EF4-FFF2-40B4-BE49-F238E27FC236}">
              <a16:creationId xmlns:a16="http://schemas.microsoft.com/office/drawing/2014/main" id="{34E16D4D-8E92-4239-A396-A55E67927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5" name="Immagine 19">
          <a:extLst>
            <a:ext uri="{FF2B5EF4-FFF2-40B4-BE49-F238E27FC236}">
              <a16:creationId xmlns:a16="http://schemas.microsoft.com/office/drawing/2014/main" id="{B57C02A8-07CB-48C9-8FC5-ED23593A6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0746" name="Immagine 18">
          <a:extLst>
            <a:ext uri="{FF2B5EF4-FFF2-40B4-BE49-F238E27FC236}">
              <a16:creationId xmlns:a16="http://schemas.microsoft.com/office/drawing/2014/main" id="{D409A7FE-FBD7-4AEF-9018-16EEE987F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5512" name="Immagine 1">
          <a:extLst>
            <a:ext uri="{FF2B5EF4-FFF2-40B4-BE49-F238E27FC236}">
              <a16:creationId xmlns:a16="http://schemas.microsoft.com/office/drawing/2014/main" id="{8B1D0E4B-3B8D-4BE7-86BF-23C7E0F5C8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5513" name="Immagine 2">
          <a:extLst>
            <a:ext uri="{FF2B5EF4-FFF2-40B4-BE49-F238E27FC236}">
              <a16:creationId xmlns:a16="http://schemas.microsoft.com/office/drawing/2014/main" id="{0923C268-C5F7-4037-A656-8D086F141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4" name="Immagine 8">
          <a:extLst>
            <a:ext uri="{FF2B5EF4-FFF2-40B4-BE49-F238E27FC236}">
              <a16:creationId xmlns:a16="http://schemas.microsoft.com/office/drawing/2014/main" id="{946519E4-44A5-43DE-8F44-25A2EE79B3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5" name="Immagine 10">
          <a:extLst>
            <a:ext uri="{FF2B5EF4-FFF2-40B4-BE49-F238E27FC236}">
              <a16:creationId xmlns:a16="http://schemas.microsoft.com/office/drawing/2014/main" id="{3E5DF531-7997-41A7-AB5E-A8259FEAA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6" name="Immagine 1">
          <a:extLst>
            <a:ext uri="{FF2B5EF4-FFF2-40B4-BE49-F238E27FC236}">
              <a16:creationId xmlns:a16="http://schemas.microsoft.com/office/drawing/2014/main" id="{F3CB9FD0-9B72-4EFC-BA15-2A6867ECBE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7" name="Immagine 3">
          <a:extLst>
            <a:ext uri="{FF2B5EF4-FFF2-40B4-BE49-F238E27FC236}">
              <a16:creationId xmlns:a16="http://schemas.microsoft.com/office/drawing/2014/main" id="{873BE30A-B04F-42E1-9D9E-CCDB9EBEE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8" name="Immagine 7">
          <a:extLst>
            <a:ext uri="{FF2B5EF4-FFF2-40B4-BE49-F238E27FC236}">
              <a16:creationId xmlns:a16="http://schemas.microsoft.com/office/drawing/2014/main" id="{8078F2B5-48E0-47BD-AE77-F2271CD74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5519" name="Immagine 8">
          <a:extLst>
            <a:ext uri="{FF2B5EF4-FFF2-40B4-BE49-F238E27FC236}">
              <a16:creationId xmlns:a16="http://schemas.microsoft.com/office/drawing/2014/main" id="{B47C0BAC-253D-4D3D-8434-66C3783C65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0" name="Immagine 9">
          <a:extLst>
            <a:ext uri="{FF2B5EF4-FFF2-40B4-BE49-F238E27FC236}">
              <a16:creationId xmlns:a16="http://schemas.microsoft.com/office/drawing/2014/main" id="{F2342F13-117E-42C1-B8D2-1EDD3BA056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1" name="Immagine 10">
          <a:extLst>
            <a:ext uri="{FF2B5EF4-FFF2-40B4-BE49-F238E27FC236}">
              <a16:creationId xmlns:a16="http://schemas.microsoft.com/office/drawing/2014/main" id="{CEF86618-2785-43E7-A9B6-09B0A92AAD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5522" name="Immagine 11">
          <a:extLst>
            <a:ext uri="{FF2B5EF4-FFF2-40B4-BE49-F238E27FC236}">
              <a16:creationId xmlns:a16="http://schemas.microsoft.com/office/drawing/2014/main" id="{07C3D500-EDE5-452A-80A2-B318DADC42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3" name="Immagine 1">
          <a:extLst>
            <a:ext uri="{FF2B5EF4-FFF2-40B4-BE49-F238E27FC236}">
              <a16:creationId xmlns:a16="http://schemas.microsoft.com/office/drawing/2014/main" id="{05FF343E-4C4E-4FE9-96FA-689E02E7CC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4" name="Immagine 2">
          <a:extLst>
            <a:ext uri="{FF2B5EF4-FFF2-40B4-BE49-F238E27FC236}">
              <a16:creationId xmlns:a16="http://schemas.microsoft.com/office/drawing/2014/main" id="{D456F2ED-A84A-411D-8A6B-FE3AF5A45F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5" name="Immagine 14">
          <a:extLst>
            <a:ext uri="{FF2B5EF4-FFF2-40B4-BE49-F238E27FC236}">
              <a16:creationId xmlns:a16="http://schemas.microsoft.com/office/drawing/2014/main" id="{749E34C6-1AEC-4E1E-809A-2CEA4146C2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6" name="Immagine 15">
          <a:extLst>
            <a:ext uri="{FF2B5EF4-FFF2-40B4-BE49-F238E27FC236}">
              <a16:creationId xmlns:a16="http://schemas.microsoft.com/office/drawing/2014/main" id="{A11158DF-E9F7-4648-816F-3794D7D93A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7" name="Immagine 16">
          <a:extLst>
            <a:ext uri="{FF2B5EF4-FFF2-40B4-BE49-F238E27FC236}">
              <a16:creationId xmlns:a16="http://schemas.microsoft.com/office/drawing/2014/main" id="{BF372270-8205-4D00-A73B-EF88B8014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5528" name="Immagine 19">
          <a:extLst>
            <a:ext uri="{FF2B5EF4-FFF2-40B4-BE49-F238E27FC236}">
              <a16:creationId xmlns:a16="http://schemas.microsoft.com/office/drawing/2014/main" id="{4EF0F901-6807-4704-9FC4-BEE7C9AAD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62313" name="Immagine 1">
          <a:extLst>
            <a:ext uri="{FF2B5EF4-FFF2-40B4-BE49-F238E27FC236}">
              <a16:creationId xmlns:a16="http://schemas.microsoft.com/office/drawing/2014/main" id="{83485CCD-5B36-4043-9BCA-54860B563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62314" name="Immagine 2">
          <a:extLst>
            <a:ext uri="{FF2B5EF4-FFF2-40B4-BE49-F238E27FC236}">
              <a16:creationId xmlns:a16="http://schemas.microsoft.com/office/drawing/2014/main" id="{DBB2BD57-2E61-4B43-9403-B58D55B2C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2631" name="Immagine 1">
          <a:extLst>
            <a:ext uri="{FF2B5EF4-FFF2-40B4-BE49-F238E27FC236}">
              <a16:creationId xmlns:a16="http://schemas.microsoft.com/office/drawing/2014/main" id="{01F32AB7-CEC5-435E-BC22-C9B898A953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2632" name="Immagine 2">
          <a:extLst>
            <a:ext uri="{FF2B5EF4-FFF2-40B4-BE49-F238E27FC236}">
              <a16:creationId xmlns:a16="http://schemas.microsoft.com/office/drawing/2014/main" id="{66CF15EC-2CC7-4014-8040-FB2097FE89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3" name="Immagine 8">
          <a:extLst>
            <a:ext uri="{FF2B5EF4-FFF2-40B4-BE49-F238E27FC236}">
              <a16:creationId xmlns:a16="http://schemas.microsoft.com/office/drawing/2014/main" id="{B85574A2-D57C-41CE-8D8C-D13BEE698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4" name="Immagine 10">
          <a:extLst>
            <a:ext uri="{FF2B5EF4-FFF2-40B4-BE49-F238E27FC236}">
              <a16:creationId xmlns:a16="http://schemas.microsoft.com/office/drawing/2014/main" id="{8E4EC1A9-D6BA-47B2-8F48-6E94772AB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5" name="Immagine 1">
          <a:extLst>
            <a:ext uri="{FF2B5EF4-FFF2-40B4-BE49-F238E27FC236}">
              <a16:creationId xmlns:a16="http://schemas.microsoft.com/office/drawing/2014/main" id="{CB9762F1-FC73-49CA-8869-65352A6DA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6" name="Immagine 3">
          <a:extLst>
            <a:ext uri="{FF2B5EF4-FFF2-40B4-BE49-F238E27FC236}">
              <a16:creationId xmlns:a16="http://schemas.microsoft.com/office/drawing/2014/main" id="{18593507-CCCD-4CCB-B862-C755BD5CE7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7" name="Immagine 7">
          <a:extLst>
            <a:ext uri="{FF2B5EF4-FFF2-40B4-BE49-F238E27FC236}">
              <a16:creationId xmlns:a16="http://schemas.microsoft.com/office/drawing/2014/main" id="{986C080A-43C4-4B7C-91AC-883F2EA93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2638" name="Immagine 8">
          <a:extLst>
            <a:ext uri="{FF2B5EF4-FFF2-40B4-BE49-F238E27FC236}">
              <a16:creationId xmlns:a16="http://schemas.microsoft.com/office/drawing/2014/main" id="{101F7B3D-D955-4B2D-B8D6-0824CF04B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39" name="Immagine 9">
          <a:extLst>
            <a:ext uri="{FF2B5EF4-FFF2-40B4-BE49-F238E27FC236}">
              <a16:creationId xmlns:a16="http://schemas.microsoft.com/office/drawing/2014/main" id="{B7A76158-8DAC-4B43-8403-2E6EDC1CA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0" name="Immagine 10">
          <a:extLst>
            <a:ext uri="{FF2B5EF4-FFF2-40B4-BE49-F238E27FC236}">
              <a16:creationId xmlns:a16="http://schemas.microsoft.com/office/drawing/2014/main" id="{F717E4B3-A42B-4DB9-BE6F-555A93794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2641" name="Immagine 11">
          <a:extLst>
            <a:ext uri="{FF2B5EF4-FFF2-40B4-BE49-F238E27FC236}">
              <a16:creationId xmlns:a16="http://schemas.microsoft.com/office/drawing/2014/main" id="{1DEF187B-02BC-44BE-A624-DAF3FCDBB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2" name="Immagine 1">
          <a:extLst>
            <a:ext uri="{FF2B5EF4-FFF2-40B4-BE49-F238E27FC236}">
              <a16:creationId xmlns:a16="http://schemas.microsoft.com/office/drawing/2014/main" id="{D9B1E6C7-43F7-4563-BF78-489E319EFD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3" name="Immagine 2">
          <a:extLst>
            <a:ext uri="{FF2B5EF4-FFF2-40B4-BE49-F238E27FC236}">
              <a16:creationId xmlns:a16="http://schemas.microsoft.com/office/drawing/2014/main" id="{7DE31B7F-026B-453C-ABEA-4B49A5C194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4" name="Immagine 14">
          <a:extLst>
            <a:ext uri="{FF2B5EF4-FFF2-40B4-BE49-F238E27FC236}">
              <a16:creationId xmlns:a16="http://schemas.microsoft.com/office/drawing/2014/main" id="{9701666A-5035-4807-9C41-0044F214CE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5" name="Immagine 15">
          <a:extLst>
            <a:ext uri="{FF2B5EF4-FFF2-40B4-BE49-F238E27FC236}">
              <a16:creationId xmlns:a16="http://schemas.microsoft.com/office/drawing/2014/main" id="{E03B4A78-4196-4879-88B4-A1F67BC59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6" name="Immagine 16">
          <a:extLst>
            <a:ext uri="{FF2B5EF4-FFF2-40B4-BE49-F238E27FC236}">
              <a16:creationId xmlns:a16="http://schemas.microsoft.com/office/drawing/2014/main" id="{76E46F36-0184-4715-8121-35ECA92A0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2647" name="Immagine 17">
          <a:extLst>
            <a:ext uri="{FF2B5EF4-FFF2-40B4-BE49-F238E27FC236}">
              <a16:creationId xmlns:a16="http://schemas.microsoft.com/office/drawing/2014/main" id="{B2C08C1F-D097-4BDA-B246-FE045E16A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77663" name="Immagine 1">
          <a:extLst>
            <a:ext uri="{FF2B5EF4-FFF2-40B4-BE49-F238E27FC236}">
              <a16:creationId xmlns:a16="http://schemas.microsoft.com/office/drawing/2014/main" id="{7AF021FC-2F59-4405-A42B-0A4B247B4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77664" name="Immagine 2">
          <a:extLst>
            <a:ext uri="{FF2B5EF4-FFF2-40B4-BE49-F238E27FC236}">
              <a16:creationId xmlns:a16="http://schemas.microsoft.com/office/drawing/2014/main" id="{00811B23-C77D-46D8-AEF8-573CE45DC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70286" name="Immagine 1">
          <a:extLst>
            <a:ext uri="{FF2B5EF4-FFF2-40B4-BE49-F238E27FC236}">
              <a16:creationId xmlns:a16="http://schemas.microsoft.com/office/drawing/2014/main" id="{CD17AB7B-57D6-49E7-B9B1-46873DC14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70287" name="Immagine 2">
          <a:extLst>
            <a:ext uri="{FF2B5EF4-FFF2-40B4-BE49-F238E27FC236}">
              <a16:creationId xmlns:a16="http://schemas.microsoft.com/office/drawing/2014/main" id="{C0542C40-E558-48BE-AA9A-30D6F5311B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88" name="Immagine 8">
          <a:extLst>
            <a:ext uri="{FF2B5EF4-FFF2-40B4-BE49-F238E27FC236}">
              <a16:creationId xmlns:a16="http://schemas.microsoft.com/office/drawing/2014/main" id="{7FAE2138-1DEB-4EEB-9544-A199C23A21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89" name="Immagine 10">
          <a:extLst>
            <a:ext uri="{FF2B5EF4-FFF2-40B4-BE49-F238E27FC236}">
              <a16:creationId xmlns:a16="http://schemas.microsoft.com/office/drawing/2014/main" id="{312F2286-A9E2-4E9C-9B19-A5B51BB9D3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90" name="Immagine 1">
          <a:extLst>
            <a:ext uri="{FF2B5EF4-FFF2-40B4-BE49-F238E27FC236}">
              <a16:creationId xmlns:a16="http://schemas.microsoft.com/office/drawing/2014/main" id="{E82B30EC-B7F5-4355-A9DC-04CBED8AA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91" name="Immagine 3">
          <a:extLst>
            <a:ext uri="{FF2B5EF4-FFF2-40B4-BE49-F238E27FC236}">
              <a16:creationId xmlns:a16="http://schemas.microsoft.com/office/drawing/2014/main" id="{464F2EA6-49D9-4CA0-8810-7F41CFB45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92" name="Immagine 7">
          <a:extLst>
            <a:ext uri="{FF2B5EF4-FFF2-40B4-BE49-F238E27FC236}">
              <a16:creationId xmlns:a16="http://schemas.microsoft.com/office/drawing/2014/main" id="{420A158A-A88B-4622-8B0C-E2DE1AA37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0293" name="Immagine 8">
          <a:extLst>
            <a:ext uri="{FF2B5EF4-FFF2-40B4-BE49-F238E27FC236}">
              <a16:creationId xmlns:a16="http://schemas.microsoft.com/office/drawing/2014/main" id="{B754B986-63F0-405C-B653-20DF97EA47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294" name="Immagine 9">
          <a:extLst>
            <a:ext uri="{FF2B5EF4-FFF2-40B4-BE49-F238E27FC236}">
              <a16:creationId xmlns:a16="http://schemas.microsoft.com/office/drawing/2014/main" id="{EC7208FA-7922-4A45-89C4-B6C7E1B8E2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295" name="Immagine 10">
          <a:extLst>
            <a:ext uri="{FF2B5EF4-FFF2-40B4-BE49-F238E27FC236}">
              <a16:creationId xmlns:a16="http://schemas.microsoft.com/office/drawing/2014/main" id="{2F1B0A37-16A7-43A6-9D64-FE3D1D9500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70296" name="Immagine 11">
          <a:extLst>
            <a:ext uri="{FF2B5EF4-FFF2-40B4-BE49-F238E27FC236}">
              <a16:creationId xmlns:a16="http://schemas.microsoft.com/office/drawing/2014/main" id="{5F22CD23-B6EC-42B4-8AA2-E2A23287A6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297" name="Immagine 1">
          <a:extLst>
            <a:ext uri="{FF2B5EF4-FFF2-40B4-BE49-F238E27FC236}">
              <a16:creationId xmlns:a16="http://schemas.microsoft.com/office/drawing/2014/main" id="{88E20033-E6BF-4150-82A0-3499DD72B7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298" name="Immagine 2">
          <a:extLst>
            <a:ext uri="{FF2B5EF4-FFF2-40B4-BE49-F238E27FC236}">
              <a16:creationId xmlns:a16="http://schemas.microsoft.com/office/drawing/2014/main" id="{8C8EC92E-2C38-46F3-B9EE-882D5E630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299" name="Immagine 14">
          <a:extLst>
            <a:ext uri="{FF2B5EF4-FFF2-40B4-BE49-F238E27FC236}">
              <a16:creationId xmlns:a16="http://schemas.microsoft.com/office/drawing/2014/main" id="{8B6696A7-4573-453B-8474-F4873746F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300" name="Immagine 15">
          <a:extLst>
            <a:ext uri="{FF2B5EF4-FFF2-40B4-BE49-F238E27FC236}">
              <a16:creationId xmlns:a16="http://schemas.microsoft.com/office/drawing/2014/main" id="{C036CF02-517C-4C35-A4A2-10B8C6964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301" name="Immagine 16">
          <a:extLst>
            <a:ext uri="{FF2B5EF4-FFF2-40B4-BE49-F238E27FC236}">
              <a16:creationId xmlns:a16="http://schemas.microsoft.com/office/drawing/2014/main" id="{759F44DE-A9B3-411C-92EE-ED758F23C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302" name="Immagine 19">
          <a:extLst>
            <a:ext uri="{FF2B5EF4-FFF2-40B4-BE49-F238E27FC236}">
              <a16:creationId xmlns:a16="http://schemas.microsoft.com/office/drawing/2014/main" id="{9720CA39-333D-4A7C-8478-F592CFE94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303" name="Immagine 18">
          <a:extLst>
            <a:ext uri="{FF2B5EF4-FFF2-40B4-BE49-F238E27FC236}">
              <a16:creationId xmlns:a16="http://schemas.microsoft.com/office/drawing/2014/main" id="{C59D0BE8-580E-4556-A3FF-A35A114CE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0304" name="Immagine 21">
          <a:extLst>
            <a:ext uri="{FF2B5EF4-FFF2-40B4-BE49-F238E27FC236}">
              <a16:creationId xmlns:a16="http://schemas.microsoft.com/office/drawing/2014/main" id="{E77F4A6D-5BEC-4809-9831-E5220AB2C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29861" name="Immagine 1">
          <a:extLst>
            <a:ext uri="{FF2B5EF4-FFF2-40B4-BE49-F238E27FC236}">
              <a16:creationId xmlns:a16="http://schemas.microsoft.com/office/drawing/2014/main" id="{C3B38D05-B90C-40B4-993E-CB188F0F3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29862" name="Immagine 2">
          <a:extLst>
            <a:ext uri="{FF2B5EF4-FFF2-40B4-BE49-F238E27FC236}">
              <a16:creationId xmlns:a16="http://schemas.microsoft.com/office/drawing/2014/main" id="{C974CB16-DD7C-426B-AA2C-E1F98F12B7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2345" name="Immagine 1">
          <a:extLst>
            <a:ext uri="{FF2B5EF4-FFF2-40B4-BE49-F238E27FC236}">
              <a16:creationId xmlns:a16="http://schemas.microsoft.com/office/drawing/2014/main" id="{0620E34E-6C7E-4636-94F3-34C87398D6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2346" name="Immagine 2">
          <a:extLst>
            <a:ext uri="{FF2B5EF4-FFF2-40B4-BE49-F238E27FC236}">
              <a16:creationId xmlns:a16="http://schemas.microsoft.com/office/drawing/2014/main" id="{863766A8-0EB0-49E1-8E3F-31F77F1B2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47" name="Immagine 8">
          <a:extLst>
            <a:ext uri="{FF2B5EF4-FFF2-40B4-BE49-F238E27FC236}">
              <a16:creationId xmlns:a16="http://schemas.microsoft.com/office/drawing/2014/main" id="{185F8417-6ABB-4B09-83EA-AAC37E9917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48" name="Immagine 10">
          <a:extLst>
            <a:ext uri="{FF2B5EF4-FFF2-40B4-BE49-F238E27FC236}">
              <a16:creationId xmlns:a16="http://schemas.microsoft.com/office/drawing/2014/main" id="{5574A3CD-4405-4B66-97C7-D51C271662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49" name="Immagine 1">
          <a:extLst>
            <a:ext uri="{FF2B5EF4-FFF2-40B4-BE49-F238E27FC236}">
              <a16:creationId xmlns:a16="http://schemas.microsoft.com/office/drawing/2014/main" id="{A100754B-21AE-4BC8-B216-AAEAAFAF29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50" name="Immagine 3">
          <a:extLst>
            <a:ext uri="{FF2B5EF4-FFF2-40B4-BE49-F238E27FC236}">
              <a16:creationId xmlns:a16="http://schemas.microsoft.com/office/drawing/2014/main" id="{E0358FA3-B89B-443E-8947-9D391F6A87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51" name="Immagine 7">
          <a:extLst>
            <a:ext uri="{FF2B5EF4-FFF2-40B4-BE49-F238E27FC236}">
              <a16:creationId xmlns:a16="http://schemas.microsoft.com/office/drawing/2014/main" id="{E9DD9A5A-D2D5-469D-AD8E-F5DBE30D9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2352" name="Immagine 8">
          <a:extLst>
            <a:ext uri="{FF2B5EF4-FFF2-40B4-BE49-F238E27FC236}">
              <a16:creationId xmlns:a16="http://schemas.microsoft.com/office/drawing/2014/main" id="{0C50D3D4-B9CD-451D-BF56-DE88B1E63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3" name="Immagine 9">
          <a:extLst>
            <a:ext uri="{FF2B5EF4-FFF2-40B4-BE49-F238E27FC236}">
              <a16:creationId xmlns:a16="http://schemas.microsoft.com/office/drawing/2014/main" id="{7E04F96A-7F20-483F-AA73-9E8EC6EBD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4" name="Immagine 10">
          <a:extLst>
            <a:ext uri="{FF2B5EF4-FFF2-40B4-BE49-F238E27FC236}">
              <a16:creationId xmlns:a16="http://schemas.microsoft.com/office/drawing/2014/main" id="{E8DA73EC-AF6E-453F-8A59-51F37A7A6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2355" name="Immagine 11">
          <a:extLst>
            <a:ext uri="{FF2B5EF4-FFF2-40B4-BE49-F238E27FC236}">
              <a16:creationId xmlns:a16="http://schemas.microsoft.com/office/drawing/2014/main" id="{2BEFC2D0-8001-451B-9B6D-27C5F0EBB0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6" name="Immagine 1">
          <a:extLst>
            <a:ext uri="{FF2B5EF4-FFF2-40B4-BE49-F238E27FC236}">
              <a16:creationId xmlns:a16="http://schemas.microsoft.com/office/drawing/2014/main" id="{25BD8E1D-6BB7-44B2-8DD0-57BDEF878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7" name="Immagine 2">
          <a:extLst>
            <a:ext uri="{FF2B5EF4-FFF2-40B4-BE49-F238E27FC236}">
              <a16:creationId xmlns:a16="http://schemas.microsoft.com/office/drawing/2014/main" id="{656D4992-1155-4F1A-9719-E86E8FF12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8" name="Immagine 14">
          <a:extLst>
            <a:ext uri="{FF2B5EF4-FFF2-40B4-BE49-F238E27FC236}">
              <a16:creationId xmlns:a16="http://schemas.microsoft.com/office/drawing/2014/main" id="{B4384DEA-C175-43AF-A12A-4EECE31AA2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59" name="Immagine 15">
          <a:extLst>
            <a:ext uri="{FF2B5EF4-FFF2-40B4-BE49-F238E27FC236}">
              <a16:creationId xmlns:a16="http://schemas.microsoft.com/office/drawing/2014/main" id="{F5396AB8-07EE-4FFE-BD6F-C9F4B7AA1B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60" name="Immagine 16">
          <a:extLst>
            <a:ext uri="{FF2B5EF4-FFF2-40B4-BE49-F238E27FC236}">
              <a16:creationId xmlns:a16="http://schemas.microsoft.com/office/drawing/2014/main" id="{28343647-D994-4536-B01D-907E8B3A0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61" name="Immagine 19">
          <a:extLst>
            <a:ext uri="{FF2B5EF4-FFF2-40B4-BE49-F238E27FC236}">
              <a16:creationId xmlns:a16="http://schemas.microsoft.com/office/drawing/2014/main" id="{15880F48-9526-45C3-A854-208298252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62" name="Immagine 18">
          <a:extLst>
            <a:ext uri="{FF2B5EF4-FFF2-40B4-BE49-F238E27FC236}">
              <a16:creationId xmlns:a16="http://schemas.microsoft.com/office/drawing/2014/main" id="{32FF0599-F68F-416E-9BC2-8B7BCC659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63" name="Immagine 19">
          <a:extLst>
            <a:ext uri="{FF2B5EF4-FFF2-40B4-BE49-F238E27FC236}">
              <a16:creationId xmlns:a16="http://schemas.microsoft.com/office/drawing/2014/main" id="{C93AA4C5-1390-4906-9685-19C497B5D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2364" name="Immagine 20">
          <a:extLst>
            <a:ext uri="{FF2B5EF4-FFF2-40B4-BE49-F238E27FC236}">
              <a16:creationId xmlns:a16="http://schemas.microsoft.com/office/drawing/2014/main" id="{0786DEFA-1BEA-4F83-A374-48BE0774E6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68753" name="Immagine 1">
          <a:extLst>
            <a:ext uri="{FF2B5EF4-FFF2-40B4-BE49-F238E27FC236}">
              <a16:creationId xmlns:a16="http://schemas.microsoft.com/office/drawing/2014/main" id="{EE25327E-4DD1-4F36-BAFD-8C9C0AE600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68754" name="Immagine 2">
          <a:extLst>
            <a:ext uri="{FF2B5EF4-FFF2-40B4-BE49-F238E27FC236}">
              <a16:creationId xmlns:a16="http://schemas.microsoft.com/office/drawing/2014/main" id="{0CC01FD9-A343-4762-9AAB-874F66A90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4385" name="Immagine 1">
          <a:extLst>
            <a:ext uri="{FF2B5EF4-FFF2-40B4-BE49-F238E27FC236}">
              <a16:creationId xmlns:a16="http://schemas.microsoft.com/office/drawing/2014/main" id="{408CDA2C-3EB1-4B98-AB44-BE3C6BF2D4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4386" name="Immagine 2">
          <a:extLst>
            <a:ext uri="{FF2B5EF4-FFF2-40B4-BE49-F238E27FC236}">
              <a16:creationId xmlns:a16="http://schemas.microsoft.com/office/drawing/2014/main" id="{61C3F20E-CB31-4825-B2DA-D42C840F8F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87" name="Immagine 8">
          <a:extLst>
            <a:ext uri="{FF2B5EF4-FFF2-40B4-BE49-F238E27FC236}">
              <a16:creationId xmlns:a16="http://schemas.microsoft.com/office/drawing/2014/main" id="{5A62F764-3D39-4211-BC79-E48070F22B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88" name="Immagine 10">
          <a:extLst>
            <a:ext uri="{FF2B5EF4-FFF2-40B4-BE49-F238E27FC236}">
              <a16:creationId xmlns:a16="http://schemas.microsoft.com/office/drawing/2014/main" id="{9E8B1FF9-98BD-42DC-A67E-E4FF2FCB58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89" name="Immagine 1">
          <a:extLst>
            <a:ext uri="{FF2B5EF4-FFF2-40B4-BE49-F238E27FC236}">
              <a16:creationId xmlns:a16="http://schemas.microsoft.com/office/drawing/2014/main" id="{2F5A6794-7301-4CD7-8243-FC44E45F6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90" name="Immagine 3">
          <a:extLst>
            <a:ext uri="{FF2B5EF4-FFF2-40B4-BE49-F238E27FC236}">
              <a16:creationId xmlns:a16="http://schemas.microsoft.com/office/drawing/2014/main" id="{6050F7AA-0528-4C66-91C2-F26DF1897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91" name="Immagine 7">
          <a:extLst>
            <a:ext uri="{FF2B5EF4-FFF2-40B4-BE49-F238E27FC236}">
              <a16:creationId xmlns:a16="http://schemas.microsoft.com/office/drawing/2014/main" id="{DE9830B1-4D5F-4AFD-8B7E-93E71AEE8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4392" name="Immagine 8">
          <a:extLst>
            <a:ext uri="{FF2B5EF4-FFF2-40B4-BE49-F238E27FC236}">
              <a16:creationId xmlns:a16="http://schemas.microsoft.com/office/drawing/2014/main" id="{0F1868E3-2BF4-490E-8E63-853738841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3" name="Immagine 9">
          <a:extLst>
            <a:ext uri="{FF2B5EF4-FFF2-40B4-BE49-F238E27FC236}">
              <a16:creationId xmlns:a16="http://schemas.microsoft.com/office/drawing/2014/main" id="{7BAD0908-6F26-4096-B2B6-3C569973DF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4" name="Immagine 10">
          <a:extLst>
            <a:ext uri="{FF2B5EF4-FFF2-40B4-BE49-F238E27FC236}">
              <a16:creationId xmlns:a16="http://schemas.microsoft.com/office/drawing/2014/main" id="{38EDBC95-6BA8-49E7-9F26-77A665EF4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4395" name="Immagine 11">
          <a:extLst>
            <a:ext uri="{FF2B5EF4-FFF2-40B4-BE49-F238E27FC236}">
              <a16:creationId xmlns:a16="http://schemas.microsoft.com/office/drawing/2014/main" id="{E29D78E7-DAC2-4F99-8732-7F0D72923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6" name="Immagine 1">
          <a:extLst>
            <a:ext uri="{FF2B5EF4-FFF2-40B4-BE49-F238E27FC236}">
              <a16:creationId xmlns:a16="http://schemas.microsoft.com/office/drawing/2014/main" id="{C73C57C9-100A-4661-9A09-29F534D1DC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7" name="Immagine 2">
          <a:extLst>
            <a:ext uri="{FF2B5EF4-FFF2-40B4-BE49-F238E27FC236}">
              <a16:creationId xmlns:a16="http://schemas.microsoft.com/office/drawing/2014/main" id="{AB6E26B3-E3B3-422F-BD22-A8E7DE4838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8" name="Immagine 14">
          <a:extLst>
            <a:ext uri="{FF2B5EF4-FFF2-40B4-BE49-F238E27FC236}">
              <a16:creationId xmlns:a16="http://schemas.microsoft.com/office/drawing/2014/main" id="{68010BDD-E30A-46D9-9F53-3844E52C00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399" name="Immagine 15">
          <a:extLst>
            <a:ext uri="{FF2B5EF4-FFF2-40B4-BE49-F238E27FC236}">
              <a16:creationId xmlns:a16="http://schemas.microsoft.com/office/drawing/2014/main" id="{2F92BAC0-DCB0-4807-98ED-04581FDDFC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400" name="Immagine 16">
          <a:extLst>
            <a:ext uri="{FF2B5EF4-FFF2-40B4-BE49-F238E27FC236}">
              <a16:creationId xmlns:a16="http://schemas.microsoft.com/office/drawing/2014/main" id="{DCF77366-CD58-4CBB-BDA1-DC4635E19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401" name="Immagine 19">
          <a:extLst>
            <a:ext uri="{FF2B5EF4-FFF2-40B4-BE49-F238E27FC236}">
              <a16:creationId xmlns:a16="http://schemas.microsoft.com/office/drawing/2014/main" id="{C7C55503-20A1-4530-B9BE-94633C400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4402" name="Immagine 18">
          <a:extLst>
            <a:ext uri="{FF2B5EF4-FFF2-40B4-BE49-F238E27FC236}">
              <a16:creationId xmlns:a16="http://schemas.microsoft.com/office/drawing/2014/main" id="{A8F9B441-BBDC-4257-A6C7-D63099838C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684105" name="Immagine 1">
          <a:extLst>
            <a:ext uri="{FF2B5EF4-FFF2-40B4-BE49-F238E27FC236}">
              <a16:creationId xmlns:a16="http://schemas.microsoft.com/office/drawing/2014/main" id="{6580D2E1-2C37-4886-82B0-8FAD86652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684106" name="Immagine 2">
          <a:extLst>
            <a:ext uri="{FF2B5EF4-FFF2-40B4-BE49-F238E27FC236}">
              <a16:creationId xmlns:a16="http://schemas.microsoft.com/office/drawing/2014/main" id="{93EE068A-6E87-459A-9DCF-94A65C083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55767" name="Immagine 1">
          <a:extLst>
            <a:ext uri="{FF2B5EF4-FFF2-40B4-BE49-F238E27FC236}">
              <a16:creationId xmlns:a16="http://schemas.microsoft.com/office/drawing/2014/main" id="{6E99B8F0-2A78-45A6-9C4C-CB9036F23A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55768" name="Immagine 2">
          <a:extLst>
            <a:ext uri="{FF2B5EF4-FFF2-40B4-BE49-F238E27FC236}">
              <a16:creationId xmlns:a16="http://schemas.microsoft.com/office/drawing/2014/main" id="{1F5E9F38-FC9D-4BC9-8737-194A4112C2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9953" name="Immagine 1">
          <a:extLst>
            <a:ext uri="{FF2B5EF4-FFF2-40B4-BE49-F238E27FC236}">
              <a16:creationId xmlns:a16="http://schemas.microsoft.com/office/drawing/2014/main" id="{58842FCE-26EF-4CDE-B3CB-7B14C7362C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9954" name="Immagine 2">
          <a:extLst>
            <a:ext uri="{FF2B5EF4-FFF2-40B4-BE49-F238E27FC236}">
              <a16:creationId xmlns:a16="http://schemas.microsoft.com/office/drawing/2014/main" id="{3A56B6A4-AD48-4907-8BA9-47B5CB2FD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55" name="Immagine 8">
          <a:extLst>
            <a:ext uri="{FF2B5EF4-FFF2-40B4-BE49-F238E27FC236}">
              <a16:creationId xmlns:a16="http://schemas.microsoft.com/office/drawing/2014/main" id="{E88D8D61-44C0-448D-98E6-A22EE23E66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56" name="Immagine 10">
          <a:extLst>
            <a:ext uri="{FF2B5EF4-FFF2-40B4-BE49-F238E27FC236}">
              <a16:creationId xmlns:a16="http://schemas.microsoft.com/office/drawing/2014/main" id="{CCBF3E5D-580D-4A53-A5E1-5FF99B7101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57" name="Immagine 1">
          <a:extLst>
            <a:ext uri="{FF2B5EF4-FFF2-40B4-BE49-F238E27FC236}">
              <a16:creationId xmlns:a16="http://schemas.microsoft.com/office/drawing/2014/main" id="{F59AFAAA-0222-400A-BEEF-5738FC7819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58" name="Immagine 3">
          <a:extLst>
            <a:ext uri="{FF2B5EF4-FFF2-40B4-BE49-F238E27FC236}">
              <a16:creationId xmlns:a16="http://schemas.microsoft.com/office/drawing/2014/main" id="{71D06B52-00AB-412F-806B-B53C85519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59" name="Immagine 7">
          <a:extLst>
            <a:ext uri="{FF2B5EF4-FFF2-40B4-BE49-F238E27FC236}">
              <a16:creationId xmlns:a16="http://schemas.microsoft.com/office/drawing/2014/main" id="{6E2EBE72-14A4-4090-8A26-2E1608D90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9960" name="Immagine 8">
          <a:extLst>
            <a:ext uri="{FF2B5EF4-FFF2-40B4-BE49-F238E27FC236}">
              <a16:creationId xmlns:a16="http://schemas.microsoft.com/office/drawing/2014/main" id="{FAFC4FF7-BA46-4F18-8D30-8A70E99BA8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1" name="Immagine 9">
          <a:extLst>
            <a:ext uri="{FF2B5EF4-FFF2-40B4-BE49-F238E27FC236}">
              <a16:creationId xmlns:a16="http://schemas.microsoft.com/office/drawing/2014/main" id="{A13E8E4D-05F1-4700-AB68-76165C25B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2" name="Immagine 10">
          <a:extLst>
            <a:ext uri="{FF2B5EF4-FFF2-40B4-BE49-F238E27FC236}">
              <a16:creationId xmlns:a16="http://schemas.microsoft.com/office/drawing/2014/main" id="{EABE2CF0-CBD8-4216-8160-EC463EFF5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9963" name="Immagine 11">
          <a:extLst>
            <a:ext uri="{FF2B5EF4-FFF2-40B4-BE49-F238E27FC236}">
              <a16:creationId xmlns:a16="http://schemas.microsoft.com/office/drawing/2014/main" id="{7CE27739-3D34-4CC6-BF50-22E8674E3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4" name="Immagine 1">
          <a:extLst>
            <a:ext uri="{FF2B5EF4-FFF2-40B4-BE49-F238E27FC236}">
              <a16:creationId xmlns:a16="http://schemas.microsoft.com/office/drawing/2014/main" id="{FC1DEB8F-DD76-4232-8A65-9F3932805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5" name="Immagine 2">
          <a:extLst>
            <a:ext uri="{FF2B5EF4-FFF2-40B4-BE49-F238E27FC236}">
              <a16:creationId xmlns:a16="http://schemas.microsoft.com/office/drawing/2014/main" id="{3ABDA1BA-90C8-4732-926B-004851544B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6" name="Immagine 14">
          <a:extLst>
            <a:ext uri="{FF2B5EF4-FFF2-40B4-BE49-F238E27FC236}">
              <a16:creationId xmlns:a16="http://schemas.microsoft.com/office/drawing/2014/main" id="{511C8414-C47E-4801-80D7-4535FFC17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7" name="Immagine 15">
          <a:extLst>
            <a:ext uri="{FF2B5EF4-FFF2-40B4-BE49-F238E27FC236}">
              <a16:creationId xmlns:a16="http://schemas.microsoft.com/office/drawing/2014/main" id="{ED441452-AACE-43F2-B29D-291ED137F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8" name="Immagine 16">
          <a:extLst>
            <a:ext uri="{FF2B5EF4-FFF2-40B4-BE49-F238E27FC236}">
              <a16:creationId xmlns:a16="http://schemas.microsoft.com/office/drawing/2014/main" id="{150C8214-9552-4DB2-8FDD-BA79067FB8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69" name="Immagine 19">
          <a:extLst>
            <a:ext uri="{FF2B5EF4-FFF2-40B4-BE49-F238E27FC236}">
              <a16:creationId xmlns:a16="http://schemas.microsoft.com/office/drawing/2014/main" id="{82397BD0-766A-44EF-B9D4-D2E3BD6E02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70" name="Immagine 18">
          <a:extLst>
            <a:ext uri="{FF2B5EF4-FFF2-40B4-BE49-F238E27FC236}">
              <a16:creationId xmlns:a16="http://schemas.microsoft.com/office/drawing/2014/main" id="{D33FC88D-0F01-4B1F-8BA4-AB830F6A70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71" name="Immagine 19">
          <a:extLst>
            <a:ext uri="{FF2B5EF4-FFF2-40B4-BE49-F238E27FC236}">
              <a16:creationId xmlns:a16="http://schemas.microsoft.com/office/drawing/2014/main" id="{02DA3878-47FD-4C33-95F5-0079B7857B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9972" name="Immagine 20">
          <a:extLst>
            <a:ext uri="{FF2B5EF4-FFF2-40B4-BE49-F238E27FC236}">
              <a16:creationId xmlns:a16="http://schemas.microsoft.com/office/drawing/2014/main" id="{5A52A274-EB26-45E5-AFA8-A89A0A28B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716855" name="Immagine 1">
          <a:extLst>
            <a:ext uri="{FF2B5EF4-FFF2-40B4-BE49-F238E27FC236}">
              <a16:creationId xmlns:a16="http://schemas.microsoft.com/office/drawing/2014/main" id="{774330AD-446F-403C-87C1-C3D542C092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716856" name="Immagine 2">
          <a:extLst>
            <a:ext uri="{FF2B5EF4-FFF2-40B4-BE49-F238E27FC236}">
              <a16:creationId xmlns:a16="http://schemas.microsoft.com/office/drawing/2014/main" id="{9A1CD823-A419-4648-A49A-2E148A1A6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3320" name="Immagine 1">
          <a:extLst>
            <a:ext uri="{FF2B5EF4-FFF2-40B4-BE49-F238E27FC236}">
              <a16:creationId xmlns:a16="http://schemas.microsoft.com/office/drawing/2014/main" id="{F8332BA5-EBEC-49C9-BCD4-ED0F88702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3321" name="Immagine 2">
          <a:extLst>
            <a:ext uri="{FF2B5EF4-FFF2-40B4-BE49-F238E27FC236}">
              <a16:creationId xmlns:a16="http://schemas.microsoft.com/office/drawing/2014/main" id="{2300C11F-EF37-4CDB-9BB5-392FB0E93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2" name="Immagine 8">
          <a:extLst>
            <a:ext uri="{FF2B5EF4-FFF2-40B4-BE49-F238E27FC236}">
              <a16:creationId xmlns:a16="http://schemas.microsoft.com/office/drawing/2014/main" id="{77D5B013-86C1-4E4A-A755-176080A6D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3" name="Immagine 10">
          <a:extLst>
            <a:ext uri="{FF2B5EF4-FFF2-40B4-BE49-F238E27FC236}">
              <a16:creationId xmlns:a16="http://schemas.microsoft.com/office/drawing/2014/main" id="{2E6ECDEB-6D1B-46B9-8F25-28364F569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4" name="Immagine 1">
          <a:extLst>
            <a:ext uri="{FF2B5EF4-FFF2-40B4-BE49-F238E27FC236}">
              <a16:creationId xmlns:a16="http://schemas.microsoft.com/office/drawing/2014/main" id="{92F717BC-2014-4FB6-901F-644DD487FD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5" name="Immagine 3">
          <a:extLst>
            <a:ext uri="{FF2B5EF4-FFF2-40B4-BE49-F238E27FC236}">
              <a16:creationId xmlns:a16="http://schemas.microsoft.com/office/drawing/2014/main" id="{8321738B-C055-40B9-81E5-7B86B7927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6" name="Immagine 7">
          <a:extLst>
            <a:ext uri="{FF2B5EF4-FFF2-40B4-BE49-F238E27FC236}">
              <a16:creationId xmlns:a16="http://schemas.microsoft.com/office/drawing/2014/main" id="{E328C91A-739B-450B-9196-A248E9FE8B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3327" name="Immagine 8">
          <a:extLst>
            <a:ext uri="{FF2B5EF4-FFF2-40B4-BE49-F238E27FC236}">
              <a16:creationId xmlns:a16="http://schemas.microsoft.com/office/drawing/2014/main" id="{CCBFB960-2019-4D98-930D-669D3B2D38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28" name="Immagine 9">
          <a:extLst>
            <a:ext uri="{FF2B5EF4-FFF2-40B4-BE49-F238E27FC236}">
              <a16:creationId xmlns:a16="http://schemas.microsoft.com/office/drawing/2014/main" id="{819F4257-5ADA-46E0-9DD5-704034B22D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29" name="Immagine 10">
          <a:extLst>
            <a:ext uri="{FF2B5EF4-FFF2-40B4-BE49-F238E27FC236}">
              <a16:creationId xmlns:a16="http://schemas.microsoft.com/office/drawing/2014/main" id="{73CABFBB-CAF6-4B36-B8F2-047AAB9A6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3330" name="Immagine 11">
          <a:extLst>
            <a:ext uri="{FF2B5EF4-FFF2-40B4-BE49-F238E27FC236}">
              <a16:creationId xmlns:a16="http://schemas.microsoft.com/office/drawing/2014/main" id="{DA89B938-4897-4E6E-8BC4-C8B541558A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1" name="Immagine 1">
          <a:extLst>
            <a:ext uri="{FF2B5EF4-FFF2-40B4-BE49-F238E27FC236}">
              <a16:creationId xmlns:a16="http://schemas.microsoft.com/office/drawing/2014/main" id="{EA86F203-EDA4-4021-B3AA-916CD18BD5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2" name="Immagine 2">
          <a:extLst>
            <a:ext uri="{FF2B5EF4-FFF2-40B4-BE49-F238E27FC236}">
              <a16:creationId xmlns:a16="http://schemas.microsoft.com/office/drawing/2014/main" id="{97A77CCB-378C-46B6-9E26-F9D7C0B6BE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3" name="Immagine 14">
          <a:extLst>
            <a:ext uri="{FF2B5EF4-FFF2-40B4-BE49-F238E27FC236}">
              <a16:creationId xmlns:a16="http://schemas.microsoft.com/office/drawing/2014/main" id="{374EAF8F-9635-4039-8D56-F2F683EDA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4" name="Immagine 15">
          <a:extLst>
            <a:ext uri="{FF2B5EF4-FFF2-40B4-BE49-F238E27FC236}">
              <a16:creationId xmlns:a16="http://schemas.microsoft.com/office/drawing/2014/main" id="{15216B70-2522-4B1F-9759-6932B59C50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5" name="Immagine 16">
          <a:extLst>
            <a:ext uri="{FF2B5EF4-FFF2-40B4-BE49-F238E27FC236}">
              <a16:creationId xmlns:a16="http://schemas.microsoft.com/office/drawing/2014/main" id="{7C46FFF5-BA72-4649-8385-7A75B2E7A7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6" name="Immagine 19">
          <a:extLst>
            <a:ext uri="{FF2B5EF4-FFF2-40B4-BE49-F238E27FC236}">
              <a16:creationId xmlns:a16="http://schemas.microsoft.com/office/drawing/2014/main" id="{CFC3ED76-7262-4B5D-B52A-442D6F6944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7" name="Immagine 18">
          <a:extLst>
            <a:ext uri="{FF2B5EF4-FFF2-40B4-BE49-F238E27FC236}">
              <a16:creationId xmlns:a16="http://schemas.microsoft.com/office/drawing/2014/main" id="{3880D133-1453-4C09-96BD-6587C7382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8" name="Immagine 19">
          <a:extLst>
            <a:ext uri="{FF2B5EF4-FFF2-40B4-BE49-F238E27FC236}">
              <a16:creationId xmlns:a16="http://schemas.microsoft.com/office/drawing/2014/main" id="{0120181C-1170-4834-B8A5-E551B000E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39" name="Immagine 20">
          <a:extLst>
            <a:ext uri="{FF2B5EF4-FFF2-40B4-BE49-F238E27FC236}">
              <a16:creationId xmlns:a16="http://schemas.microsoft.com/office/drawing/2014/main" id="{EDB97CB9-2671-41CE-983B-8F6057750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3340" name="Immagine 21">
          <a:extLst>
            <a:ext uri="{FF2B5EF4-FFF2-40B4-BE49-F238E27FC236}">
              <a16:creationId xmlns:a16="http://schemas.microsoft.com/office/drawing/2014/main" id="{D95DB667-5FA3-4940-A98A-FBA2EB6C8A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728113" name="Immagine 1">
          <a:extLst>
            <a:ext uri="{FF2B5EF4-FFF2-40B4-BE49-F238E27FC236}">
              <a16:creationId xmlns:a16="http://schemas.microsoft.com/office/drawing/2014/main" id="{F8935E72-4C0B-46E8-9846-2716DEC667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1400175</xdr:colOff>
      <xdr:row>0</xdr:row>
      <xdr:rowOff>57150</xdr:rowOff>
    </xdr:from>
    <xdr:to>
      <xdr:col>0</xdr:col>
      <xdr:colOff>2390775</xdr:colOff>
      <xdr:row>0</xdr:row>
      <xdr:rowOff>962025</xdr:rowOff>
    </xdr:to>
    <xdr:pic>
      <xdr:nvPicPr>
        <xdr:cNvPr id="1728114" name="Immagine 2">
          <a:extLst>
            <a:ext uri="{FF2B5EF4-FFF2-40B4-BE49-F238E27FC236}">
              <a16:creationId xmlns:a16="http://schemas.microsoft.com/office/drawing/2014/main" id="{3AB54003-3C39-4006-8DC6-88528B0593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57150"/>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6585" name="Immagine 1">
          <a:extLst>
            <a:ext uri="{FF2B5EF4-FFF2-40B4-BE49-F238E27FC236}">
              <a16:creationId xmlns:a16="http://schemas.microsoft.com/office/drawing/2014/main" id="{0CE2A7FE-884C-4663-A535-9912FB7ACC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6586" name="Immagine 2">
          <a:extLst>
            <a:ext uri="{FF2B5EF4-FFF2-40B4-BE49-F238E27FC236}">
              <a16:creationId xmlns:a16="http://schemas.microsoft.com/office/drawing/2014/main" id="{73F52DAE-C8E5-4690-B347-32AF9BF37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87" name="Immagine 8">
          <a:extLst>
            <a:ext uri="{FF2B5EF4-FFF2-40B4-BE49-F238E27FC236}">
              <a16:creationId xmlns:a16="http://schemas.microsoft.com/office/drawing/2014/main" id="{408E73D9-FCDB-4CC6-AB00-56C307F3F4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88" name="Immagine 10">
          <a:extLst>
            <a:ext uri="{FF2B5EF4-FFF2-40B4-BE49-F238E27FC236}">
              <a16:creationId xmlns:a16="http://schemas.microsoft.com/office/drawing/2014/main" id="{488BDB01-0575-4770-B3CF-0DCA5F103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89" name="Immagine 1">
          <a:extLst>
            <a:ext uri="{FF2B5EF4-FFF2-40B4-BE49-F238E27FC236}">
              <a16:creationId xmlns:a16="http://schemas.microsoft.com/office/drawing/2014/main" id="{8CB21CC8-8D4D-4097-AF88-B79CD92A34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90" name="Immagine 3">
          <a:extLst>
            <a:ext uri="{FF2B5EF4-FFF2-40B4-BE49-F238E27FC236}">
              <a16:creationId xmlns:a16="http://schemas.microsoft.com/office/drawing/2014/main" id="{463E3543-7D6D-4899-AE82-3779F6DD25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91" name="Immagine 7">
          <a:extLst>
            <a:ext uri="{FF2B5EF4-FFF2-40B4-BE49-F238E27FC236}">
              <a16:creationId xmlns:a16="http://schemas.microsoft.com/office/drawing/2014/main" id="{B4AA9420-11B8-4CD5-B017-3C3D1A5E7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6592" name="Immagine 8">
          <a:extLst>
            <a:ext uri="{FF2B5EF4-FFF2-40B4-BE49-F238E27FC236}">
              <a16:creationId xmlns:a16="http://schemas.microsoft.com/office/drawing/2014/main" id="{E0E75E4F-8639-4AF3-AB8E-66435BB037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3" name="Immagine 9">
          <a:extLst>
            <a:ext uri="{FF2B5EF4-FFF2-40B4-BE49-F238E27FC236}">
              <a16:creationId xmlns:a16="http://schemas.microsoft.com/office/drawing/2014/main" id="{97235D42-7117-4794-BBCA-5D18870CB2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4" name="Immagine 10">
          <a:extLst>
            <a:ext uri="{FF2B5EF4-FFF2-40B4-BE49-F238E27FC236}">
              <a16:creationId xmlns:a16="http://schemas.microsoft.com/office/drawing/2014/main" id="{0DF5198A-F6CF-4E75-97A2-03A5F4E4E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6595" name="Immagine 11">
          <a:extLst>
            <a:ext uri="{FF2B5EF4-FFF2-40B4-BE49-F238E27FC236}">
              <a16:creationId xmlns:a16="http://schemas.microsoft.com/office/drawing/2014/main" id="{DB1AD741-F99C-4DB2-BEEB-9177EB8242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6" name="Immagine 1">
          <a:extLst>
            <a:ext uri="{FF2B5EF4-FFF2-40B4-BE49-F238E27FC236}">
              <a16:creationId xmlns:a16="http://schemas.microsoft.com/office/drawing/2014/main" id="{CAA525BE-2CE1-4BA2-96D9-81A9250850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7" name="Immagine 2">
          <a:extLst>
            <a:ext uri="{FF2B5EF4-FFF2-40B4-BE49-F238E27FC236}">
              <a16:creationId xmlns:a16="http://schemas.microsoft.com/office/drawing/2014/main" id="{3CAC798C-260C-4300-9E8B-8B5E16242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8" name="Immagine 14">
          <a:extLst>
            <a:ext uri="{FF2B5EF4-FFF2-40B4-BE49-F238E27FC236}">
              <a16:creationId xmlns:a16="http://schemas.microsoft.com/office/drawing/2014/main" id="{359FF0B4-1D3A-4836-AEEE-E11C73D3A8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599" name="Immagine 15">
          <a:extLst>
            <a:ext uri="{FF2B5EF4-FFF2-40B4-BE49-F238E27FC236}">
              <a16:creationId xmlns:a16="http://schemas.microsoft.com/office/drawing/2014/main" id="{A44B8017-0AA6-4B3A-B6E9-26074F316A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600" name="Immagine 16">
          <a:extLst>
            <a:ext uri="{FF2B5EF4-FFF2-40B4-BE49-F238E27FC236}">
              <a16:creationId xmlns:a16="http://schemas.microsoft.com/office/drawing/2014/main" id="{AF78DBA6-2B19-4B04-B331-44A4FF1B9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6601" name="Immagine 17">
          <a:extLst>
            <a:ext uri="{FF2B5EF4-FFF2-40B4-BE49-F238E27FC236}">
              <a16:creationId xmlns:a16="http://schemas.microsoft.com/office/drawing/2014/main" id="{FBC4318D-B513-4172-B202-5C768B80A7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755749" name="Immagine 1">
          <a:extLst>
            <a:ext uri="{FF2B5EF4-FFF2-40B4-BE49-F238E27FC236}">
              <a16:creationId xmlns:a16="http://schemas.microsoft.com/office/drawing/2014/main" id="{A0822FC1-8E5F-42DD-A1C1-89062EFB22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755750" name="Immagine 2">
          <a:extLst>
            <a:ext uri="{FF2B5EF4-FFF2-40B4-BE49-F238E27FC236}">
              <a16:creationId xmlns:a16="http://schemas.microsoft.com/office/drawing/2014/main" id="{6343D832-3EA0-4DBB-8729-6D0155B70A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7947" name="Immagine 1">
          <a:extLst>
            <a:ext uri="{FF2B5EF4-FFF2-40B4-BE49-F238E27FC236}">
              <a16:creationId xmlns:a16="http://schemas.microsoft.com/office/drawing/2014/main" id="{B618C4F0-4251-4B81-B1A8-7B5165D8A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7948" name="Immagine 2">
          <a:extLst>
            <a:ext uri="{FF2B5EF4-FFF2-40B4-BE49-F238E27FC236}">
              <a16:creationId xmlns:a16="http://schemas.microsoft.com/office/drawing/2014/main" id="{133CC557-88C6-45B7-9A2A-8FB4FCB483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49" name="Immagine 8">
          <a:extLst>
            <a:ext uri="{FF2B5EF4-FFF2-40B4-BE49-F238E27FC236}">
              <a16:creationId xmlns:a16="http://schemas.microsoft.com/office/drawing/2014/main" id="{31D534D9-13CE-475A-8CF5-65D33AE0C8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50" name="Immagine 10">
          <a:extLst>
            <a:ext uri="{FF2B5EF4-FFF2-40B4-BE49-F238E27FC236}">
              <a16:creationId xmlns:a16="http://schemas.microsoft.com/office/drawing/2014/main" id="{4F591D47-6EC3-411D-AA49-FA622802B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51" name="Immagine 1">
          <a:extLst>
            <a:ext uri="{FF2B5EF4-FFF2-40B4-BE49-F238E27FC236}">
              <a16:creationId xmlns:a16="http://schemas.microsoft.com/office/drawing/2014/main" id="{DD9A9147-D78B-46FE-9702-BF63716DA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52" name="Immagine 3">
          <a:extLst>
            <a:ext uri="{FF2B5EF4-FFF2-40B4-BE49-F238E27FC236}">
              <a16:creationId xmlns:a16="http://schemas.microsoft.com/office/drawing/2014/main" id="{FF69B51C-8FA8-477D-A673-C94444865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53" name="Immagine 7">
          <a:extLst>
            <a:ext uri="{FF2B5EF4-FFF2-40B4-BE49-F238E27FC236}">
              <a16:creationId xmlns:a16="http://schemas.microsoft.com/office/drawing/2014/main" id="{52F9EBFF-978E-46AE-B415-86140149C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7954" name="Immagine 8">
          <a:extLst>
            <a:ext uri="{FF2B5EF4-FFF2-40B4-BE49-F238E27FC236}">
              <a16:creationId xmlns:a16="http://schemas.microsoft.com/office/drawing/2014/main" id="{333D607E-D653-488D-9974-5F002C0ABC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55" name="Immagine 9">
          <a:extLst>
            <a:ext uri="{FF2B5EF4-FFF2-40B4-BE49-F238E27FC236}">
              <a16:creationId xmlns:a16="http://schemas.microsoft.com/office/drawing/2014/main" id="{3017578E-D582-4A06-8115-347DB9F74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56" name="Immagine 10">
          <a:extLst>
            <a:ext uri="{FF2B5EF4-FFF2-40B4-BE49-F238E27FC236}">
              <a16:creationId xmlns:a16="http://schemas.microsoft.com/office/drawing/2014/main" id="{948DBF7F-C271-4F3A-974B-F3CCDA095B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7957" name="Immagine 11">
          <a:extLst>
            <a:ext uri="{FF2B5EF4-FFF2-40B4-BE49-F238E27FC236}">
              <a16:creationId xmlns:a16="http://schemas.microsoft.com/office/drawing/2014/main" id="{91779A82-90FF-428C-B9F5-6D8015D0D9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58" name="Immagine 1">
          <a:extLst>
            <a:ext uri="{FF2B5EF4-FFF2-40B4-BE49-F238E27FC236}">
              <a16:creationId xmlns:a16="http://schemas.microsoft.com/office/drawing/2014/main" id="{F21F1749-0F91-4D5C-9357-4AF38DD72D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59" name="Immagine 2">
          <a:extLst>
            <a:ext uri="{FF2B5EF4-FFF2-40B4-BE49-F238E27FC236}">
              <a16:creationId xmlns:a16="http://schemas.microsoft.com/office/drawing/2014/main" id="{99A1432A-5819-413C-878E-2EF7417CD1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0" name="Immagine 14">
          <a:extLst>
            <a:ext uri="{FF2B5EF4-FFF2-40B4-BE49-F238E27FC236}">
              <a16:creationId xmlns:a16="http://schemas.microsoft.com/office/drawing/2014/main" id="{48C198A1-92C6-45B8-AFA6-0A7955E1D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1" name="Immagine 15">
          <a:extLst>
            <a:ext uri="{FF2B5EF4-FFF2-40B4-BE49-F238E27FC236}">
              <a16:creationId xmlns:a16="http://schemas.microsoft.com/office/drawing/2014/main" id="{A0A8B06D-34C9-46FD-9619-CFC3A4D91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2" name="Immagine 16">
          <a:extLst>
            <a:ext uri="{FF2B5EF4-FFF2-40B4-BE49-F238E27FC236}">
              <a16:creationId xmlns:a16="http://schemas.microsoft.com/office/drawing/2014/main" id="{9000953B-BEC8-44CB-8B65-B6DDE4CA4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3" name="Immagine 19">
          <a:extLst>
            <a:ext uri="{FF2B5EF4-FFF2-40B4-BE49-F238E27FC236}">
              <a16:creationId xmlns:a16="http://schemas.microsoft.com/office/drawing/2014/main" id="{5F96C04E-A013-47D1-A0B0-71E87CCF7E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4" name="Immagine 18">
          <a:extLst>
            <a:ext uri="{FF2B5EF4-FFF2-40B4-BE49-F238E27FC236}">
              <a16:creationId xmlns:a16="http://schemas.microsoft.com/office/drawing/2014/main" id="{A6BE20EB-53B1-4E01-B078-9E7BF30D2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5" name="Immagine 19">
          <a:extLst>
            <a:ext uri="{FF2B5EF4-FFF2-40B4-BE49-F238E27FC236}">
              <a16:creationId xmlns:a16="http://schemas.microsoft.com/office/drawing/2014/main" id="{42FB9056-60F1-4535-9A30-FCCCE3AEA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6" name="Immagine 20">
          <a:extLst>
            <a:ext uri="{FF2B5EF4-FFF2-40B4-BE49-F238E27FC236}">
              <a16:creationId xmlns:a16="http://schemas.microsoft.com/office/drawing/2014/main" id="{7288BE6F-E078-4089-9F70-C0AFA2AA7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7967" name="Immagine 21">
          <a:extLst>
            <a:ext uri="{FF2B5EF4-FFF2-40B4-BE49-F238E27FC236}">
              <a16:creationId xmlns:a16="http://schemas.microsoft.com/office/drawing/2014/main" id="{63F57171-D975-4EBA-8256-D8097F2A3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773143" name="Immagine 1">
          <a:extLst>
            <a:ext uri="{FF2B5EF4-FFF2-40B4-BE49-F238E27FC236}">
              <a16:creationId xmlns:a16="http://schemas.microsoft.com/office/drawing/2014/main" id="{CAE58843-F504-45C7-9A9D-996797861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773144" name="Immagine 2">
          <a:extLst>
            <a:ext uri="{FF2B5EF4-FFF2-40B4-BE49-F238E27FC236}">
              <a16:creationId xmlns:a16="http://schemas.microsoft.com/office/drawing/2014/main" id="{71797F8C-336C-4E80-8633-B24AA5D316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5485" name="Immagine 1">
          <a:extLst>
            <a:ext uri="{FF2B5EF4-FFF2-40B4-BE49-F238E27FC236}">
              <a16:creationId xmlns:a16="http://schemas.microsoft.com/office/drawing/2014/main" id="{8C0E571C-2BDF-438F-A00B-32245A2CAA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5486" name="Immagine 2">
          <a:extLst>
            <a:ext uri="{FF2B5EF4-FFF2-40B4-BE49-F238E27FC236}">
              <a16:creationId xmlns:a16="http://schemas.microsoft.com/office/drawing/2014/main" id="{98BAEC0F-0E43-4ED3-89C7-8EE46D93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87" name="Immagine 8">
          <a:extLst>
            <a:ext uri="{FF2B5EF4-FFF2-40B4-BE49-F238E27FC236}">
              <a16:creationId xmlns:a16="http://schemas.microsoft.com/office/drawing/2014/main" id="{6BFCF498-D14A-4DEB-8AB4-B8D7B4F544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88" name="Immagine 10">
          <a:extLst>
            <a:ext uri="{FF2B5EF4-FFF2-40B4-BE49-F238E27FC236}">
              <a16:creationId xmlns:a16="http://schemas.microsoft.com/office/drawing/2014/main" id="{3B1E625E-2C62-4A1D-A6E3-B59F65851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89" name="Immagine 1">
          <a:extLst>
            <a:ext uri="{FF2B5EF4-FFF2-40B4-BE49-F238E27FC236}">
              <a16:creationId xmlns:a16="http://schemas.microsoft.com/office/drawing/2014/main" id="{DE0926EF-A2A0-47D7-BF56-03EB93C83C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90" name="Immagine 3">
          <a:extLst>
            <a:ext uri="{FF2B5EF4-FFF2-40B4-BE49-F238E27FC236}">
              <a16:creationId xmlns:a16="http://schemas.microsoft.com/office/drawing/2014/main" id="{FA5B9BE0-C138-45EF-B2BC-346B57ABB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91" name="Immagine 7">
          <a:extLst>
            <a:ext uri="{FF2B5EF4-FFF2-40B4-BE49-F238E27FC236}">
              <a16:creationId xmlns:a16="http://schemas.microsoft.com/office/drawing/2014/main" id="{21FD0974-7538-4C56-B427-9C9B30E5C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5492" name="Immagine 8">
          <a:extLst>
            <a:ext uri="{FF2B5EF4-FFF2-40B4-BE49-F238E27FC236}">
              <a16:creationId xmlns:a16="http://schemas.microsoft.com/office/drawing/2014/main" id="{898B7080-4D77-4D0A-96A7-688AAAA26A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3" name="Immagine 9">
          <a:extLst>
            <a:ext uri="{FF2B5EF4-FFF2-40B4-BE49-F238E27FC236}">
              <a16:creationId xmlns:a16="http://schemas.microsoft.com/office/drawing/2014/main" id="{D0C6270E-9A50-4B44-B3A1-E7EBB6B368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4" name="Immagine 10">
          <a:extLst>
            <a:ext uri="{FF2B5EF4-FFF2-40B4-BE49-F238E27FC236}">
              <a16:creationId xmlns:a16="http://schemas.microsoft.com/office/drawing/2014/main" id="{028A538A-C2EB-4D76-A6FE-A530EA8111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5495" name="Immagine 11">
          <a:extLst>
            <a:ext uri="{FF2B5EF4-FFF2-40B4-BE49-F238E27FC236}">
              <a16:creationId xmlns:a16="http://schemas.microsoft.com/office/drawing/2014/main" id="{2A6BF1E4-231B-4DEC-98D4-559B03EBE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6" name="Immagine 1">
          <a:extLst>
            <a:ext uri="{FF2B5EF4-FFF2-40B4-BE49-F238E27FC236}">
              <a16:creationId xmlns:a16="http://schemas.microsoft.com/office/drawing/2014/main" id="{D84C0239-9B05-47C8-AADD-26E5E0886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7" name="Immagine 2">
          <a:extLst>
            <a:ext uri="{FF2B5EF4-FFF2-40B4-BE49-F238E27FC236}">
              <a16:creationId xmlns:a16="http://schemas.microsoft.com/office/drawing/2014/main" id="{34432AD7-312F-4FB5-8A5C-B0BCE53DAF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8" name="Immagine 14">
          <a:extLst>
            <a:ext uri="{FF2B5EF4-FFF2-40B4-BE49-F238E27FC236}">
              <a16:creationId xmlns:a16="http://schemas.microsoft.com/office/drawing/2014/main" id="{90BFA862-8643-4AB7-945F-FE1F42717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499" name="Immagine 15">
          <a:extLst>
            <a:ext uri="{FF2B5EF4-FFF2-40B4-BE49-F238E27FC236}">
              <a16:creationId xmlns:a16="http://schemas.microsoft.com/office/drawing/2014/main" id="{15953271-4836-423D-9C2E-30731D77A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500" name="Immagine 16">
          <a:extLst>
            <a:ext uri="{FF2B5EF4-FFF2-40B4-BE49-F238E27FC236}">
              <a16:creationId xmlns:a16="http://schemas.microsoft.com/office/drawing/2014/main" id="{66759731-83B6-4340-9AB1-651251AA97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501" name="Immagine 17">
          <a:extLst>
            <a:ext uri="{FF2B5EF4-FFF2-40B4-BE49-F238E27FC236}">
              <a16:creationId xmlns:a16="http://schemas.microsoft.com/office/drawing/2014/main" id="{EC9A52EA-7E63-4ECC-806D-AAA0A51A5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502" name="Immagine 18">
          <a:extLst>
            <a:ext uri="{FF2B5EF4-FFF2-40B4-BE49-F238E27FC236}">
              <a16:creationId xmlns:a16="http://schemas.microsoft.com/office/drawing/2014/main" id="{E8F2EDE9-67B5-4BFF-BB13-E3669F9038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503" name="Immagine 22">
          <a:extLst>
            <a:ext uri="{FF2B5EF4-FFF2-40B4-BE49-F238E27FC236}">
              <a16:creationId xmlns:a16="http://schemas.microsoft.com/office/drawing/2014/main" id="{87476E57-5A5C-4C49-99C9-100B3846C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5504" name="Immagine 24">
          <a:extLst>
            <a:ext uri="{FF2B5EF4-FFF2-40B4-BE49-F238E27FC236}">
              <a16:creationId xmlns:a16="http://schemas.microsoft.com/office/drawing/2014/main" id="{9CFF30E0-011A-4EBB-91CE-23E5838EF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798729" name="Immagine 1">
          <a:extLst>
            <a:ext uri="{FF2B5EF4-FFF2-40B4-BE49-F238E27FC236}">
              <a16:creationId xmlns:a16="http://schemas.microsoft.com/office/drawing/2014/main" id="{6A61CC68-1B2E-4A47-9D20-CB59536A77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798730" name="Immagine 2">
          <a:extLst>
            <a:ext uri="{FF2B5EF4-FFF2-40B4-BE49-F238E27FC236}">
              <a16:creationId xmlns:a16="http://schemas.microsoft.com/office/drawing/2014/main" id="{37F5BF68-1310-4117-BCF3-A3268298E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69554" name="Immagine 1">
          <a:extLst>
            <a:ext uri="{FF2B5EF4-FFF2-40B4-BE49-F238E27FC236}">
              <a16:creationId xmlns:a16="http://schemas.microsoft.com/office/drawing/2014/main" id="{8E0158F0-B01C-49F6-8012-F7827E7D1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69555" name="Immagine 2">
          <a:extLst>
            <a:ext uri="{FF2B5EF4-FFF2-40B4-BE49-F238E27FC236}">
              <a16:creationId xmlns:a16="http://schemas.microsoft.com/office/drawing/2014/main" id="{B6CA28A3-B914-414F-AC0A-21C588F11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56" name="Immagine 8">
          <a:extLst>
            <a:ext uri="{FF2B5EF4-FFF2-40B4-BE49-F238E27FC236}">
              <a16:creationId xmlns:a16="http://schemas.microsoft.com/office/drawing/2014/main" id="{BE2F5BB2-6E3B-46F8-81AE-68E8DAB3B2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57" name="Immagine 10">
          <a:extLst>
            <a:ext uri="{FF2B5EF4-FFF2-40B4-BE49-F238E27FC236}">
              <a16:creationId xmlns:a16="http://schemas.microsoft.com/office/drawing/2014/main" id="{D879BB8E-99B4-43A5-9238-21D884284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58" name="Immagine 1">
          <a:extLst>
            <a:ext uri="{FF2B5EF4-FFF2-40B4-BE49-F238E27FC236}">
              <a16:creationId xmlns:a16="http://schemas.microsoft.com/office/drawing/2014/main" id="{B051C73C-5C54-4916-80E5-189EE66BB9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59" name="Immagine 3">
          <a:extLst>
            <a:ext uri="{FF2B5EF4-FFF2-40B4-BE49-F238E27FC236}">
              <a16:creationId xmlns:a16="http://schemas.microsoft.com/office/drawing/2014/main" id="{A58AAAB6-7161-443D-B34F-0C628BB948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60" name="Immagine 7">
          <a:extLst>
            <a:ext uri="{FF2B5EF4-FFF2-40B4-BE49-F238E27FC236}">
              <a16:creationId xmlns:a16="http://schemas.microsoft.com/office/drawing/2014/main" id="{74D62514-72A0-44D8-B106-413BD72E3A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9561" name="Immagine 8">
          <a:extLst>
            <a:ext uri="{FF2B5EF4-FFF2-40B4-BE49-F238E27FC236}">
              <a16:creationId xmlns:a16="http://schemas.microsoft.com/office/drawing/2014/main" id="{B0D486B5-DC60-45FF-990D-0F2C1CE94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9562" name="Immagine 9">
          <a:extLst>
            <a:ext uri="{FF2B5EF4-FFF2-40B4-BE49-F238E27FC236}">
              <a16:creationId xmlns:a16="http://schemas.microsoft.com/office/drawing/2014/main" id="{506F5050-A7DC-4EF5-95E0-A03693223C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9563" name="Immagine 10">
          <a:extLst>
            <a:ext uri="{FF2B5EF4-FFF2-40B4-BE49-F238E27FC236}">
              <a16:creationId xmlns:a16="http://schemas.microsoft.com/office/drawing/2014/main" id="{B0A876E7-99A6-442C-A6B8-0531A4A8C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69564" name="Immagine 11">
          <a:extLst>
            <a:ext uri="{FF2B5EF4-FFF2-40B4-BE49-F238E27FC236}">
              <a16:creationId xmlns:a16="http://schemas.microsoft.com/office/drawing/2014/main" id="{DA389ACB-7A8F-4025-BC0D-08FCB321B2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9565" name="Immagine 1">
          <a:extLst>
            <a:ext uri="{FF2B5EF4-FFF2-40B4-BE49-F238E27FC236}">
              <a16:creationId xmlns:a16="http://schemas.microsoft.com/office/drawing/2014/main" id="{32FA0A00-D175-41F8-A394-F5F4877E4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9566" name="Immagine 2">
          <a:extLst>
            <a:ext uri="{FF2B5EF4-FFF2-40B4-BE49-F238E27FC236}">
              <a16:creationId xmlns:a16="http://schemas.microsoft.com/office/drawing/2014/main" id="{051D0660-81C8-4B32-A066-0E1B066DD6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9567" name="Immagine 14">
          <a:extLst>
            <a:ext uri="{FF2B5EF4-FFF2-40B4-BE49-F238E27FC236}">
              <a16:creationId xmlns:a16="http://schemas.microsoft.com/office/drawing/2014/main" id="{C469E275-9648-4E04-9800-6D1A2004B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4368" name="Immagine 15">
          <a:extLst>
            <a:ext uri="{FF2B5EF4-FFF2-40B4-BE49-F238E27FC236}">
              <a16:creationId xmlns:a16="http://schemas.microsoft.com/office/drawing/2014/main" id="{6B123047-976A-40B7-BC8E-2888FCC6A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4369" name="Immagine 16">
          <a:extLst>
            <a:ext uri="{FF2B5EF4-FFF2-40B4-BE49-F238E27FC236}">
              <a16:creationId xmlns:a16="http://schemas.microsoft.com/office/drawing/2014/main" id="{69697CA8-2E0F-4DC8-A748-0F079FB6BF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4370" name="Immagine 19">
          <a:extLst>
            <a:ext uri="{FF2B5EF4-FFF2-40B4-BE49-F238E27FC236}">
              <a16:creationId xmlns:a16="http://schemas.microsoft.com/office/drawing/2014/main" id="{AFC61C9D-BFAA-4793-AF8D-21EE61017F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4371" name="Immagine 18">
          <a:extLst>
            <a:ext uri="{FF2B5EF4-FFF2-40B4-BE49-F238E27FC236}">
              <a16:creationId xmlns:a16="http://schemas.microsoft.com/office/drawing/2014/main" id="{4B8CC6A9-DA9E-4492-9678-9D278C032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4372" name="Immagine 21">
          <a:extLst>
            <a:ext uri="{FF2B5EF4-FFF2-40B4-BE49-F238E27FC236}">
              <a16:creationId xmlns:a16="http://schemas.microsoft.com/office/drawing/2014/main" id="{2AF85CF3-2517-448E-8DB5-6510CA912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1969" name="Immagine 1">
          <a:extLst>
            <a:ext uri="{FF2B5EF4-FFF2-40B4-BE49-F238E27FC236}">
              <a16:creationId xmlns:a16="http://schemas.microsoft.com/office/drawing/2014/main" id="{39AAF2B9-D0A9-4C99-975D-02253B647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1970" name="Immagine 2">
          <a:extLst>
            <a:ext uri="{FF2B5EF4-FFF2-40B4-BE49-F238E27FC236}">
              <a16:creationId xmlns:a16="http://schemas.microsoft.com/office/drawing/2014/main" id="{4EEF98B2-DEB1-4000-BD90-B5A4E6B5B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1" name="Immagine 8">
          <a:extLst>
            <a:ext uri="{FF2B5EF4-FFF2-40B4-BE49-F238E27FC236}">
              <a16:creationId xmlns:a16="http://schemas.microsoft.com/office/drawing/2014/main" id="{AE7B71DC-0F40-4FD8-8EAA-A6B5A9853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2" name="Immagine 10">
          <a:extLst>
            <a:ext uri="{FF2B5EF4-FFF2-40B4-BE49-F238E27FC236}">
              <a16:creationId xmlns:a16="http://schemas.microsoft.com/office/drawing/2014/main" id="{64F27D14-DCC5-4CE4-8FE4-71EDE06F22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3" name="Immagine 1">
          <a:extLst>
            <a:ext uri="{FF2B5EF4-FFF2-40B4-BE49-F238E27FC236}">
              <a16:creationId xmlns:a16="http://schemas.microsoft.com/office/drawing/2014/main" id="{E0BBA021-2CA5-420F-991A-D454CDB6B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4" name="Immagine 3">
          <a:extLst>
            <a:ext uri="{FF2B5EF4-FFF2-40B4-BE49-F238E27FC236}">
              <a16:creationId xmlns:a16="http://schemas.microsoft.com/office/drawing/2014/main" id="{2C973485-5DD3-4936-9B3A-238575F6A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5" name="Immagine 7">
          <a:extLst>
            <a:ext uri="{FF2B5EF4-FFF2-40B4-BE49-F238E27FC236}">
              <a16:creationId xmlns:a16="http://schemas.microsoft.com/office/drawing/2014/main" id="{72F91963-2A47-4BFB-A551-82047FF51F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1976" name="Immagine 8">
          <a:extLst>
            <a:ext uri="{FF2B5EF4-FFF2-40B4-BE49-F238E27FC236}">
              <a16:creationId xmlns:a16="http://schemas.microsoft.com/office/drawing/2014/main" id="{D22D7ECF-201F-46F4-BD5C-E78A74C0F2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77" name="Immagine 9">
          <a:extLst>
            <a:ext uri="{FF2B5EF4-FFF2-40B4-BE49-F238E27FC236}">
              <a16:creationId xmlns:a16="http://schemas.microsoft.com/office/drawing/2014/main" id="{07AEB873-C955-4133-888E-9B663D397F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78" name="Immagine 10">
          <a:extLst>
            <a:ext uri="{FF2B5EF4-FFF2-40B4-BE49-F238E27FC236}">
              <a16:creationId xmlns:a16="http://schemas.microsoft.com/office/drawing/2014/main" id="{EB715790-E2C8-445A-A7DA-142B171716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1979" name="Immagine 11">
          <a:extLst>
            <a:ext uri="{FF2B5EF4-FFF2-40B4-BE49-F238E27FC236}">
              <a16:creationId xmlns:a16="http://schemas.microsoft.com/office/drawing/2014/main" id="{93B7C8AA-B8B8-48D6-913B-CC8FA526B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0" name="Immagine 1">
          <a:extLst>
            <a:ext uri="{FF2B5EF4-FFF2-40B4-BE49-F238E27FC236}">
              <a16:creationId xmlns:a16="http://schemas.microsoft.com/office/drawing/2014/main" id="{BFD00F6A-CC9B-4C49-9B59-F8D64F005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1" name="Immagine 2">
          <a:extLst>
            <a:ext uri="{FF2B5EF4-FFF2-40B4-BE49-F238E27FC236}">
              <a16:creationId xmlns:a16="http://schemas.microsoft.com/office/drawing/2014/main" id="{B110684D-D531-48DB-BDC8-B121DD29D1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2" name="Immagine 14">
          <a:extLst>
            <a:ext uri="{FF2B5EF4-FFF2-40B4-BE49-F238E27FC236}">
              <a16:creationId xmlns:a16="http://schemas.microsoft.com/office/drawing/2014/main" id="{5CB4FC6A-EDE0-4BA9-87E0-C0A2DE8CF0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3" name="Immagine 15">
          <a:extLst>
            <a:ext uri="{FF2B5EF4-FFF2-40B4-BE49-F238E27FC236}">
              <a16:creationId xmlns:a16="http://schemas.microsoft.com/office/drawing/2014/main" id="{10DF2DA2-70BC-4601-82C7-67DB932A6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4" name="Immagine 16">
          <a:extLst>
            <a:ext uri="{FF2B5EF4-FFF2-40B4-BE49-F238E27FC236}">
              <a16:creationId xmlns:a16="http://schemas.microsoft.com/office/drawing/2014/main" id="{F4164E5A-21CE-4187-8E35-C09AED4A8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5" name="Immagine 17">
          <a:extLst>
            <a:ext uri="{FF2B5EF4-FFF2-40B4-BE49-F238E27FC236}">
              <a16:creationId xmlns:a16="http://schemas.microsoft.com/office/drawing/2014/main" id="{F3FD69AA-7D31-4589-BCA3-5470D3B9D1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6" name="Immagine 18">
          <a:extLst>
            <a:ext uri="{FF2B5EF4-FFF2-40B4-BE49-F238E27FC236}">
              <a16:creationId xmlns:a16="http://schemas.microsoft.com/office/drawing/2014/main" id="{AD818EA7-4419-4782-982F-BF1553417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7" name="Immagine 22">
          <a:extLst>
            <a:ext uri="{FF2B5EF4-FFF2-40B4-BE49-F238E27FC236}">
              <a16:creationId xmlns:a16="http://schemas.microsoft.com/office/drawing/2014/main" id="{D509E97F-D3AE-4414-8945-B19E5E1C5C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988" name="Immagine 24">
          <a:extLst>
            <a:ext uri="{FF2B5EF4-FFF2-40B4-BE49-F238E27FC236}">
              <a16:creationId xmlns:a16="http://schemas.microsoft.com/office/drawing/2014/main" id="{83DE71B4-F460-4771-A02B-E55445175A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840689" name="Immagine 1">
          <a:extLst>
            <a:ext uri="{FF2B5EF4-FFF2-40B4-BE49-F238E27FC236}">
              <a16:creationId xmlns:a16="http://schemas.microsoft.com/office/drawing/2014/main" id="{5475D595-D1D8-4AD1-915C-A716ECD66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840690" name="Immagine 2">
          <a:extLst>
            <a:ext uri="{FF2B5EF4-FFF2-40B4-BE49-F238E27FC236}">
              <a16:creationId xmlns:a16="http://schemas.microsoft.com/office/drawing/2014/main" id="{28C9FC3C-31B1-454D-948C-7EAD15E44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3561" name="Immagine 1">
          <a:extLst>
            <a:ext uri="{FF2B5EF4-FFF2-40B4-BE49-F238E27FC236}">
              <a16:creationId xmlns:a16="http://schemas.microsoft.com/office/drawing/2014/main" id="{056FF375-ABC7-489E-A879-7FA26F31D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3562" name="Immagine 2">
          <a:extLst>
            <a:ext uri="{FF2B5EF4-FFF2-40B4-BE49-F238E27FC236}">
              <a16:creationId xmlns:a16="http://schemas.microsoft.com/office/drawing/2014/main" id="{7424660E-1F19-44CC-94D5-6BBECFC015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3" name="Immagine 8">
          <a:extLst>
            <a:ext uri="{FF2B5EF4-FFF2-40B4-BE49-F238E27FC236}">
              <a16:creationId xmlns:a16="http://schemas.microsoft.com/office/drawing/2014/main" id="{7CFC0F4E-9700-43C5-8095-608BEA02F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4" name="Immagine 10">
          <a:extLst>
            <a:ext uri="{FF2B5EF4-FFF2-40B4-BE49-F238E27FC236}">
              <a16:creationId xmlns:a16="http://schemas.microsoft.com/office/drawing/2014/main" id="{7D7A1324-8655-4F73-AA57-906684C44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5" name="Immagine 1">
          <a:extLst>
            <a:ext uri="{FF2B5EF4-FFF2-40B4-BE49-F238E27FC236}">
              <a16:creationId xmlns:a16="http://schemas.microsoft.com/office/drawing/2014/main" id="{DAB619C4-C1DE-4071-88B1-63A3D3CB2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6" name="Immagine 3">
          <a:extLst>
            <a:ext uri="{FF2B5EF4-FFF2-40B4-BE49-F238E27FC236}">
              <a16:creationId xmlns:a16="http://schemas.microsoft.com/office/drawing/2014/main" id="{8BE2FB1B-5E31-4D9A-B383-D453F3109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7" name="Immagine 7">
          <a:extLst>
            <a:ext uri="{FF2B5EF4-FFF2-40B4-BE49-F238E27FC236}">
              <a16:creationId xmlns:a16="http://schemas.microsoft.com/office/drawing/2014/main" id="{7A7805DC-1982-4A84-8520-0902420F1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3568" name="Immagine 8">
          <a:extLst>
            <a:ext uri="{FF2B5EF4-FFF2-40B4-BE49-F238E27FC236}">
              <a16:creationId xmlns:a16="http://schemas.microsoft.com/office/drawing/2014/main" id="{A409CCF7-E067-4FEE-BB5D-A1927765C2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69" name="Immagine 9">
          <a:extLst>
            <a:ext uri="{FF2B5EF4-FFF2-40B4-BE49-F238E27FC236}">
              <a16:creationId xmlns:a16="http://schemas.microsoft.com/office/drawing/2014/main" id="{22FF8A36-34DD-4737-A268-5A70FDE911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0" name="Immagine 10">
          <a:extLst>
            <a:ext uri="{FF2B5EF4-FFF2-40B4-BE49-F238E27FC236}">
              <a16:creationId xmlns:a16="http://schemas.microsoft.com/office/drawing/2014/main" id="{CA71AF2F-7297-4583-B82F-BAA12D40DE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3571" name="Immagine 11">
          <a:extLst>
            <a:ext uri="{FF2B5EF4-FFF2-40B4-BE49-F238E27FC236}">
              <a16:creationId xmlns:a16="http://schemas.microsoft.com/office/drawing/2014/main" id="{C57D3815-AA2F-4D6C-906A-EC15896A9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2" name="Immagine 1">
          <a:extLst>
            <a:ext uri="{FF2B5EF4-FFF2-40B4-BE49-F238E27FC236}">
              <a16:creationId xmlns:a16="http://schemas.microsoft.com/office/drawing/2014/main" id="{FCF44985-58FE-42FC-A6A3-784DE6D04F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3" name="Immagine 2">
          <a:extLst>
            <a:ext uri="{FF2B5EF4-FFF2-40B4-BE49-F238E27FC236}">
              <a16:creationId xmlns:a16="http://schemas.microsoft.com/office/drawing/2014/main" id="{5359BC17-FC98-4B0D-AA84-642D6A2A80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4" name="Immagine 14">
          <a:extLst>
            <a:ext uri="{FF2B5EF4-FFF2-40B4-BE49-F238E27FC236}">
              <a16:creationId xmlns:a16="http://schemas.microsoft.com/office/drawing/2014/main" id="{6399EDB8-2B6A-4D49-911C-2CF0D9822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5" name="Immagine 15">
          <a:extLst>
            <a:ext uri="{FF2B5EF4-FFF2-40B4-BE49-F238E27FC236}">
              <a16:creationId xmlns:a16="http://schemas.microsoft.com/office/drawing/2014/main" id="{CAEFC6C6-DA6D-4256-8D92-2FEFBEF03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6" name="Immagine 16">
          <a:extLst>
            <a:ext uri="{FF2B5EF4-FFF2-40B4-BE49-F238E27FC236}">
              <a16:creationId xmlns:a16="http://schemas.microsoft.com/office/drawing/2014/main" id="{0B1476FD-7938-4930-8EE5-5B25752EA3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3577" name="Immagine 17">
          <a:extLst>
            <a:ext uri="{FF2B5EF4-FFF2-40B4-BE49-F238E27FC236}">
              <a16:creationId xmlns:a16="http://schemas.microsoft.com/office/drawing/2014/main" id="{5DD888A9-B351-4179-A369-5896987228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893907" name="Immagine 1">
          <a:extLst>
            <a:ext uri="{FF2B5EF4-FFF2-40B4-BE49-F238E27FC236}">
              <a16:creationId xmlns:a16="http://schemas.microsoft.com/office/drawing/2014/main" id="{7007715C-2A14-4F1C-8DE7-258006BA96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893908" name="Immagine 2">
          <a:extLst>
            <a:ext uri="{FF2B5EF4-FFF2-40B4-BE49-F238E27FC236}">
              <a16:creationId xmlns:a16="http://schemas.microsoft.com/office/drawing/2014/main" id="{40BABC7B-85C7-4B7B-A090-711546642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7390" name="Immagine 1">
          <a:extLst>
            <a:ext uri="{FF2B5EF4-FFF2-40B4-BE49-F238E27FC236}">
              <a16:creationId xmlns:a16="http://schemas.microsoft.com/office/drawing/2014/main" id="{A31AD6AD-D452-4587-B32A-30188A99C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7391" name="Immagine 2">
          <a:extLst>
            <a:ext uri="{FF2B5EF4-FFF2-40B4-BE49-F238E27FC236}">
              <a16:creationId xmlns:a16="http://schemas.microsoft.com/office/drawing/2014/main" id="{776962EA-A929-4F65-8FA3-88A21B3F3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2" name="Immagine 8">
          <a:extLst>
            <a:ext uri="{FF2B5EF4-FFF2-40B4-BE49-F238E27FC236}">
              <a16:creationId xmlns:a16="http://schemas.microsoft.com/office/drawing/2014/main" id="{CE9BC165-0199-4A3C-A833-6726D7759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3" name="Immagine 10">
          <a:extLst>
            <a:ext uri="{FF2B5EF4-FFF2-40B4-BE49-F238E27FC236}">
              <a16:creationId xmlns:a16="http://schemas.microsoft.com/office/drawing/2014/main" id="{E4AA8D9F-B3BB-44EC-A924-14F6732E4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4" name="Immagine 1">
          <a:extLst>
            <a:ext uri="{FF2B5EF4-FFF2-40B4-BE49-F238E27FC236}">
              <a16:creationId xmlns:a16="http://schemas.microsoft.com/office/drawing/2014/main" id="{68B6F925-BE65-4CC5-9601-E70D798B6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5" name="Immagine 3">
          <a:extLst>
            <a:ext uri="{FF2B5EF4-FFF2-40B4-BE49-F238E27FC236}">
              <a16:creationId xmlns:a16="http://schemas.microsoft.com/office/drawing/2014/main" id="{2E45CAA2-1B94-4982-8C29-24EB64090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6" name="Immagine 7">
          <a:extLst>
            <a:ext uri="{FF2B5EF4-FFF2-40B4-BE49-F238E27FC236}">
              <a16:creationId xmlns:a16="http://schemas.microsoft.com/office/drawing/2014/main" id="{BDFB5F42-CD1E-424B-92BF-CBC760989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7397" name="Immagine 8">
          <a:extLst>
            <a:ext uri="{FF2B5EF4-FFF2-40B4-BE49-F238E27FC236}">
              <a16:creationId xmlns:a16="http://schemas.microsoft.com/office/drawing/2014/main" id="{4167FA14-FF2E-48A0-BFA1-1DFF51984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398" name="Immagine 9">
          <a:extLst>
            <a:ext uri="{FF2B5EF4-FFF2-40B4-BE49-F238E27FC236}">
              <a16:creationId xmlns:a16="http://schemas.microsoft.com/office/drawing/2014/main" id="{1829955E-0DA5-42C3-B77C-DE7C7A2D28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399" name="Immagine 10">
          <a:extLst>
            <a:ext uri="{FF2B5EF4-FFF2-40B4-BE49-F238E27FC236}">
              <a16:creationId xmlns:a16="http://schemas.microsoft.com/office/drawing/2014/main" id="{7EC328DE-2820-4462-A146-B5520CE47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7400" name="Immagine 11">
          <a:extLst>
            <a:ext uri="{FF2B5EF4-FFF2-40B4-BE49-F238E27FC236}">
              <a16:creationId xmlns:a16="http://schemas.microsoft.com/office/drawing/2014/main" id="{4EBED672-20FF-4860-8B6E-19C57259B9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1" name="Immagine 1">
          <a:extLst>
            <a:ext uri="{FF2B5EF4-FFF2-40B4-BE49-F238E27FC236}">
              <a16:creationId xmlns:a16="http://schemas.microsoft.com/office/drawing/2014/main" id="{98A2C579-77F1-4BAE-836E-F59B79563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2" name="Immagine 2">
          <a:extLst>
            <a:ext uri="{FF2B5EF4-FFF2-40B4-BE49-F238E27FC236}">
              <a16:creationId xmlns:a16="http://schemas.microsoft.com/office/drawing/2014/main" id="{11661643-5E24-4FF2-8CF8-CDC8ECED74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3" name="Immagine 14">
          <a:extLst>
            <a:ext uri="{FF2B5EF4-FFF2-40B4-BE49-F238E27FC236}">
              <a16:creationId xmlns:a16="http://schemas.microsoft.com/office/drawing/2014/main" id="{3D8BDF9E-271B-47DA-BE70-758AA4566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4" name="Immagine 15">
          <a:extLst>
            <a:ext uri="{FF2B5EF4-FFF2-40B4-BE49-F238E27FC236}">
              <a16:creationId xmlns:a16="http://schemas.microsoft.com/office/drawing/2014/main" id="{7475CA53-B21B-4DD9-84F3-A5B7343F26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5" name="Immagine 16">
          <a:extLst>
            <a:ext uri="{FF2B5EF4-FFF2-40B4-BE49-F238E27FC236}">
              <a16:creationId xmlns:a16="http://schemas.microsoft.com/office/drawing/2014/main" id="{CB4FF98B-E407-428E-8FF8-7AA239FA5A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6" name="Immagine 17">
          <a:extLst>
            <a:ext uri="{FF2B5EF4-FFF2-40B4-BE49-F238E27FC236}">
              <a16:creationId xmlns:a16="http://schemas.microsoft.com/office/drawing/2014/main" id="{99DC62B4-D46F-42C7-AFFF-D16EFEB46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7" name="Immagine 18">
          <a:extLst>
            <a:ext uri="{FF2B5EF4-FFF2-40B4-BE49-F238E27FC236}">
              <a16:creationId xmlns:a16="http://schemas.microsoft.com/office/drawing/2014/main" id="{253CD94E-0504-42A3-AEAD-2646E06E8A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8" name="Immagine 19">
          <a:extLst>
            <a:ext uri="{FF2B5EF4-FFF2-40B4-BE49-F238E27FC236}">
              <a16:creationId xmlns:a16="http://schemas.microsoft.com/office/drawing/2014/main" id="{5E7CA043-5012-4846-8E8C-2E65DBCC0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7409" name="Immagine 20">
          <a:extLst>
            <a:ext uri="{FF2B5EF4-FFF2-40B4-BE49-F238E27FC236}">
              <a16:creationId xmlns:a16="http://schemas.microsoft.com/office/drawing/2014/main" id="{B7EF666C-D5FD-410A-B645-2C22A50B59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07410" name="Immagine 21">
          <a:extLst>
            <a:ext uri="{FF2B5EF4-FFF2-40B4-BE49-F238E27FC236}">
              <a16:creationId xmlns:a16="http://schemas.microsoft.com/office/drawing/2014/main" id="{A78B3BB0-019F-4ACA-871B-56FB3FD7F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920517" name="Immagine 1">
          <a:extLst>
            <a:ext uri="{FF2B5EF4-FFF2-40B4-BE49-F238E27FC236}">
              <a16:creationId xmlns:a16="http://schemas.microsoft.com/office/drawing/2014/main" id="{EC825653-75B4-495C-BB91-891BCBDC53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920518" name="Immagine 2">
          <a:extLst>
            <a:ext uri="{FF2B5EF4-FFF2-40B4-BE49-F238E27FC236}">
              <a16:creationId xmlns:a16="http://schemas.microsoft.com/office/drawing/2014/main" id="{2EF1075F-E3E9-40BC-B282-FAE857CFDD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1959" name="Immagine 1">
          <a:extLst>
            <a:ext uri="{FF2B5EF4-FFF2-40B4-BE49-F238E27FC236}">
              <a16:creationId xmlns:a16="http://schemas.microsoft.com/office/drawing/2014/main" id="{C55A95EA-4A06-4FD4-AE90-5BBF2DEC6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1960" name="Immagine 2">
          <a:extLst>
            <a:ext uri="{FF2B5EF4-FFF2-40B4-BE49-F238E27FC236}">
              <a16:creationId xmlns:a16="http://schemas.microsoft.com/office/drawing/2014/main" id="{BE6D1ADC-43FB-4EA9-9D63-66CFE11D8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1" name="Immagine 8">
          <a:extLst>
            <a:ext uri="{FF2B5EF4-FFF2-40B4-BE49-F238E27FC236}">
              <a16:creationId xmlns:a16="http://schemas.microsoft.com/office/drawing/2014/main" id="{FE1F2EFF-2987-457D-AD0C-8CBAEAA55F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2" name="Immagine 10">
          <a:extLst>
            <a:ext uri="{FF2B5EF4-FFF2-40B4-BE49-F238E27FC236}">
              <a16:creationId xmlns:a16="http://schemas.microsoft.com/office/drawing/2014/main" id="{AFA0D427-A49F-4614-9878-E06C20331E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3" name="Immagine 1">
          <a:extLst>
            <a:ext uri="{FF2B5EF4-FFF2-40B4-BE49-F238E27FC236}">
              <a16:creationId xmlns:a16="http://schemas.microsoft.com/office/drawing/2014/main" id="{450921C8-39B5-4D1C-A57D-826177957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4" name="Immagine 3">
          <a:extLst>
            <a:ext uri="{FF2B5EF4-FFF2-40B4-BE49-F238E27FC236}">
              <a16:creationId xmlns:a16="http://schemas.microsoft.com/office/drawing/2014/main" id="{DA7A9CD1-5AC0-4203-BDA2-F26FB162F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5" name="Immagine 7">
          <a:extLst>
            <a:ext uri="{FF2B5EF4-FFF2-40B4-BE49-F238E27FC236}">
              <a16:creationId xmlns:a16="http://schemas.microsoft.com/office/drawing/2014/main" id="{6AD64603-7C64-4683-A55B-13D0D7901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1966" name="Immagine 8">
          <a:extLst>
            <a:ext uri="{FF2B5EF4-FFF2-40B4-BE49-F238E27FC236}">
              <a16:creationId xmlns:a16="http://schemas.microsoft.com/office/drawing/2014/main" id="{650A3317-4F99-4156-B434-FFB5D6DD76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67" name="Immagine 9">
          <a:extLst>
            <a:ext uri="{FF2B5EF4-FFF2-40B4-BE49-F238E27FC236}">
              <a16:creationId xmlns:a16="http://schemas.microsoft.com/office/drawing/2014/main" id="{74461171-C62F-472D-9AFE-F1943FFF2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68" name="Immagine 10">
          <a:extLst>
            <a:ext uri="{FF2B5EF4-FFF2-40B4-BE49-F238E27FC236}">
              <a16:creationId xmlns:a16="http://schemas.microsoft.com/office/drawing/2014/main" id="{C7B43C8B-7E9C-417E-BCAD-637B51726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1969" name="Immagine 11">
          <a:extLst>
            <a:ext uri="{FF2B5EF4-FFF2-40B4-BE49-F238E27FC236}">
              <a16:creationId xmlns:a16="http://schemas.microsoft.com/office/drawing/2014/main" id="{EBC79A0B-DBCD-42BA-A017-706E6FBEEF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0" name="Immagine 1">
          <a:extLst>
            <a:ext uri="{FF2B5EF4-FFF2-40B4-BE49-F238E27FC236}">
              <a16:creationId xmlns:a16="http://schemas.microsoft.com/office/drawing/2014/main" id="{F6CFB9D5-9233-4674-93F8-694D9D328C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1" name="Immagine 2">
          <a:extLst>
            <a:ext uri="{FF2B5EF4-FFF2-40B4-BE49-F238E27FC236}">
              <a16:creationId xmlns:a16="http://schemas.microsoft.com/office/drawing/2014/main" id="{B25F3E69-C7F2-4B3E-9698-07E6BA351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2" name="Immagine 14">
          <a:extLst>
            <a:ext uri="{FF2B5EF4-FFF2-40B4-BE49-F238E27FC236}">
              <a16:creationId xmlns:a16="http://schemas.microsoft.com/office/drawing/2014/main" id="{DBB4239E-7E9A-4A24-A34A-6FFF4E09C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3" name="Immagine 15">
          <a:extLst>
            <a:ext uri="{FF2B5EF4-FFF2-40B4-BE49-F238E27FC236}">
              <a16:creationId xmlns:a16="http://schemas.microsoft.com/office/drawing/2014/main" id="{EDFB3CD8-603E-47A7-8FF4-F74F2BA490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4" name="Immagine 16">
          <a:extLst>
            <a:ext uri="{FF2B5EF4-FFF2-40B4-BE49-F238E27FC236}">
              <a16:creationId xmlns:a16="http://schemas.microsoft.com/office/drawing/2014/main" id="{F425DA4D-84D8-418E-AD43-658CED718F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5" name="Immagine 19">
          <a:extLst>
            <a:ext uri="{FF2B5EF4-FFF2-40B4-BE49-F238E27FC236}">
              <a16:creationId xmlns:a16="http://schemas.microsoft.com/office/drawing/2014/main" id="{27ED36F1-1021-4468-B287-B39E15FA4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6" name="Immagine 18">
          <a:extLst>
            <a:ext uri="{FF2B5EF4-FFF2-40B4-BE49-F238E27FC236}">
              <a16:creationId xmlns:a16="http://schemas.microsoft.com/office/drawing/2014/main" id="{DB01D1E2-CDCB-4431-9B50-A04413ED54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1977" name="Immagine 19">
          <a:extLst>
            <a:ext uri="{FF2B5EF4-FFF2-40B4-BE49-F238E27FC236}">
              <a16:creationId xmlns:a16="http://schemas.microsoft.com/office/drawing/2014/main" id="{7196D9DC-58EF-40AD-96E5-99A0C8D406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930751" name="Immagine 1">
          <a:extLst>
            <a:ext uri="{FF2B5EF4-FFF2-40B4-BE49-F238E27FC236}">
              <a16:creationId xmlns:a16="http://schemas.microsoft.com/office/drawing/2014/main" id="{45733A86-CCA1-492A-8672-5E8C5C043A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930752" name="Immagine 2">
          <a:extLst>
            <a:ext uri="{FF2B5EF4-FFF2-40B4-BE49-F238E27FC236}">
              <a16:creationId xmlns:a16="http://schemas.microsoft.com/office/drawing/2014/main" id="{82BDA65C-EC85-4CCF-A7BF-DE34584C1B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0334" name="Immagine 1">
          <a:extLst>
            <a:ext uri="{FF2B5EF4-FFF2-40B4-BE49-F238E27FC236}">
              <a16:creationId xmlns:a16="http://schemas.microsoft.com/office/drawing/2014/main" id="{17358D0C-066B-419C-A9F9-B0AFFBDC8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0335" name="Immagine 2">
          <a:extLst>
            <a:ext uri="{FF2B5EF4-FFF2-40B4-BE49-F238E27FC236}">
              <a16:creationId xmlns:a16="http://schemas.microsoft.com/office/drawing/2014/main" id="{54311208-0BE8-4BE4-829F-B555A464EE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36" name="Immagine 8">
          <a:extLst>
            <a:ext uri="{FF2B5EF4-FFF2-40B4-BE49-F238E27FC236}">
              <a16:creationId xmlns:a16="http://schemas.microsoft.com/office/drawing/2014/main" id="{8B0F5703-2389-4D9A-8515-072F986CF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37" name="Immagine 10">
          <a:extLst>
            <a:ext uri="{FF2B5EF4-FFF2-40B4-BE49-F238E27FC236}">
              <a16:creationId xmlns:a16="http://schemas.microsoft.com/office/drawing/2014/main" id="{F6B08D71-A4F4-4F25-BBB4-149ABDCB1A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38" name="Immagine 1">
          <a:extLst>
            <a:ext uri="{FF2B5EF4-FFF2-40B4-BE49-F238E27FC236}">
              <a16:creationId xmlns:a16="http://schemas.microsoft.com/office/drawing/2014/main" id="{3EB8ED7B-ABF1-4648-B4A5-BDC7C5A259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39" name="Immagine 3">
          <a:extLst>
            <a:ext uri="{FF2B5EF4-FFF2-40B4-BE49-F238E27FC236}">
              <a16:creationId xmlns:a16="http://schemas.microsoft.com/office/drawing/2014/main" id="{D1A79BE4-768E-47FD-8D6D-224D4FB845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40" name="Immagine 7">
          <a:extLst>
            <a:ext uri="{FF2B5EF4-FFF2-40B4-BE49-F238E27FC236}">
              <a16:creationId xmlns:a16="http://schemas.microsoft.com/office/drawing/2014/main" id="{BF20A5DE-ADE6-484C-B14E-4989D388B1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0341" name="Immagine 8">
          <a:extLst>
            <a:ext uri="{FF2B5EF4-FFF2-40B4-BE49-F238E27FC236}">
              <a16:creationId xmlns:a16="http://schemas.microsoft.com/office/drawing/2014/main" id="{85AD0828-8F91-49E1-8C82-03C886EEDE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2" name="Immagine 9">
          <a:extLst>
            <a:ext uri="{FF2B5EF4-FFF2-40B4-BE49-F238E27FC236}">
              <a16:creationId xmlns:a16="http://schemas.microsoft.com/office/drawing/2014/main" id="{49168BE1-FD62-4F66-B6C8-2A76D9631E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3" name="Immagine 10">
          <a:extLst>
            <a:ext uri="{FF2B5EF4-FFF2-40B4-BE49-F238E27FC236}">
              <a16:creationId xmlns:a16="http://schemas.microsoft.com/office/drawing/2014/main" id="{63D6ADF1-BF42-413C-86AF-96D74B9FA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0344" name="Immagine 11">
          <a:extLst>
            <a:ext uri="{FF2B5EF4-FFF2-40B4-BE49-F238E27FC236}">
              <a16:creationId xmlns:a16="http://schemas.microsoft.com/office/drawing/2014/main" id="{157A9CA4-E299-4AD8-9BB2-699FD31D4E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5" name="Immagine 1">
          <a:extLst>
            <a:ext uri="{FF2B5EF4-FFF2-40B4-BE49-F238E27FC236}">
              <a16:creationId xmlns:a16="http://schemas.microsoft.com/office/drawing/2014/main" id="{9D9F0134-F29B-4559-A68A-C8382250EF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6" name="Immagine 2">
          <a:extLst>
            <a:ext uri="{FF2B5EF4-FFF2-40B4-BE49-F238E27FC236}">
              <a16:creationId xmlns:a16="http://schemas.microsoft.com/office/drawing/2014/main" id="{68656196-E85E-4ECC-AE01-F491A053D9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7" name="Immagine 14">
          <a:extLst>
            <a:ext uri="{FF2B5EF4-FFF2-40B4-BE49-F238E27FC236}">
              <a16:creationId xmlns:a16="http://schemas.microsoft.com/office/drawing/2014/main" id="{AF001F02-BE79-48E8-879E-8D30673CCD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8" name="Immagine 15">
          <a:extLst>
            <a:ext uri="{FF2B5EF4-FFF2-40B4-BE49-F238E27FC236}">
              <a16:creationId xmlns:a16="http://schemas.microsoft.com/office/drawing/2014/main" id="{D926FE7F-43C5-4959-940C-814F3E7323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49" name="Immagine 16">
          <a:extLst>
            <a:ext uri="{FF2B5EF4-FFF2-40B4-BE49-F238E27FC236}">
              <a16:creationId xmlns:a16="http://schemas.microsoft.com/office/drawing/2014/main" id="{0A8195ED-EB5C-4469-9F53-A2E683D25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50" name="Immagine 19">
          <a:extLst>
            <a:ext uri="{FF2B5EF4-FFF2-40B4-BE49-F238E27FC236}">
              <a16:creationId xmlns:a16="http://schemas.microsoft.com/office/drawing/2014/main" id="{3CEE6945-920F-42BC-8993-B3BE2B15F1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51" name="Immagine 18">
          <a:extLst>
            <a:ext uri="{FF2B5EF4-FFF2-40B4-BE49-F238E27FC236}">
              <a16:creationId xmlns:a16="http://schemas.microsoft.com/office/drawing/2014/main" id="{E38AB605-FA40-4910-A3B6-58AB0E513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0352" name="Immagine 19">
          <a:extLst>
            <a:ext uri="{FF2B5EF4-FFF2-40B4-BE49-F238E27FC236}">
              <a16:creationId xmlns:a16="http://schemas.microsoft.com/office/drawing/2014/main" id="{B98ADAA6-E255-498E-A046-10E976479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967593" name="Immagine 1">
          <a:extLst>
            <a:ext uri="{FF2B5EF4-FFF2-40B4-BE49-F238E27FC236}">
              <a16:creationId xmlns:a16="http://schemas.microsoft.com/office/drawing/2014/main" id="{05E8940D-0006-4B9A-9570-AB2DEFCF7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967594" name="Immagine 2">
          <a:extLst>
            <a:ext uri="{FF2B5EF4-FFF2-40B4-BE49-F238E27FC236}">
              <a16:creationId xmlns:a16="http://schemas.microsoft.com/office/drawing/2014/main" id="{30B5046F-FE9D-49A4-BB8D-B70C1F6148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68051" name="Immagine 1">
          <a:extLst>
            <a:ext uri="{FF2B5EF4-FFF2-40B4-BE49-F238E27FC236}">
              <a16:creationId xmlns:a16="http://schemas.microsoft.com/office/drawing/2014/main" id="{9CC8147D-63FC-4F3A-94EF-A0AEE339CF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68052" name="Immagine 2">
          <a:extLst>
            <a:ext uri="{FF2B5EF4-FFF2-40B4-BE49-F238E27FC236}">
              <a16:creationId xmlns:a16="http://schemas.microsoft.com/office/drawing/2014/main" id="{184D2D34-E28D-4122-8887-A08792C23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8721" name="Immagine 1">
          <a:extLst>
            <a:ext uri="{FF2B5EF4-FFF2-40B4-BE49-F238E27FC236}">
              <a16:creationId xmlns:a16="http://schemas.microsoft.com/office/drawing/2014/main" id="{FAF822D7-B428-41B1-8E57-EF8754FC15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8722" name="Immagine 2">
          <a:extLst>
            <a:ext uri="{FF2B5EF4-FFF2-40B4-BE49-F238E27FC236}">
              <a16:creationId xmlns:a16="http://schemas.microsoft.com/office/drawing/2014/main" id="{113AFC62-C68D-4CD0-8681-AEE182132E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3" name="Immagine 8">
          <a:extLst>
            <a:ext uri="{FF2B5EF4-FFF2-40B4-BE49-F238E27FC236}">
              <a16:creationId xmlns:a16="http://schemas.microsoft.com/office/drawing/2014/main" id="{D2F3963E-373D-495E-9B43-007EC8B5E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4" name="Immagine 10">
          <a:extLst>
            <a:ext uri="{FF2B5EF4-FFF2-40B4-BE49-F238E27FC236}">
              <a16:creationId xmlns:a16="http://schemas.microsoft.com/office/drawing/2014/main" id="{7BD433A7-9E26-49B6-BA3B-25668F2AC9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5" name="Immagine 1">
          <a:extLst>
            <a:ext uri="{FF2B5EF4-FFF2-40B4-BE49-F238E27FC236}">
              <a16:creationId xmlns:a16="http://schemas.microsoft.com/office/drawing/2014/main" id="{BD504461-DE51-4321-81C6-2AB590EA7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6" name="Immagine 3">
          <a:extLst>
            <a:ext uri="{FF2B5EF4-FFF2-40B4-BE49-F238E27FC236}">
              <a16:creationId xmlns:a16="http://schemas.microsoft.com/office/drawing/2014/main" id="{FC086320-E94E-4A76-8700-3C8B47F46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7" name="Immagine 7">
          <a:extLst>
            <a:ext uri="{FF2B5EF4-FFF2-40B4-BE49-F238E27FC236}">
              <a16:creationId xmlns:a16="http://schemas.microsoft.com/office/drawing/2014/main" id="{A4C24387-7750-468F-A9E9-D56C916C3F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8728" name="Immagine 8">
          <a:extLst>
            <a:ext uri="{FF2B5EF4-FFF2-40B4-BE49-F238E27FC236}">
              <a16:creationId xmlns:a16="http://schemas.microsoft.com/office/drawing/2014/main" id="{9DBE4C7D-EAD2-4CB2-91FE-FBEC3326D4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29" name="Immagine 9">
          <a:extLst>
            <a:ext uri="{FF2B5EF4-FFF2-40B4-BE49-F238E27FC236}">
              <a16:creationId xmlns:a16="http://schemas.microsoft.com/office/drawing/2014/main" id="{B48CC531-6A48-4629-B3C8-034BA315B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0" name="Immagine 10">
          <a:extLst>
            <a:ext uri="{FF2B5EF4-FFF2-40B4-BE49-F238E27FC236}">
              <a16:creationId xmlns:a16="http://schemas.microsoft.com/office/drawing/2014/main" id="{12ACB250-0FBA-4F84-9037-C991E21F91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8731" name="Immagine 11">
          <a:extLst>
            <a:ext uri="{FF2B5EF4-FFF2-40B4-BE49-F238E27FC236}">
              <a16:creationId xmlns:a16="http://schemas.microsoft.com/office/drawing/2014/main" id="{B619234A-AFDA-463F-B9CE-D80F17FD7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2" name="Immagine 1">
          <a:extLst>
            <a:ext uri="{FF2B5EF4-FFF2-40B4-BE49-F238E27FC236}">
              <a16:creationId xmlns:a16="http://schemas.microsoft.com/office/drawing/2014/main" id="{CA6C5472-1D2C-47AF-B888-4F28C31CDC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3" name="Immagine 2">
          <a:extLst>
            <a:ext uri="{FF2B5EF4-FFF2-40B4-BE49-F238E27FC236}">
              <a16:creationId xmlns:a16="http://schemas.microsoft.com/office/drawing/2014/main" id="{9C187460-A62A-4B58-8AC8-6F1B2F53BB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4" name="Immagine 14">
          <a:extLst>
            <a:ext uri="{FF2B5EF4-FFF2-40B4-BE49-F238E27FC236}">
              <a16:creationId xmlns:a16="http://schemas.microsoft.com/office/drawing/2014/main" id="{2BAEFF34-0FFB-407B-A7DA-62ACA028A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5" name="Immagine 15">
          <a:extLst>
            <a:ext uri="{FF2B5EF4-FFF2-40B4-BE49-F238E27FC236}">
              <a16:creationId xmlns:a16="http://schemas.microsoft.com/office/drawing/2014/main" id="{8D84AC49-3D32-487E-969F-9EC73361A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6" name="Immagine 16">
          <a:extLst>
            <a:ext uri="{FF2B5EF4-FFF2-40B4-BE49-F238E27FC236}">
              <a16:creationId xmlns:a16="http://schemas.microsoft.com/office/drawing/2014/main" id="{E406E1E6-F50F-4EC9-84A0-F0AE10A8CA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7" name="Immagine 19">
          <a:extLst>
            <a:ext uri="{FF2B5EF4-FFF2-40B4-BE49-F238E27FC236}">
              <a16:creationId xmlns:a16="http://schemas.microsoft.com/office/drawing/2014/main" id="{0BAEE00E-503F-4C5E-A797-B42C58C74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8" name="Immagine 18">
          <a:extLst>
            <a:ext uri="{FF2B5EF4-FFF2-40B4-BE49-F238E27FC236}">
              <a16:creationId xmlns:a16="http://schemas.microsoft.com/office/drawing/2014/main" id="{4CAA04D0-5CB0-4956-BDBA-EAFC15871D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39" name="Immagine 19">
          <a:extLst>
            <a:ext uri="{FF2B5EF4-FFF2-40B4-BE49-F238E27FC236}">
              <a16:creationId xmlns:a16="http://schemas.microsoft.com/office/drawing/2014/main" id="{02C66FA0-D7AF-447E-BF91-B49AB4E07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8740" name="Immagine 20">
          <a:extLst>
            <a:ext uri="{FF2B5EF4-FFF2-40B4-BE49-F238E27FC236}">
              <a16:creationId xmlns:a16="http://schemas.microsoft.com/office/drawing/2014/main" id="{567A36A8-F550-4B9D-872D-5F42DB0B0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1085850</xdr:colOff>
      <xdr:row>0</xdr:row>
      <xdr:rowOff>76200</xdr:rowOff>
    </xdr:from>
    <xdr:to>
      <xdr:col>0</xdr:col>
      <xdr:colOff>1085850</xdr:colOff>
      <xdr:row>0</xdr:row>
      <xdr:rowOff>390525</xdr:rowOff>
    </xdr:to>
    <xdr:pic>
      <xdr:nvPicPr>
        <xdr:cNvPr id="1976805" name="Immagine 1">
          <a:extLst>
            <a:ext uri="{FF2B5EF4-FFF2-40B4-BE49-F238E27FC236}">
              <a16:creationId xmlns:a16="http://schemas.microsoft.com/office/drawing/2014/main" id="{E62F66B6-2962-4513-87E0-A7B431AB4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762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976806" name="Immagine 2">
          <a:extLst>
            <a:ext uri="{FF2B5EF4-FFF2-40B4-BE49-F238E27FC236}">
              <a16:creationId xmlns:a16="http://schemas.microsoft.com/office/drawing/2014/main" id="{BB3A67BA-A243-45A6-B240-62EFDF591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8921" name="Immagine 1">
          <a:extLst>
            <a:ext uri="{FF2B5EF4-FFF2-40B4-BE49-F238E27FC236}">
              <a16:creationId xmlns:a16="http://schemas.microsoft.com/office/drawing/2014/main" id="{B29A3464-8284-44FE-8A14-AB35F52BDC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8922" name="Immagine 2">
          <a:extLst>
            <a:ext uri="{FF2B5EF4-FFF2-40B4-BE49-F238E27FC236}">
              <a16:creationId xmlns:a16="http://schemas.microsoft.com/office/drawing/2014/main" id="{3A6275C7-50D9-4BD7-88A7-B5490255A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3" name="Immagine 8">
          <a:extLst>
            <a:ext uri="{FF2B5EF4-FFF2-40B4-BE49-F238E27FC236}">
              <a16:creationId xmlns:a16="http://schemas.microsoft.com/office/drawing/2014/main" id="{53070C92-908C-4FDB-921F-385AF8D1F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4" name="Immagine 10">
          <a:extLst>
            <a:ext uri="{FF2B5EF4-FFF2-40B4-BE49-F238E27FC236}">
              <a16:creationId xmlns:a16="http://schemas.microsoft.com/office/drawing/2014/main" id="{B87B7D48-E6B3-4E69-AC9E-63FACB5D97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5" name="Immagine 1">
          <a:extLst>
            <a:ext uri="{FF2B5EF4-FFF2-40B4-BE49-F238E27FC236}">
              <a16:creationId xmlns:a16="http://schemas.microsoft.com/office/drawing/2014/main" id="{D5273C3A-38AB-484E-8991-4E474E92FF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6" name="Immagine 3">
          <a:extLst>
            <a:ext uri="{FF2B5EF4-FFF2-40B4-BE49-F238E27FC236}">
              <a16:creationId xmlns:a16="http://schemas.microsoft.com/office/drawing/2014/main" id="{28CD8C63-E5B5-4D02-B905-9FABFB501F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7" name="Immagine 7">
          <a:extLst>
            <a:ext uri="{FF2B5EF4-FFF2-40B4-BE49-F238E27FC236}">
              <a16:creationId xmlns:a16="http://schemas.microsoft.com/office/drawing/2014/main" id="{8E28A24E-6660-4AA9-8A90-5452D1D29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8928" name="Immagine 8">
          <a:extLst>
            <a:ext uri="{FF2B5EF4-FFF2-40B4-BE49-F238E27FC236}">
              <a16:creationId xmlns:a16="http://schemas.microsoft.com/office/drawing/2014/main" id="{A00BFDAD-6C40-46AF-B6E4-382FCE4BE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29" name="Immagine 9">
          <a:extLst>
            <a:ext uri="{FF2B5EF4-FFF2-40B4-BE49-F238E27FC236}">
              <a16:creationId xmlns:a16="http://schemas.microsoft.com/office/drawing/2014/main" id="{984C7587-D83F-406A-8839-5C92558717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0" name="Immagine 10">
          <a:extLst>
            <a:ext uri="{FF2B5EF4-FFF2-40B4-BE49-F238E27FC236}">
              <a16:creationId xmlns:a16="http://schemas.microsoft.com/office/drawing/2014/main" id="{8754C22F-5695-450E-ADD2-3C2A0BABA4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8931" name="Immagine 11">
          <a:extLst>
            <a:ext uri="{FF2B5EF4-FFF2-40B4-BE49-F238E27FC236}">
              <a16:creationId xmlns:a16="http://schemas.microsoft.com/office/drawing/2014/main" id="{4F2FA67A-25AF-43F8-8174-501DD3871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2" name="Immagine 1">
          <a:extLst>
            <a:ext uri="{FF2B5EF4-FFF2-40B4-BE49-F238E27FC236}">
              <a16:creationId xmlns:a16="http://schemas.microsoft.com/office/drawing/2014/main" id="{2AF9D6D4-E8E6-4392-A06B-99991FEAB5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3" name="Immagine 2">
          <a:extLst>
            <a:ext uri="{FF2B5EF4-FFF2-40B4-BE49-F238E27FC236}">
              <a16:creationId xmlns:a16="http://schemas.microsoft.com/office/drawing/2014/main" id="{F569F716-53DC-4DB1-ACA3-00292EBED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4" name="Immagine 14">
          <a:extLst>
            <a:ext uri="{FF2B5EF4-FFF2-40B4-BE49-F238E27FC236}">
              <a16:creationId xmlns:a16="http://schemas.microsoft.com/office/drawing/2014/main" id="{393B0C5E-253F-4CDE-AE96-9A74C1226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5" name="Immagine 15">
          <a:extLst>
            <a:ext uri="{FF2B5EF4-FFF2-40B4-BE49-F238E27FC236}">
              <a16:creationId xmlns:a16="http://schemas.microsoft.com/office/drawing/2014/main" id="{AD74164A-BC1E-4698-82DE-BF737006A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6" name="Immagine 16">
          <a:extLst>
            <a:ext uri="{FF2B5EF4-FFF2-40B4-BE49-F238E27FC236}">
              <a16:creationId xmlns:a16="http://schemas.microsoft.com/office/drawing/2014/main" id="{43D1B03A-70EE-4D0B-B2AE-B6900CD57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7" name="Immagine 19">
          <a:extLst>
            <a:ext uri="{FF2B5EF4-FFF2-40B4-BE49-F238E27FC236}">
              <a16:creationId xmlns:a16="http://schemas.microsoft.com/office/drawing/2014/main" id="{1397D9F6-A841-4C67-A257-2B081E785E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8" name="Immagine 18">
          <a:extLst>
            <a:ext uri="{FF2B5EF4-FFF2-40B4-BE49-F238E27FC236}">
              <a16:creationId xmlns:a16="http://schemas.microsoft.com/office/drawing/2014/main" id="{2AB7766F-A07C-46E2-AA37-BC9B7873E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39" name="Immagine 19">
          <a:extLst>
            <a:ext uri="{FF2B5EF4-FFF2-40B4-BE49-F238E27FC236}">
              <a16:creationId xmlns:a16="http://schemas.microsoft.com/office/drawing/2014/main" id="{AEB10105-3A9B-4EBB-9953-70381F058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8940" name="Immagine 24">
          <a:extLst>
            <a:ext uri="{FF2B5EF4-FFF2-40B4-BE49-F238E27FC236}">
              <a16:creationId xmlns:a16="http://schemas.microsoft.com/office/drawing/2014/main" id="{889C2B21-EA1C-4B87-9BC1-3ABBECB3CB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015693" name="Immagine 1">
          <a:extLst>
            <a:ext uri="{FF2B5EF4-FFF2-40B4-BE49-F238E27FC236}">
              <a16:creationId xmlns:a16="http://schemas.microsoft.com/office/drawing/2014/main" id="{79BEA911-4158-4415-BAEE-4A36EC7901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015694" name="Immagine 2">
          <a:extLst>
            <a:ext uri="{FF2B5EF4-FFF2-40B4-BE49-F238E27FC236}">
              <a16:creationId xmlns:a16="http://schemas.microsoft.com/office/drawing/2014/main" id="{9354D6B3-4C6C-4526-B535-EFF9F73BF3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3799" name="Immagine 1">
          <a:extLst>
            <a:ext uri="{FF2B5EF4-FFF2-40B4-BE49-F238E27FC236}">
              <a16:creationId xmlns:a16="http://schemas.microsoft.com/office/drawing/2014/main" id="{53B36C60-1731-4A02-A97B-A05B06BA3E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3800" name="Immagine 2">
          <a:extLst>
            <a:ext uri="{FF2B5EF4-FFF2-40B4-BE49-F238E27FC236}">
              <a16:creationId xmlns:a16="http://schemas.microsoft.com/office/drawing/2014/main" id="{5FDD58F5-3C7C-42C8-AD76-6C82296D8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1" name="Immagine 8">
          <a:extLst>
            <a:ext uri="{FF2B5EF4-FFF2-40B4-BE49-F238E27FC236}">
              <a16:creationId xmlns:a16="http://schemas.microsoft.com/office/drawing/2014/main" id="{29F99172-AB1F-4D84-A4DA-EF8A87BFBC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2" name="Immagine 10">
          <a:extLst>
            <a:ext uri="{FF2B5EF4-FFF2-40B4-BE49-F238E27FC236}">
              <a16:creationId xmlns:a16="http://schemas.microsoft.com/office/drawing/2014/main" id="{5C1C3E1A-E847-439D-8EA8-911D5C26AB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3" name="Immagine 1">
          <a:extLst>
            <a:ext uri="{FF2B5EF4-FFF2-40B4-BE49-F238E27FC236}">
              <a16:creationId xmlns:a16="http://schemas.microsoft.com/office/drawing/2014/main" id="{3828D0F9-F195-459C-9093-E47B4787D9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4" name="Immagine 3">
          <a:extLst>
            <a:ext uri="{FF2B5EF4-FFF2-40B4-BE49-F238E27FC236}">
              <a16:creationId xmlns:a16="http://schemas.microsoft.com/office/drawing/2014/main" id="{6C2EAE4F-2596-4883-B728-AF9A5A1D4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5" name="Immagine 7">
          <a:extLst>
            <a:ext uri="{FF2B5EF4-FFF2-40B4-BE49-F238E27FC236}">
              <a16:creationId xmlns:a16="http://schemas.microsoft.com/office/drawing/2014/main" id="{1503CEE9-BBA6-4ABB-9EBE-081C254EA0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3806" name="Immagine 8">
          <a:extLst>
            <a:ext uri="{FF2B5EF4-FFF2-40B4-BE49-F238E27FC236}">
              <a16:creationId xmlns:a16="http://schemas.microsoft.com/office/drawing/2014/main" id="{132967DC-96D3-4340-AAE2-6DBE8B297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07" name="Immagine 9">
          <a:extLst>
            <a:ext uri="{FF2B5EF4-FFF2-40B4-BE49-F238E27FC236}">
              <a16:creationId xmlns:a16="http://schemas.microsoft.com/office/drawing/2014/main" id="{10277816-8B8C-42DD-AE12-5657A8053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08" name="Immagine 10">
          <a:extLst>
            <a:ext uri="{FF2B5EF4-FFF2-40B4-BE49-F238E27FC236}">
              <a16:creationId xmlns:a16="http://schemas.microsoft.com/office/drawing/2014/main" id="{2C26B325-FAC6-4CAB-BD1A-5527D4616A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3809" name="Immagine 11">
          <a:extLst>
            <a:ext uri="{FF2B5EF4-FFF2-40B4-BE49-F238E27FC236}">
              <a16:creationId xmlns:a16="http://schemas.microsoft.com/office/drawing/2014/main" id="{FF2F4A84-0785-4C88-ACA8-64D2D59C0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0" name="Immagine 1">
          <a:extLst>
            <a:ext uri="{FF2B5EF4-FFF2-40B4-BE49-F238E27FC236}">
              <a16:creationId xmlns:a16="http://schemas.microsoft.com/office/drawing/2014/main" id="{CEA86A73-09CC-44C7-865E-34C2409623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1" name="Immagine 2">
          <a:extLst>
            <a:ext uri="{FF2B5EF4-FFF2-40B4-BE49-F238E27FC236}">
              <a16:creationId xmlns:a16="http://schemas.microsoft.com/office/drawing/2014/main" id="{C6CF9961-549E-43EE-9495-EAA7E427C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2" name="Immagine 14">
          <a:extLst>
            <a:ext uri="{FF2B5EF4-FFF2-40B4-BE49-F238E27FC236}">
              <a16:creationId xmlns:a16="http://schemas.microsoft.com/office/drawing/2014/main" id="{27F32BCB-9F18-4286-8D9E-9F04B4DE8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3" name="Immagine 15">
          <a:extLst>
            <a:ext uri="{FF2B5EF4-FFF2-40B4-BE49-F238E27FC236}">
              <a16:creationId xmlns:a16="http://schemas.microsoft.com/office/drawing/2014/main" id="{2713C2ED-C38B-438F-AD19-2AC53F807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4" name="Immagine 16">
          <a:extLst>
            <a:ext uri="{FF2B5EF4-FFF2-40B4-BE49-F238E27FC236}">
              <a16:creationId xmlns:a16="http://schemas.microsoft.com/office/drawing/2014/main" id="{83135743-60E1-4FFC-A905-C9338CD3D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3815" name="Immagine 19">
          <a:extLst>
            <a:ext uri="{FF2B5EF4-FFF2-40B4-BE49-F238E27FC236}">
              <a16:creationId xmlns:a16="http://schemas.microsoft.com/office/drawing/2014/main" id="{2F93A6E3-50AC-4D10-AC3C-1717FD5AC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1276350</xdr:colOff>
      <xdr:row>0</xdr:row>
      <xdr:rowOff>66675</xdr:rowOff>
    </xdr:from>
    <xdr:to>
      <xdr:col>0</xdr:col>
      <xdr:colOff>2266950</xdr:colOff>
      <xdr:row>0</xdr:row>
      <xdr:rowOff>971550</xdr:rowOff>
    </xdr:to>
    <xdr:pic>
      <xdr:nvPicPr>
        <xdr:cNvPr id="2026948" name="Immagine 2">
          <a:extLst>
            <a:ext uri="{FF2B5EF4-FFF2-40B4-BE49-F238E27FC236}">
              <a16:creationId xmlns:a16="http://schemas.microsoft.com/office/drawing/2014/main" id="{9A45EE48-FC78-43C1-9722-9414EABBA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63379" name="Immagine 1">
          <a:extLst>
            <a:ext uri="{FF2B5EF4-FFF2-40B4-BE49-F238E27FC236}">
              <a16:creationId xmlns:a16="http://schemas.microsoft.com/office/drawing/2014/main" id="{67D7D220-5515-4388-AB0D-A7A25CD2D7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63380" name="Immagine 2">
          <a:extLst>
            <a:ext uri="{FF2B5EF4-FFF2-40B4-BE49-F238E27FC236}">
              <a16:creationId xmlns:a16="http://schemas.microsoft.com/office/drawing/2014/main" id="{8B3199F1-AF9B-462B-BE0A-3C9AE57F6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1" name="Immagine 8">
          <a:extLst>
            <a:ext uri="{FF2B5EF4-FFF2-40B4-BE49-F238E27FC236}">
              <a16:creationId xmlns:a16="http://schemas.microsoft.com/office/drawing/2014/main" id="{C1E05F6D-AF11-4E9D-85ED-FD3EFB5CF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2" name="Immagine 10">
          <a:extLst>
            <a:ext uri="{FF2B5EF4-FFF2-40B4-BE49-F238E27FC236}">
              <a16:creationId xmlns:a16="http://schemas.microsoft.com/office/drawing/2014/main" id="{BBB2EA45-1FEF-4F08-BC66-174652280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3" name="Immagine 1">
          <a:extLst>
            <a:ext uri="{FF2B5EF4-FFF2-40B4-BE49-F238E27FC236}">
              <a16:creationId xmlns:a16="http://schemas.microsoft.com/office/drawing/2014/main" id="{EE042246-C565-4A53-9991-5E2BE24A4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4" name="Immagine 3">
          <a:extLst>
            <a:ext uri="{FF2B5EF4-FFF2-40B4-BE49-F238E27FC236}">
              <a16:creationId xmlns:a16="http://schemas.microsoft.com/office/drawing/2014/main" id="{2C757DFF-F0C8-4513-9AA9-6483D4C2AD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5" name="Immagine 7">
          <a:extLst>
            <a:ext uri="{FF2B5EF4-FFF2-40B4-BE49-F238E27FC236}">
              <a16:creationId xmlns:a16="http://schemas.microsoft.com/office/drawing/2014/main" id="{2612516F-427C-46B3-A9B0-08BAD5998F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3386" name="Immagine 8">
          <a:extLst>
            <a:ext uri="{FF2B5EF4-FFF2-40B4-BE49-F238E27FC236}">
              <a16:creationId xmlns:a16="http://schemas.microsoft.com/office/drawing/2014/main" id="{AA960AC6-A36B-4E8D-A287-4C4797B1B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87" name="Immagine 9">
          <a:extLst>
            <a:ext uri="{FF2B5EF4-FFF2-40B4-BE49-F238E27FC236}">
              <a16:creationId xmlns:a16="http://schemas.microsoft.com/office/drawing/2014/main" id="{A3F950BD-5472-4AA8-8CE6-4903A42E3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88" name="Immagine 10">
          <a:extLst>
            <a:ext uri="{FF2B5EF4-FFF2-40B4-BE49-F238E27FC236}">
              <a16:creationId xmlns:a16="http://schemas.microsoft.com/office/drawing/2014/main" id="{679325ED-3E88-4263-8156-2D453C761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63389" name="Immagine 11">
          <a:extLst>
            <a:ext uri="{FF2B5EF4-FFF2-40B4-BE49-F238E27FC236}">
              <a16:creationId xmlns:a16="http://schemas.microsoft.com/office/drawing/2014/main" id="{0627E27D-E3D5-466D-AD6D-4BFA144CB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0" name="Immagine 1">
          <a:extLst>
            <a:ext uri="{FF2B5EF4-FFF2-40B4-BE49-F238E27FC236}">
              <a16:creationId xmlns:a16="http://schemas.microsoft.com/office/drawing/2014/main" id="{D28B1F82-D193-46FC-9C15-67BB0A89E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1" name="Immagine 2">
          <a:extLst>
            <a:ext uri="{FF2B5EF4-FFF2-40B4-BE49-F238E27FC236}">
              <a16:creationId xmlns:a16="http://schemas.microsoft.com/office/drawing/2014/main" id="{EEDD3A7C-1765-43D0-A47D-E21D01DBC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2" name="Immagine 14">
          <a:extLst>
            <a:ext uri="{FF2B5EF4-FFF2-40B4-BE49-F238E27FC236}">
              <a16:creationId xmlns:a16="http://schemas.microsoft.com/office/drawing/2014/main" id="{0005A7FA-1F1E-48F9-AF0C-1865471BE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3" name="Immagine 15">
          <a:extLst>
            <a:ext uri="{FF2B5EF4-FFF2-40B4-BE49-F238E27FC236}">
              <a16:creationId xmlns:a16="http://schemas.microsoft.com/office/drawing/2014/main" id="{69279D3F-FF6F-4B4C-9FFB-1861FAFDC1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4" name="Immagine 16">
          <a:extLst>
            <a:ext uri="{FF2B5EF4-FFF2-40B4-BE49-F238E27FC236}">
              <a16:creationId xmlns:a16="http://schemas.microsoft.com/office/drawing/2014/main" id="{ED602796-94B6-4B1D-9076-D947F548C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5" name="Immagine 19">
          <a:extLst>
            <a:ext uri="{FF2B5EF4-FFF2-40B4-BE49-F238E27FC236}">
              <a16:creationId xmlns:a16="http://schemas.microsoft.com/office/drawing/2014/main" id="{8EB35278-111E-4783-986A-A6E3DBE4DB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3396" name="Immagine 18">
          <a:extLst>
            <a:ext uri="{FF2B5EF4-FFF2-40B4-BE49-F238E27FC236}">
              <a16:creationId xmlns:a16="http://schemas.microsoft.com/office/drawing/2014/main" id="{B9CAD06C-EFB5-4D49-8E62-BD6C8B845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052531" name="Immagine 1">
          <a:extLst>
            <a:ext uri="{FF2B5EF4-FFF2-40B4-BE49-F238E27FC236}">
              <a16:creationId xmlns:a16="http://schemas.microsoft.com/office/drawing/2014/main" id="{43B1210C-770A-4E8A-B785-695923F42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052532" name="Immagine 2">
          <a:extLst>
            <a:ext uri="{FF2B5EF4-FFF2-40B4-BE49-F238E27FC236}">
              <a16:creationId xmlns:a16="http://schemas.microsoft.com/office/drawing/2014/main" id="{4C911080-3E95-4407-BE5C-09CD02C0BD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1706" name="Immagine 1">
          <a:extLst>
            <a:ext uri="{FF2B5EF4-FFF2-40B4-BE49-F238E27FC236}">
              <a16:creationId xmlns:a16="http://schemas.microsoft.com/office/drawing/2014/main" id="{2365ADDD-42BB-48EF-8FBF-5A5E7683E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1707" name="Immagine 2">
          <a:extLst>
            <a:ext uri="{FF2B5EF4-FFF2-40B4-BE49-F238E27FC236}">
              <a16:creationId xmlns:a16="http://schemas.microsoft.com/office/drawing/2014/main" id="{2ADF0A03-95F1-422C-94D0-016AB6A92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08" name="Immagine 8">
          <a:extLst>
            <a:ext uri="{FF2B5EF4-FFF2-40B4-BE49-F238E27FC236}">
              <a16:creationId xmlns:a16="http://schemas.microsoft.com/office/drawing/2014/main" id="{149112BE-6D9A-4C70-80F4-E752B48FE4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09" name="Immagine 10">
          <a:extLst>
            <a:ext uri="{FF2B5EF4-FFF2-40B4-BE49-F238E27FC236}">
              <a16:creationId xmlns:a16="http://schemas.microsoft.com/office/drawing/2014/main" id="{CB5F0533-E92C-4BBC-947E-D256B7AFFC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10" name="Immagine 1">
          <a:extLst>
            <a:ext uri="{FF2B5EF4-FFF2-40B4-BE49-F238E27FC236}">
              <a16:creationId xmlns:a16="http://schemas.microsoft.com/office/drawing/2014/main" id="{82BDD2DA-87D4-497E-96D9-F7182A3007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11" name="Immagine 3">
          <a:extLst>
            <a:ext uri="{FF2B5EF4-FFF2-40B4-BE49-F238E27FC236}">
              <a16:creationId xmlns:a16="http://schemas.microsoft.com/office/drawing/2014/main" id="{F21A7C39-E8EB-4B72-B1E1-221E0C5F45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12" name="Immagine 7">
          <a:extLst>
            <a:ext uri="{FF2B5EF4-FFF2-40B4-BE49-F238E27FC236}">
              <a16:creationId xmlns:a16="http://schemas.microsoft.com/office/drawing/2014/main" id="{B8720193-72B0-4F81-8999-248D62A28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1713" name="Immagine 8">
          <a:extLst>
            <a:ext uri="{FF2B5EF4-FFF2-40B4-BE49-F238E27FC236}">
              <a16:creationId xmlns:a16="http://schemas.microsoft.com/office/drawing/2014/main" id="{DE688D8F-50A2-4FF0-A59C-4AF564C305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14" name="Immagine 9">
          <a:extLst>
            <a:ext uri="{FF2B5EF4-FFF2-40B4-BE49-F238E27FC236}">
              <a16:creationId xmlns:a16="http://schemas.microsoft.com/office/drawing/2014/main" id="{E11686A7-2BB3-4A98-98BB-7057B123F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15" name="Immagine 10">
          <a:extLst>
            <a:ext uri="{FF2B5EF4-FFF2-40B4-BE49-F238E27FC236}">
              <a16:creationId xmlns:a16="http://schemas.microsoft.com/office/drawing/2014/main" id="{F68B4CA2-AB22-460A-85E6-542923522A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1716" name="Immagine 11">
          <a:extLst>
            <a:ext uri="{FF2B5EF4-FFF2-40B4-BE49-F238E27FC236}">
              <a16:creationId xmlns:a16="http://schemas.microsoft.com/office/drawing/2014/main" id="{42183203-76FC-4D00-AEE9-2FF87399E8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17" name="Immagine 1">
          <a:extLst>
            <a:ext uri="{FF2B5EF4-FFF2-40B4-BE49-F238E27FC236}">
              <a16:creationId xmlns:a16="http://schemas.microsoft.com/office/drawing/2014/main" id="{FECD2779-F6CB-4B1D-9C76-2F165A7DB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18" name="Immagine 2">
          <a:extLst>
            <a:ext uri="{FF2B5EF4-FFF2-40B4-BE49-F238E27FC236}">
              <a16:creationId xmlns:a16="http://schemas.microsoft.com/office/drawing/2014/main" id="{E41C4A22-05D2-4789-A92D-E5C6C035F7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19" name="Immagine 14">
          <a:extLst>
            <a:ext uri="{FF2B5EF4-FFF2-40B4-BE49-F238E27FC236}">
              <a16:creationId xmlns:a16="http://schemas.microsoft.com/office/drawing/2014/main" id="{F0F57B8B-DCEB-43E0-A9E8-9F5954B544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20" name="Immagine 15">
          <a:extLst>
            <a:ext uri="{FF2B5EF4-FFF2-40B4-BE49-F238E27FC236}">
              <a16:creationId xmlns:a16="http://schemas.microsoft.com/office/drawing/2014/main" id="{7F800347-BF4D-4494-9B9B-87C6D01413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21" name="Immagine 16">
          <a:extLst>
            <a:ext uri="{FF2B5EF4-FFF2-40B4-BE49-F238E27FC236}">
              <a16:creationId xmlns:a16="http://schemas.microsoft.com/office/drawing/2014/main" id="{E3377C05-B789-4239-A16B-6233E13587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1722" name="Immagine 17">
          <a:extLst>
            <a:ext uri="{FF2B5EF4-FFF2-40B4-BE49-F238E27FC236}">
              <a16:creationId xmlns:a16="http://schemas.microsoft.com/office/drawing/2014/main" id="{24B1FE2A-1678-4766-ABD7-F2C4BC5186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086309" name="Immagine 1">
          <a:extLst>
            <a:ext uri="{FF2B5EF4-FFF2-40B4-BE49-F238E27FC236}">
              <a16:creationId xmlns:a16="http://schemas.microsoft.com/office/drawing/2014/main" id="{5C352F72-2EF9-4A32-AB00-291ECE456F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086310" name="Immagine 2">
          <a:extLst>
            <a:ext uri="{FF2B5EF4-FFF2-40B4-BE49-F238E27FC236}">
              <a16:creationId xmlns:a16="http://schemas.microsoft.com/office/drawing/2014/main" id="{DF830EE2-4F14-4BF8-9C38-7B9BC95A4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81804" name="Immagine 1">
          <a:extLst>
            <a:ext uri="{FF2B5EF4-FFF2-40B4-BE49-F238E27FC236}">
              <a16:creationId xmlns:a16="http://schemas.microsoft.com/office/drawing/2014/main" id="{E11085D9-AB6C-4D66-AFF1-B52B912E9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81805" name="Immagine 2">
          <a:extLst>
            <a:ext uri="{FF2B5EF4-FFF2-40B4-BE49-F238E27FC236}">
              <a16:creationId xmlns:a16="http://schemas.microsoft.com/office/drawing/2014/main" id="{53DE09E7-B431-454C-AA5C-DAD3AC4621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06" name="Immagine 8">
          <a:extLst>
            <a:ext uri="{FF2B5EF4-FFF2-40B4-BE49-F238E27FC236}">
              <a16:creationId xmlns:a16="http://schemas.microsoft.com/office/drawing/2014/main" id="{4BDD40DC-A57E-424F-B67F-3E9894AB6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07" name="Immagine 10">
          <a:extLst>
            <a:ext uri="{FF2B5EF4-FFF2-40B4-BE49-F238E27FC236}">
              <a16:creationId xmlns:a16="http://schemas.microsoft.com/office/drawing/2014/main" id="{C6F627E8-F26F-4C09-8838-C2C498DCA7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08" name="Immagine 1">
          <a:extLst>
            <a:ext uri="{FF2B5EF4-FFF2-40B4-BE49-F238E27FC236}">
              <a16:creationId xmlns:a16="http://schemas.microsoft.com/office/drawing/2014/main" id="{90F4D7AA-BCC4-427A-ABA9-8E37575783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09" name="Immagine 3">
          <a:extLst>
            <a:ext uri="{FF2B5EF4-FFF2-40B4-BE49-F238E27FC236}">
              <a16:creationId xmlns:a16="http://schemas.microsoft.com/office/drawing/2014/main" id="{26ADA09C-1D61-45FF-B789-2CD25EDDB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10" name="Immagine 7">
          <a:extLst>
            <a:ext uri="{FF2B5EF4-FFF2-40B4-BE49-F238E27FC236}">
              <a16:creationId xmlns:a16="http://schemas.microsoft.com/office/drawing/2014/main" id="{CF3FDDE7-02E2-4606-B688-E8544B8C9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1811" name="Immagine 8">
          <a:extLst>
            <a:ext uri="{FF2B5EF4-FFF2-40B4-BE49-F238E27FC236}">
              <a16:creationId xmlns:a16="http://schemas.microsoft.com/office/drawing/2014/main" id="{E84C7995-5305-458D-9A05-95CA6B9B4E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2" name="Immagine 9">
          <a:extLst>
            <a:ext uri="{FF2B5EF4-FFF2-40B4-BE49-F238E27FC236}">
              <a16:creationId xmlns:a16="http://schemas.microsoft.com/office/drawing/2014/main" id="{5419444F-D723-47AF-909F-1AB379D5EF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3" name="Immagine 10">
          <a:extLst>
            <a:ext uri="{FF2B5EF4-FFF2-40B4-BE49-F238E27FC236}">
              <a16:creationId xmlns:a16="http://schemas.microsoft.com/office/drawing/2014/main" id="{948BDCFF-B988-41FC-8ACA-E0AC3CB58B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81814" name="Immagine 11">
          <a:extLst>
            <a:ext uri="{FF2B5EF4-FFF2-40B4-BE49-F238E27FC236}">
              <a16:creationId xmlns:a16="http://schemas.microsoft.com/office/drawing/2014/main" id="{678BEA62-570F-40CB-87E9-3A57CBB52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5" name="Immagine 1">
          <a:extLst>
            <a:ext uri="{FF2B5EF4-FFF2-40B4-BE49-F238E27FC236}">
              <a16:creationId xmlns:a16="http://schemas.microsoft.com/office/drawing/2014/main" id="{47FD33EE-F811-4E59-90C3-A7329CA817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6" name="Immagine 2">
          <a:extLst>
            <a:ext uri="{FF2B5EF4-FFF2-40B4-BE49-F238E27FC236}">
              <a16:creationId xmlns:a16="http://schemas.microsoft.com/office/drawing/2014/main" id="{240D95E3-BFC0-48D3-97F1-1658F3A64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7" name="Immagine 14">
          <a:extLst>
            <a:ext uri="{FF2B5EF4-FFF2-40B4-BE49-F238E27FC236}">
              <a16:creationId xmlns:a16="http://schemas.microsoft.com/office/drawing/2014/main" id="{B43A43AE-A80A-4097-87E4-89D1D5F428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8" name="Immagine 15">
          <a:extLst>
            <a:ext uri="{FF2B5EF4-FFF2-40B4-BE49-F238E27FC236}">
              <a16:creationId xmlns:a16="http://schemas.microsoft.com/office/drawing/2014/main" id="{C245F478-0CF3-400C-A496-C68F6BF7A1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19" name="Immagine 16">
          <a:extLst>
            <a:ext uri="{FF2B5EF4-FFF2-40B4-BE49-F238E27FC236}">
              <a16:creationId xmlns:a16="http://schemas.microsoft.com/office/drawing/2014/main" id="{8E07ADF3-F60A-4475-AF67-860BD73C3F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20" name="Immagine 19">
          <a:extLst>
            <a:ext uri="{FF2B5EF4-FFF2-40B4-BE49-F238E27FC236}">
              <a16:creationId xmlns:a16="http://schemas.microsoft.com/office/drawing/2014/main" id="{D1586A21-55DE-4BBC-AB9D-4DC6BFBC19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21" name="Immagine 18">
          <a:extLst>
            <a:ext uri="{FF2B5EF4-FFF2-40B4-BE49-F238E27FC236}">
              <a16:creationId xmlns:a16="http://schemas.microsoft.com/office/drawing/2014/main" id="{AB3350DA-70F1-44B8-9497-A42700B55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1822" name="Immagine 21">
          <a:extLst>
            <a:ext uri="{FF2B5EF4-FFF2-40B4-BE49-F238E27FC236}">
              <a16:creationId xmlns:a16="http://schemas.microsoft.com/office/drawing/2014/main" id="{1EA00AFE-C4A6-486C-9499-495453B32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9669" name="Immagine 1">
          <a:extLst>
            <a:ext uri="{FF2B5EF4-FFF2-40B4-BE49-F238E27FC236}">
              <a16:creationId xmlns:a16="http://schemas.microsoft.com/office/drawing/2014/main" id="{277B71D4-BCDC-4E55-B01A-5AF9FB127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9670" name="Immagine 2">
          <a:extLst>
            <a:ext uri="{FF2B5EF4-FFF2-40B4-BE49-F238E27FC236}">
              <a16:creationId xmlns:a16="http://schemas.microsoft.com/office/drawing/2014/main" id="{2ABD8017-231D-4AFB-9EC8-791DE59A9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1" name="Immagine 8">
          <a:extLst>
            <a:ext uri="{FF2B5EF4-FFF2-40B4-BE49-F238E27FC236}">
              <a16:creationId xmlns:a16="http://schemas.microsoft.com/office/drawing/2014/main" id="{21E0ABAD-639E-4FD7-B128-4D7BC24528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2" name="Immagine 10">
          <a:extLst>
            <a:ext uri="{FF2B5EF4-FFF2-40B4-BE49-F238E27FC236}">
              <a16:creationId xmlns:a16="http://schemas.microsoft.com/office/drawing/2014/main" id="{0809C781-6BF7-4550-A530-31966FB138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3" name="Immagine 1">
          <a:extLst>
            <a:ext uri="{FF2B5EF4-FFF2-40B4-BE49-F238E27FC236}">
              <a16:creationId xmlns:a16="http://schemas.microsoft.com/office/drawing/2014/main" id="{1F6E5911-99F1-4C2E-898A-9B27A8787B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4" name="Immagine 3">
          <a:extLst>
            <a:ext uri="{FF2B5EF4-FFF2-40B4-BE49-F238E27FC236}">
              <a16:creationId xmlns:a16="http://schemas.microsoft.com/office/drawing/2014/main" id="{6F5C019E-6250-4615-8CB6-A0C1692A0C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5" name="Immagine 7">
          <a:extLst>
            <a:ext uri="{FF2B5EF4-FFF2-40B4-BE49-F238E27FC236}">
              <a16:creationId xmlns:a16="http://schemas.microsoft.com/office/drawing/2014/main" id="{49A046A0-95D7-408E-ACA6-467E4B6AE7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9676" name="Immagine 8">
          <a:extLst>
            <a:ext uri="{FF2B5EF4-FFF2-40B4-BE49-F238E27FC236}">
              <a16:creationId xmlns:a16="http://schemas.microsoft.com/office/drawing/2014/main" id="{5BD476AF-CFA3-41A6-889B-2258B6D249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77" name="Immagine 9">
          <a:extLst>
            <a:ext uri="{FF2B5EF4-FFF2-40B4-BE49-F238E27FC236}">
              <a16:creationId xmlns:a16="http://schemas.microsoft.com/office/drawing/2014/main" id="{8DA9EB6F-558C-4B36-9E70-5A8AD433F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78" name="Immagine 10">
          <a:extLst>
            <a:ext uri="{FF2B5EF4-FFF2-40B4-BE49-F238E27FC236}">
              <a16:creationId xmlns:a16="http://schemas.microsoft.com/office/drawing/2014/main" id="{BAD9C784-B872-4F3A-A369-D4337B1A5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9679" name="Immagine 11">
          <a:extLst>
            <a:ext uri="{FF2B5EF4-FFF2-40B4-BE49-F238E27FC236}">
              <a16:creationId xmlns:a16="http://schemas.microsoft.com/office/drawing/2014/main" id="{EFB5BF10-78D0-47EB-8598-12F6CE5565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0" name="Immagine 1">
          <a:extLst>
            <a:ext uri="{FF2B5EF4-FFF2-40B4-BE49-F238E27FC236}">
              <a16:creationId xmlns:a16="http://schemas.microsoft.com/office/drawing/2014/main" id="{E03E233E-BABF-4E76-894C-3DE0DE6332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1" name="Immagine 2">
          <a:extLst>
            <a:ext uri="{FF2B5EF4-FFF2-40B4-BE49-F238E27FC236}">
              <a16:creationId xmlns:a16="http://schemas.microsoft.com/office/drawing/2014/main" id="{4E586B16-229F-4022-A49F-323AA315BD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2" name="Immagine 14">
          <a:extLst>
            <a:ext uri="{FF2B5EF4-FFF2-40B4-BE49-F238E27FC236}">
              <a16:creationId xmlns:a16="http://schemas.microsoft.com/office/drawing/2014/main" id="{2937500F-B3D9-48DF-A1F4-FF492899C6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3" name="Immagine 15">
          <a:extLst>
            <a:ext uri="{FF2B5EF4-FFF2-40B4-BE49-F238E27FC236}">
              <a16:creationId xmlns:a16="http://schemas.microsoft.com/office/drawing/2014/main" id="{BEC29893-E7FF-47D9-8A85-A20C5A9406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4" name="Immagine 16">
          <a:extLst>
            <a:ext uri="{FF2B5EF4-FFF2-40B4-BE49-F238E27FC236}">
              <a16:creationId xmlns:a16="http://schemas.microsoft.com/office/drawing/2014/main" id="{0EF64F2E-F66D-47CF-AE13-8BFD50499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5" name="Immagine 19">
          <a:extLst>
            <a:ext uri="{FF2B5EF4-FFF2-40B4-BE49-F238E27FC236}">
              <a16:creationId xmlns:a16="http://schemas.microsoft.com/office/drawing/2014/main" id="{CEB8BABF-BA83-4831-A633-BBE04BE565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9686" name="Immagine 20">
          <a:extLst>
            <a:ext uri="{FF2B5EF4-FFF2-40B4-BE49-F238E27FC236}">
              <a16:creationId xmlns:a16="http://schemas.microsoft.com/office/drawing/2014/main" id="{1053EF8D-A598-42A9-AEC8-C3AC7CAD5E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109851" name="Immagine 3">
          <a:extLst>
            <a:ext uri="{FF2B5EF4-FFF2-40B4-BE49-F238E27FC236}">
              <a16:creationId xmlns:a16="http://schemas.microsoft.com/office/drawing/2014/main" id="{FBA482E3-C7E8-42FA-986B-B8E978B25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109852" name="Immagine 4">
          <a:extLst>
            <a:ext uri="{FF2B5EF4-FFF2-40B4-BE49-F238E27FC236}">
              <a16:creationId xmlns:a16="http://schemas.microsoft.com/office/drawing/2014/main" id="{C4F1AC79-9021-48C6-9F82-C708791C8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3137" name="Immagine 16">
          <a:extLst>
            <a:ext uri="{FF2B5EF4-FFF2-40B4-BE49-F238E27FC236}">
              <a16:creationId xmlns:a16="http://schemas.microsoft.com/office/drawing/2014/main" id="{C773FA7C-B55A-452A-9099-079D8E01BE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3138" name="Immagine 17">
          <a:extLst>
            <a:ext uri="{FF2B5EF4-FFF2-40B4-BE49-F238E27FC236}">
              <a16:creationId xmlns:a16="http://schemas.microsoft.com/office/drawing/2014/main" id="{94C8FC16-8D4E-49CC-BCEB-FD48DDF236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39" name="Immagine 8">
          <a:extLst>
            <a:ext uri="{FF2B5EF4-FFF2-40B4-BE49-F238E27FC236}">
              <a16:creationId xmlns:a16="http://schemas.microsoft.com/office/drawing/2014/main" id="{D348B39D-EEA0-4079-9FE1-98159F789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40" name="Immagine 10">
          <a:extLst>
            <a:ext uri="{FF2B5EF4-FFF2-40B4-BE49-F238E27FC236}">
              <a16:creationId xmlns:a16="http://schemas.microsoft.com/office/drawing/2014/main" id="{224AEDC9-FF6A-4CEC-B4BC-5E5F63993C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41" name="Immagine 1">
          <a:extLst>
            <a:ext uri="{FF2B5EF4-FFF2-40B4-BE49-F238E27FC236}">
              <a16:creationId xmlns:a16="http://schemas.microsoft.com/office/drawing/2014/main" id="{04BBAFE1-E006-4DD6-A2AF-E9C3BF530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42" name="Immagine 3">
          <a:extLst>
            <a:ext uri="{FF2B5EF4-FFF2-40B4-BE49-F238E27FC236}">
              <a16:creationId xmlns:a16="http://schemas.microsoft.com/office/drawing/2014/main" id="{9622D4A3-B6D1-4363-ACA4-4B00541E7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43" name="Immagine 22">
          <a:extLst>
            <a:ext uri="{FF2B5EF4-FFF2-40B4-BE49-F238E27FC236}">
              <a16:creationId xmlns:a16="http://schemas.microsoft.com/office/drawing/2014/main" id="{CA4C35C7-0E6C-4AC7-B782-8149F3B696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3144" name="Immagine 23">
          <a:extLst>
            <a:ext uri="{FF2B5EF4-FFF2-40B4-BE49-F238E27FC236}">
              <a16:creationId xmlns:a16="http://schemas.microsoft.com/office/drawing/2014/main" id="{21631EA7-B640-464C-8363-491295AA0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45" name="Immagine 24">
          <a:extLst>
            <a:ext uri="{FF2B5EF4-FFF2-40B4-BE49-F238E27FC236}">
              <a16:creationId xmlns:a16="http://schemas.microsoft.com/office/drawing/2014/main" id="{73019DA4-C115-407F-87C8-F10060DA0E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46" name="Immagine 25">
          <a:extLst>
            <a:ext uri="{FF2B5EF4-FFF2-40B4-BE49-F238E27FC236}">
              <a16:creationId xmlns:a16="http://schemas.microsoft.com/office/drawing/2014/main" id="{9C763D6F-69A5-483F-843F-57E8994A6F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3147" name="Immagine 26">
          <a:extLst>
            <a:ext uri="{FF2B5EF4-FFF2-40B4-BE49-F238E27FC236}">
              <a16:creationId xmlns:a16="http://schemas.microsoft.com/office/drawing/2014/main" id="{6D50B3A4-5C96-49EA-B125-001A4D3892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48" name="Immagine 1">
          <a:extLst>
            <a:ext uri="{FF2B5EF4-FFF2-40B4-BE49-F238E27FC236}">
              <a16:creationId xmlns:a16="http://schemas.microsoft.com/office/drawing/2014/main" id="{86E41161-4E0F-4655-8771-AA63488C35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49" name="Immagine 2">
          <a:extLst>
            <a:ext uri="{FF2B5EF4-FFF2-40B4-BE49-F238E27FC236}">
              <a16:creationId xmlns:a16="http://schemas.microsoft.com/office/drawing/2014/main" id="{95CC9F1E-8DD2-4FAF-960B-3D1CBD8FD5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50" name="Immagine 29">
          <a:extLst>
            <a:ext uri="{FF2B5EF4-FFF2-40B4-BE49-F238E27FC236}">
              <a16:creationId xmlns:a16="http://schemas.microsoft.com/office/drawing/2014/main" id="{7885BD56-ABE1-4B48-BAA3-B55B29872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51" name="Immagine 30">
          <a:extLst>
            <a:ext uri="{FF2B5EF4-FFF2-40B4-BE49-F238E27FC236}">
              <a16:creationId xmlns:a16="http://schemas.microsoft.com/office/drawing/2014/main" id="{BE25BBDB-157D-4E4C-970A-B0B9552B0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3152" name="Immagine 33">
          <a:extLst>
            <a:ext uri="{FF2B5EF4-FFF2-40B4-BE49-F238E27FC236}">
              <a16:creationId xmlns:a16="http://schemas.microsoft.com/office/drawing/2014/main" id="{21228AEC-376A-46E5-9631-B0F41AC164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138503" name="Immagine 1">
          <a:extLst>
            <a:ext uri="{FF2B5EF4-FFF2-40B4-BE49-F238E27FC236}">
              <a16:creationId xmlns:a16="http://schemas.microsoft.com/office/drawing/2014/main" id="{511F102D-61F2-49C1-95D8-04B4092AF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138504" name="Immagine 2">
          <a:extLst>
            <a:ext uri="{FF2B5EF4-FFF2-40B4-BE49-F238E27FC236}">
              <a16:creationId xmlns:a16="http://schemas.microsoft.com/office/drawing/2014/main" id="{E68B9DC8-1065-4992-B663-EFD81B3A7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3671" name="Immagine 1">
          <a:extLst>
            <a:ext uri="{FF2B5EF4-FFF2-40B4-BE49-F238E27FC236}">
              <a16:creationId xmlns:a16="http://schemas.microsoft.com/office/drawing/2014/main" id="{EEB10F93-AE9D-4DF5-9DBC-A63A1DEB9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3672" name="Immagine 2">
          <a:extLst>
            <a:ext uri="{FF2B5EF4-FFF2-40B4-BE49-F238E27FC236}">
              <a16:creationId xmlns:a16="http://schemas.microsoft.com/office/drawing/2014/main" id="{119A3D2B-0692-4DA2-8631-4E5269783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3" name="Immagine 8">
          <a:extLst>
            <a:ext uri="{FF2B5EF4-FFF2-40B4-BE49-F238E27FC236}">
              <a16:creationId xmlns:a16="http://schemas.microsoft.com/office/drawing/2014/main" id="{4595147D-1F76-4206-8347-55FE85B3C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4" name="Immagine 10">
          <a:extLst>
            <a:ext uri="{FF2B5EF4-FFF2-40B4-BE49-F238E27FC236}">
              <a16:creationId xmlns:a16="http://schemas.microsoft.com/office/drawing/2014/main" id="{27AF771D-252C-4A2C-8865-F211FC02B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5" name="Immagine 1">
          <a:extLst>
            <a:ext uri="{FF2B5EF4-FFF2-40B4-BE49-F238E27FC236}">
              <a16:creationId xmlns:a16="http://schemas.microsoft.com/office/drawing/2014/main" id="{BF6AE2DF-E444-4CA0-9942-7A8FEF8410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6" name="Immagine 3">
          <a:extLst>
            <a:ext uri="{FF2B5EF4-FFF2-40B4-BE49-F238E27FC236}">
              <a16:creationId xmlns:a16="http://schemas.microsoft.com/office/drawing/2014/main" id="{F62C31B6-3CC6-4A64-BBBC-6A872FDE08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7" name="Immagine 7">
          <a:extLst>
            <a:ext uri="{FF2B5EF4-FFF2-40B4-BE49-F238E27FC236}">
              <a16:creationId xmlns:a16="http://schemas.microsoft.com/office/drawing/2014/main" id="{58403AC5-D26B-48FD-80B0-824AD3D400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3678" name="Immagine 8">
          <a:extLst>
            <a:ext uri="{FF2B5EF4-FFF2-40B4-BE49-F238E27FC236}">
              <a16:creationId xmlns:a16="http://schemas.microsoft.com/office/drawing/2014/main" id="{EEF2B96E-A2E8-43AE-A96F-3FF24F1EB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79" name="Immagine 9">
          <a:extLst>
            <a:ext uri="{FF2B5EF4-FFF2-40B4-BE49-F238E27FC236}">
              <a16:creationId xmlns:a16="http://schemas.microsoft.com/office/drawing/2014/main" id="{47031931-9D40-4C0D-A10F-7A936A690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0" name="Immagine 10">
          <a:extLst>
            <a:ext uri="{FF2B5EF4-FFF2-40B4-BE49-F238E27FC236}">
              <a16:creationId xmlns:a16="http://schemas.microsoft.com/office/drawing/2014/main" id="{D9622FB0-3695-4DB2-A3F4-51D3257A17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3681" name="Immagine 11">
          <a:extLst>
            <a:ext uri="{FF2B5EF4-FFF2-40B4-BE49-F238E27FC236}">
              <a16:creationId xmlns:a16="http://schemas.microsoft.com/office/drawing/2014/main" id="{14618035-C456-4E53-BC02-B86D58E44C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2" name="Immagine 1">
          <a:extLst>
            <a:ext uri="{FF2B5EF4-FFF2-40B4-BE49-F238E27FC236}">
              <a16:creationId xmlns:a16="http://schemas.microsoft.com/office/drawing/2014/main" id="{2D46A7B9-3F10-4232-A917-C42D862A56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3" name="Immagine 2">
          <a:extLst>
            <a:ext uri="{FF2B5EF4-FFF2-40B4-BE49-F238E27FC236}">
              <a16:creationId xmlns:a16="http://schemas.microsoft.com/office/drawing/2014/main" id="{A6E30787-5A4D-4860-898F-DE02BDDFB7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4" name="Immagine 14">
          <a:extLst>
            <a:ext uri="{FF2B5EF4-FFF2-40B4-BE49-F238E27FC236}">
              <a16:creationId xmlns:a16="http://schemas.microsoft.com/office/drawing/2014/main" id="{8CE30A5A-9E0B-4012-961B-18A1548EFC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5" name="Immagine 15">
          <a:extLst>
            <a:ext uri="{FF2B5EF4-FFF2-40B4-BE49-F238E27FC236}">
              <a16:creationId xmlns:a16="http://schemas.microsoft.com/office/drawing/2014/main" id="{204567D6-7874-42E2-BCC9-58B2E703F7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6" name="Immagine 16">
          <a:extLst>
            <a:ext uri="{FF2B5EF4-FFF2-40B4-BE49-F238E27FC236}">
              <a16:creationId xmlns:a16="http://schemas.microsoft.com/office/drawing/2014/main" id="{0A058C30-900D-4435-8319-DF913682AD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7" name="Immagine 19">
          <a:extLst>
            <a:ext uri="{FF2B5EF4-FFF2-40B4-BE49-F238E27FC236}">
              <a16:creationId xmlns:a16="http://schemas.microsoft.com/office/drawing/2014/main" id="{5FD0599D-BC08-45DA-889D-0FD4CAD08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3688" name="Immagine 20">
          <a:extLst>
            <a:ext uri="{FF2B5EF4-FFF2-40B4-BE49-F238E27FC236}">
              <a16:creationId xmlns:a16="http://schemas.microsoft.com/office/drawing/2014/main" id="{C2F20288-F96B-4D97-8667-FE8BF9DBAE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164093" name="Immagine 1">
          <a:extLst>
            <a:ext uri="{FF2B5EF4-FFF2-40B4-BE49-F238E27FC236}">
              <a16:creationId xmlns:a16="http://schemas.microsoft.com/office/drawing/2014/main" id="{CF637D54-815B-41AF-B03E-291D876F7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164094" name="Immagine 2">
          <a:extLst>
            <a:ext uri="{FF2B5EF4-FFF2-40B4-BE49-F238E27FC236}">
              <a16:creationId xmlns:a16="http://schemas.microsoft.com/office/drawing/2014/main" id="{87EB389D-96B3-452E-86B4-A025EB300D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3001" name="Immagine 1">
          <a:extLst>
            <a:ext uri="{FF2B5EF4-FFF2-40B4-BE49-F238E27FC236}">
              <a16:creationId xmlns:a16="http://schemas.microsoft.com/office/drawing/2014/main" id="{57DD4B58-3D3E-4363-ADFF-E98CDF6888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3002" name="Immagine 2">
          <a:extLst>
            <a:ext uri="{FF2B5EF4-FFF2-40B4-BE49-F238E27FC236}">
              <a16:creationId xmlns:a16="http://schemas.microsoft.com/office/drawing/2014/main" id="{232572B2-E841-488C-976A-D3416E207A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3" name="Immagine 8">
          <a:extLst>
            <a:ext uri="{FF2B5EF4-FFF2-40B4-BE49-F238E27FC236}">
              <a16:creationId xmlns:a16="http://schemas.microsoft.com/office/drawing/2014/main" id="{101FF0B0-B453-4B7D-95AF-84823E47EF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4" name="Immagine 10">
          <a:extLst>
            <a:ext uri="{FF2B5EF4-FFF2-40B4-BE49-F238E27FC236}">
              <a16:creationId xmlns:a16="http://schemas.microsoft.com/office/drawing/2014/main" id="{BF5C21E1-74A1-4131-9A8F-7903870CA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5" name="Immagine 1">
          <a:extLst>
            <a:ext uri="{FF2B5EF4-FFF2-40B4-BE49-F238E27FC236}">
              <a16:creationId xmlns:a16="http://schemas.microsoft.com/office/drawing/2014/main" id="{95D07E6B-DFB8-481F-8A57-609394330A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6" name="Immagine 3">
          <a:extLst>
            <a:ext uri="{FF2B5EF4-FFF2-40B4-BE49-F238E27FC236}">
              <a16:creationId xmlns:a16="http://schemas.microsoft.com/office/drawing/2014/main" id="{97164062-378A-4CC7-8570-2EB6D548AA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7" name="Immagine 7">
          <a:extLst>
            <a:ext uri="{FF2B5EF4-FFF2-40B4-BE49-F238E27FC236}">
              <a16:creationId xmlns:a16="http://schemas.microsoft.com/office/drawing/2014/main" id="{4D09954D-B9B9-4310-A3B1-3E79DD109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3008" name="Immagine 8">
          <a:extLst>
            <a:ext uri="{FF2B5EF4-FFF2-40B4-BE49-F238E27FC236}">
              <a16:creationId xmlns:a16="http://schemas.microsoft.com/office/drawing/2014/main" id="{11EA2874-0DC7-4448-BE98-1FB41F102B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09" name="Immagine 9">
          <a:extLst>
            <a:ext uri="{FF2B5EF4-FFF2-40B4-BE49-F238E27FC236}">
              <a16:creationId xmlns:a16="http://schemas.microsoft.com/office/drawing/2014/main" id="{5788D670-76EF-4DBA-B65D-CB23417AB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0" name="Immagine 10">
          <a:extLst>
            <a:ext uri="{FF2B5EF4-FFF2-40B4-BE49-F238E27FC236}">
              <a16:creationId xmlns:a16="http://schemas.microsoft.com/office/drawing/2014/main" id="{6D5C7902-A5F1-4A00-9E4E-70E380F4B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3011" name="Immagine 11">
          <a:extLst>
            <a:ext uri="{FF2B5EF4-FFF2-40B4-BE49-F238E27FC236}">
              <a16:creationId xmlns:a16="http://schemas.microsoft.com/office/drawing/2014/main" id="{D5509E12-A6BD-475A-9060-733355433A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2" name="Immagine 1">
          <a:extLst>
            <a:ext uri="{FF2B5EF4-FFF2-40B4-BE49-F238E27FC236}">
              <a16:creationId xmlns:a16="http://schemas.microsoft.com/office/drawing/2014/main" id="{2060A5B2-B3B4-4ED3-B7B4-8BD672AAA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3" name="Immagine 2">
          <a:extLst>
            <a:ext uri="{FF2B5EF4-FFF2-40B4-BE49-F238E27FC236}">
              <a16:creationId xmlns:a16="http://schemas.microsoft.com/office/drawing/2014/main" id="{92819451-6BD9-4126-B2D7-5C288D5D6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4" name="Immagine 14">
          <a:extLst>
            <a:ext uri="{FF2B5EF4-FFF2-40B4-BE49-F238E27FC236}">
              <a16:creationId xmlns:a16="http://schemas.microsoft.com/office/drawing/2014/main" id="{3FE9D115-1683-4BBF-8E7F-851784ADC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5" name="Immagine 15">
          <a:extLst>
            <a:ext uri="{FF2B5EF4-FFF2-40B4-BE49-F238E27FC236}">
              <a16:creationId xmlns:a16="http://schemas.microsoft.com/office/drawing/2014/main" id="{59CB0C68-7160-44A1-B841-71F8B40D03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6" name="Immagine 16">
          <a:extLst>
            <a:ext uri="{FF2B5EF4-FFF2-40B4-BE49-F238E27FC236}">
              <a16:creationId xmlns:a16="http://schemas.microsoft.com/office/drawing/2014/main" id="{317E3BD3-BFB0-4CBE-A28E-E54551E36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7" name="Immagine 19">
          <a:extLst>
            <a:ext uri="{FF2B5EF4-FFF2-40B4-BE49-F238E27FC236}">
              <a16:creationId xmlns:a16="http://schemas.microsoft.com/office/drawing/2014/main" id="{B3E0926F-1E69-405D-BB20-5A83791DED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8" name="Immagine 18">
          <a:extLst>
            <a:ext uri="{FF2B5EF4-FFF2-40B4-BE49-F238E27FC236}">
              <a16:creationId xmlns:a16="http://schemas.microsoft.com/office/drawing/2014/main" id="{5B03DBEA-2143-4AF2-9499-9FCF4E7AC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19" name="Immagine 19">
          <a:extLst>
            <a:ext uri="{FF2B5EF4-FFF2-40B4-BE49-F238E27FC236}">
              <a16:creationId xmlns:a16="http://schemas.microsoft.com/office/drawing/2014/main" id="{1C31A32A-9356-4FE0-A055-68D1AC9D9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3020" name="Immagine 20">
          <a:extLst>
            <a:ext uri="{FF2B5EF4-FFF2-40B4-BE49-F238E27FC236}">
              <a16:creationId xmlns:a16="http://schemas.microsoft.com/office/drawing/2014/main" id="{1E6993AF-D2B3-4414-8F12-B7AE43D5A4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192747" name="Immagine 1">
          <a:extLst>
            <a:ext uri="{FF2B5EF4-FFF2-40B4-BE49-F238E27FC236}">
              <a16:creationId xmlns:a16="http://schemas.microsoft.com/office/drawing/2014/main" id="{670B6120-0759-4EF8-8314-B7AFE3368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192748" name="Immagine 2">
          <a:extLst>
            <a:ext uri="{FF2B5EF4-FFF2-40B4-BE49-F238E27FC236}">
              <a16:creationId xmlns:a16="http://schemas.microsoft.com/office/drawing/2014/main" id="{F7A00064-C4C4-425A-8891-B6F9DC7985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3270" name="Immagine 1">
          <a:extLst>
            <a:ext uri="{FF2B5EF4-FFF2-40B4-BE49-F238E27FC236}">
              <a16:creationId xmlns:a16="http://schemas.microsoft.com/office/drawing/2014/main" id="{4461E970-C8CE-43F7-882D-6E4A4ACCC8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3271" name="Immagine 2">
          <a:extLst>
            <a:ext uri="{FF2B5EF4-FFF2-40B4-BE49-F238E27FC236}">
              <a16:creationId xmlns:a16="http://schemas.microsoft.com/office/drawing/2014/main" id="{738071C5-F026-4C10-B3DA-90768891C9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2" name="Immagine 8">
          <a:extLst>
            <a:ext uri="{FF2B5EF4-FFF2-40B4-BE49-F238E27FC236}">
              <a16:creationId xmlns:a16="http://schemas.microsoft.com/office/drawing/2014/main" id="{D541454E-82EF-4181-BF33-551921BEC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3" name="Immagine 10">
          <a:extLst>
            <a:ext uri="{FF2B5EF4-FFF2-40B4-BE49-F238E27FC236}">
              <a16:creationId xmlns:a16="http://schemas.microsoft.com/office/drawing/2014/main" id="{6ED49E17-DC7F-49D4-8773-C23EDA132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4" name="Immagine 1">
          <a:extLst>
            <a:ext uri="{FF2B5EF4-FFF2-40B4-BE49-F238E27FC236}">
              <a16:creationId xmlns:a16="http://schemas.microsoft.com/office/drawing/2014/main" id="{9D4246C8-9828-48A3-A3BA-C0CEE6D87B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5" name="Immagine 3">
          <a:extLst>
            <a:ext uri="{FF2B5EF4-FFF2-40B4-BE49-F238E27FC236}">
              <a16:creationId xmlns:a16="http://schemas.microsoft.com/office/drawing/2014/main" id="{E24310C7-8966-4132-8809-0695F9D3D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6" name="Immagine 7">
          <a:extLst>
            <a:ext uri="{FF2B5EF4-FFF2-40B4-BE49-F238E27FC236}">
              <a16:creationId xmlns:a16="http://schemas.microsoft.com/office/drawing/2014/main" id="{774FC3FB-EDB7-4C25-8C2E-67E26C2761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3277" name="Immagine 8">
          <a:extLst>
            <a:ext uri="{FF2B5EF4-FFF2-40B4-BE49-F238E27FC236}">
              <a16:creationId xmlns:a16="http://schemas.microsoft.com/office/drawing/2014/main" id="{A818516A-8621-4868-9EDD-0E58C9B16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78" name="Immagine 9">
          <a:extLst>
            <a:ext uri="{FF2B5EF4-FFF2-40B4-BE49-F238E27FC236}">
              <a16:creationId xmlns:a16="http://schemas.microsoft.com/office/drawing/2014/main" id="{9ACDD775-7D91-400B-950A-8577D87413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79" name="Immagine 10">
          <a:extLst>
            <a:ext uri="{FF2B5EF4-FFF2-40B4-BE49-F238E27FC236}">
              <a16:creationId xmlns:a16="http://schemas.microsoft.com/office/drawing/2014/main" id="{3A5C3044-C1C7-4D6D-8BC7-B44C3EE162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3280" name="Immagine 11">
          <a:extLst>
            <a:ext uri="{FF2B5EF4-FFF2-40B4-BE49-F238E27FC236}">
              <a16:creationId xmlns:a16="http://schemas.microsoft.com/office/drawing/2014/main" id="{C5402159-7501-4933-B203-A8B77B8225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1" name="Immagine 1">
          <a:extLst>
            <a:ext uri="{FF2B5EF4-FFF2-40B4-BE49-F238E27FC236}">
              <a16:creationId xmlns:a16="http://schemas.microsoft.com/office/drawing/2014/main" id="{225779EC-07EE-48C9-951B-CECEC7544B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2" name="Immagine 2">
          <a:extLst>
            <a:ext uri="{FF2B5EF4-FFF2-40B4-BE49-F238E27FC236}">
              <a16:creationId xmlns:a16="http://schemas.microsoft.com/office/drawing/2014/main" id="{69F4FC02-3641-4134-8E60-D5C914AA0C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3" name="Immagine 14">
          <a:extLst>
            <a:ext uri="{FF2B5EF4-FFF2-40B4-BE49-F238E27FC236}">
              <a16:creationId xmlns:a16="http://schemas.microsoft.com/office/drawing/2014/main" id="{A700BD64-9924-49A0-B58A-5E891BA303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4" name="Immagine 15">
          <a:extLst>
            <a:ext uri="{FF2B5EF4-FFF2-40B4-BE49-F238E27FC236}">
              <a16:creationId xmlns:a16="http://schemas.microsoft.com/office/drawing/2014/main" id="{9A9980DE-3EB1-4EA1-BFFE-2760AF859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5" name="Immagine 16">
          <a:extLst>
            <a:ext uri="{FF2B5EF4-FFF2-40B4-BE49-F238E27FC236}">
              <a16:creationId xmlns:a16="http://schemas.microsoft.com/office/drawing/2014/main" id="{C4FC099B-52C0-438B-857A-BD544C409F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3286" name="Immagine 17">
          <a:extLst>
            <a:ext uri="{FF2B5EF4-FFF2-40B4-BE49-F238E27FC236}">
              <a16:creationId xmlns:a16="http://schemas.microsoft.com/office/drawing/2014/main" id="{CA2B8594-4356-4686-93C5-AD65C80BD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215255" name="Immagine 1">
          <a:extLst>
            <a:ext uri="{FF2B5EF4-FFF2-40B4-BE49-F238E27FC236}">
              <a16:creationId xmlns:a16="http://schemas.microsoft.com/office/drawing/2014/main" id="{B7AC34EE-70F6-4E0D-8C3F-86B65A0B2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215256" name="Immagine 2">
          <a:extLst>
            <a:ext uri="{FF2B5EF4-FFF2-40B4-BE49-F238E27FC236}">
              <a16:creationId xmlns:a16="http://schemas.microsoft.com/office/drawing/2014/main" id="{B0517508-9C8C-4E17-B4AA-C9C8973496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75215" name="Immagine 1">
          <a:extLst>
            <a:ext uri="{FF2B5EF4-FFF2-40B4-BE49-F238E27FC236}">
              <a16:creationId xmlns:a16="http://schemas.microsoft.com/office/drawing/2014/main" id="{C248D81A-5E2D-4CCB-AAA4-C2EBBAF962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75216" name="Immagine 2">
          <a:extLst>
            <a:ext uri="{FF2B5EF4-FFF2-40B4-BE49-F238E27FC236}">
              <a16:creationId xmlns:a16="http://schemas.microsoft.com/office/drawing/2014/main" id="{FA14A430-9E3D-44D7-ACBF-ECC163E9CF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71304" name="Immagine 1">
          <a:extLst>
            <a:ext uri="{FF2B5EF4-FFF2-40B4-BE49-F238E27FC236}">
              <a16:creationId xmlns:a16="http://schemas.microsoft.com/office/drawing/2014/main" id="{9FC23CE5-8C0E-4F86-BE4D-1A4A34D67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71305" name="Immagine 2">
          <a:extLst>
            <a:ext uri="{FF2B5EF4-FFF2-40B4-BE49-F238E27FC236}">
              <a16:creationId xmlns:a16="http://schemas.microsoft.com/office/drawing/2014/main" id="{D1CB3854-42D7-4C14-8666-C0F7153240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06" name="Immagine 8">
          <a:extLst>
            <a:ext uri="{FF2B5EF4-FFF2-40B4-BE49-F238E27FC236}">
              <a16:creationId xmlns:a16="http://schemas.microsoft.com/office/drawing/2014/main" id="{719F05CB-85F4-483F-8649-5BDF1D321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07" name="Immagine 10">
          <a:extLst>
            <a:ext uri="{FF2B5EF4-FFF2-40B4-BE49-F238E27FC236}">
              <a16:creationId xmlns:a16="http://schemas.microsoft.com/office/drawing/2014/main" id="{9E5FC8AD-A9FA-4B46-BD8F-F0A770074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08" name="Immagine 1">
          <a:extLst>
            <a:ext uri="{FF2B5EF4-FFF2-40B4-BE49-F238E27FC236}">
              <a16:creationId xmlns:a16="http://schemas.microsoft.com/office/drawing/2014/main" id="{E1984B23-2D3A-4659-B9D8-FEDBB982D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09" name="Immagine 3">
          <a:extLst>
            <a:ext uri="{FF2B5EF4-FFF2-40B4-BE49-F238E27FC236}">
              <a16:creationId xmlns:a16="http://schemas.microsoft.com/office/drawing/2014/main" id="{5631B19B-367C-4366-AA9C-29B6C2C5D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10" name="Immagine 7">
          <a:extLst>
            <a:ext uri="{FF2B5EF4-FFF2-40B4-BE49-F238E27FC236}">
              <a16:creationId xmlns:a16="http://schemas.microsoft.com/office/drawing/2014/main" id="{DC1C5921-18DB-4DFA-B7EC-A2DB354A2A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1311" name="Immagine 8">
          <a:extLst>
            <a:ext uri="{FF2B5EF4-FFF2-40B4-BE49-F238E27FC236}">
              <a16:creationId xmlns:a16="http://schemas.microsoft.com/office/drawing/2014/main" id="{50BA8D1E-975B-4017-AD61-C182FA623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2" name="Immagine 9">
          <a:extLst>
            <a:ext uri="{FF2B5EF4-FFF2-40B4-BE49-F238E27FC236}">
              <a16:creationId xmlns:a16="http://schemas.microsoft.com/office/drawing/2014/main" id="{567A95C2-E727-46A0-A384-936663E05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3" name="Immagine 10">
          <a:extLst>
            <a:ext uri="{FF2B5EF4-FFF2-40B4-BE49-F238E27FC236}">
              <a16:creationId xmlns:a16="http://schemas.microsoft.com/office/drawing/2014/main" id="{98AFFBC8-8A65-4AD7-A2EE-A52CCBFE5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71314" name="Immagine 11">
          <a:extLst>
            <a:ext uri="{FF2B5EF4-FFF2-40B4-BE49-F238E27FC236}">
              <a16:creationId xmlns:a16="http://schemas.microsoft.com/office/drawing/2014/main" id="{3A306DFD-E29F-44DC-8CB6-02063D77D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5" name="Immagine 1">
          <a:extLst>
            <a:ext uri="{FF2B5EF4-FFF2-40B4-BE49-F238E27FC236}">
              <a16:creationId xmlns:a16="http://schemas.microsoft.com/office/drawing/2014/main" id="{D73D79B7-8FB8-4C22-83AC-23BB1A79DF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6" name="Immagine 2">
          <a:extLst>
            <a:ext uri="{FF2B5EF4-FFF2-40B4-BE49-F238E27FC236}">
              <a16:creationId xmlns:a16="http://schemas.microsoft.com/office/drawing/2014/main" id="{958004E8-8FE4-4FE5-8884-22C99D774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7" name="Immagine 14">
          <a:extLst>
            <a:ext uri="{FF2B5EF4-FFF2-40B4-BE49-F238E27FC236}">
              <a16:creationId xmlns:a16="http://schemas.microsoft.com/office/drawing/2014/main" id="{ABDB0FA0-837E-4F05-94E0-5A01C46070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8" name="Immagine 15">
          <a:extLst>
            <a:ext uri="{FF2B5EF4-FFF2-40B4-BE49-F238E27FC236}">
              <a16:creationId xmlns:a16="http://schemas.microsoft.com/office/drawing/2014/main" id="{55853EFA-217B-4E6F-9D94-EA3A9ED99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19" name="Immagine 16">
          <a:extLst>
            <a:ext uri="{FF2B5EF4-FFF2-40B4-BE49-F238E27FC236}">
              <a16:creationId xmlns:a16="http://schemas.microsoft.com/office/drawing/2014/main" id="{C9CEB1AD-6AAE-4A4A-97AC-215271A7BD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20" name="Immagine 19">
          <a:extLst>
            <a:ext uri="{FF2B5EF4-FFF2-40B4-BE49-F238E27FC236}">
              <a16:creationId xmlns:a16="http://schemas.microsoft.com/office/drawing/2014/main" id="{CC01A1D1-5A7A-4B26-9D31-23ECFF5E4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21" name="Immagine 18">
          <a:extLst>
            <a:ext uri="{FF2B5EF4-FFF2-40B4-BE49-F238E27FC236}">
              <a16:creationId xmlns:a16="http://schemas.microsoft.com/office/drawing/2014/main" id="{DAC90489-130F-4084-8B1D-5D9CDE8983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22" name="Immagine 19">
          <a:extLst>
            <a:ext uri="{FF2B5EF4-FFF2-40B4-BE49-F238E27FC236}">
              <a16:creationId xmlns:a16="http://schemas.microsoft.com/office/drawing/2014/main" id="{1EB6B42D-CEE0-4FD2-A21D-FDEA906FE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23" name="Immagine 20">
          <a:extLst>
            <a:ext uri="{FF2B5EF4-FFF2-40B4-BE49-F238E27FC236}">
              <a16:creationId xmlns:a16="http://schemas.microsoft.com/office/drawing/2014/main" id="{E5434148-CFCC-4B06-9652-22F4A8E9A4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1324" name="Immagine 21">
          <a:extLst>
            <a:ext uri="{FF2B5EF4-FFF2-40B4-BE49-F238E27FC236}">
              <a16:creationId xmlns:a16="http://schemas.microsoft.com/office/drawing/2014/main" id="{72306599-1689-477B-BFE4-B0B3C94DD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237769" name="Immagine 1">
          <a:extLst>
            <a:ext uri="{FF2B5EF4-FFF2-40B4-BE49-F238E27FC236}">
              <a16:creationId xmlns:a16="http://schemas.microsoft.com/office/drawing/2014/main" id="{C8C7A50A-1D7D-495B-A836-245CAEF534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237770" name="Immagine 2">
          <a:extLst>
            <a:ext uri="{FF2B5EF4-FFF2-40B4-BE49-F238E27FC236}">
              <a16:creationId xmlns:a16="http://schemas.microsoft.com/office/drawing/2014/main" id="{C25B3B4C-FCE7-46B5-8A51-C530A9C5A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4181" name="Immagine 1">
          <a:extLst>
            <a:ext uri="{FF2B5EF4-FFF2-40B4-BE49-F238E27FC236}">
              <a16:creationId xmlns:a16="http://schemas.microsoft.com/office/drawing/2014/main" id="{03070CEA-C126-4C79-ABCF-2EF9CFC3A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4182" name="Immagine 2">
          <a:extLst>
            <a:ext uri="{FF2B5EF4-FFF2-40B4-BE49-F238E27FC236}">
              <a16:creationId xmlns:a16="http://schemas.microsoft.com/office/drawing/2014/main" id="{DF35726B-DB46-4585-B203-0B907D0FCB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3" name="Immagine 8">
          <a:extLst>
            <a:ext uri="{FF2B5EF4-FFF2-40B4-BE49-F238E27FC236}">
              <a16:creationId xmlns:a16="http://schemas.microsoft.com/office/drawing/2014/main" id="{EEDD60BB-EE51-42B9-8112-9E40A4B258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4" name="Immagine 10">
          <a:extLst>
            <a:ext uri="{FF2B5EF4-FFF2-40B4-BE49-F238E27FC236}">
              <a16:creationId xmlns:a16="http://schemas.microsoft.com/office/drawing/2014/main" id="{F82F2371-C95C-4FB9-BDAA-34E22BC29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5" name="Immagine 1">
          <a:extLst>
            <a:ext uri="{FF2B5EF4-FFF2-40B4-BE49-F238E27FC236}">
              <a16:creationId xmlns:a16="http://schemas.microsoft.com/office/drawing/2014/main" id="{D1A62FCD-BBA8-4F76-B469-952878926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6" name="Immagine 3">
          <a:extLst>
            <a:ext uri="{FF2B5EF4-FFF2-40B4-BE49-F238E27FC236}">
              <a16:creationId xmlns:a16="http://schemas.microsoft.com/office/drawing/2014/main" id="{46D83974-00B6-4432-8A23-8F81E74218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7" name="Immagine 7">
          <a:extLst>
            <a:ext uri="{FF2B5EF4-FFF2-40B4-BE49-F238E27FC236}">
              <a16:creationId xmlns:a16="http://schemas.microsoft.com/office/drawing/2014/main" id="{EFAFD523-62B9-4A34-ACA5-E7F467968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4188" name="Immagine 8">
          <a:extLst>
            <a:ext uri="{FF2B5EF4-FFF2-40B4-BE49-F238E27FC236}">
              <a16:creationId xmlns:a16="http://schemas.microsoft.com/office/drawing/2014/main" id="{A0A694D8-77A2-43B9-966A-88B0148F8D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89" name="Immagine 9">
          <a:extLst>
            <a:ext uri="{FF2B5EF4-FFF2-40B4-BE49-F238E27FC236}">
              <a16:creationId xmlns:a16="http://schemas.microsoft.com/office/drawing/2014/main" id="{1AA93D19-0800-43CE-BBB7-36C988FC6C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0" name="Immagine 10">
          <a:extLst>
            <a:ext uri="{FF2B5EF4-FFF2-40B4-BE49-F238E27FC236}">
              <a16:creationId xmlns:a16="http://schemas.microsoft.com/office/drawing/2014/main" id="{209C831D-30F7-4BDE-80F7-A827F4A9F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4191" name="Immagine 11">
          <a:extLst>
            <a:ext uri="{FF2B5EF4-FFF2-40B4-BE49-F238E27FC236}">
              <a16:creationId xmlns:a16="http://schemas.microsoft.com/office/drawing/2014/main" id="{796133D3-0C66-40DA-91B8-F64B4473A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2" name="Immagine 1">
          <a:extLst>
            <a:ext uri="{FF2B5EF4-FFF2-40B4-BE49-F238E27FC236}">
              <a16:creationId xmlns:a16="http://schemas.microsoft.com/office/drawing/2014/main" id="{7DF160FC-565F-4C74-B6D0-8E9087822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3" name="Immagine 2">
          <a:extLst>
            <a:ext uri="{FF2B5EF4-FFF2-40B4-BE49-F238E27FC236}">
              <a16:creationId xmlns:a16="http://schemas.microsoft.com/office/drawing/2014/main" id="{1CEA8A23-33F7-4717-9602-66D08C6426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4" name="Immagine 14">
          <a:extLst>
            <a:ext uri="{FF2B5EF4-FFF2-40B4-BE49-F238E27FC236}">
              <a16:creationId xmlns:a16="http://schemas.microsoft.com/office/drawing/2014/main" id="{5AA87B00-9AA0-46B0-B942-F0305C1A4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5" name="Immagine 15">
          <a:extLst>
            <a:ext uri="{FF2B5EF4-FFF2-40B4-BE49-F238E27FC236}">
              <a16:creationId xmlns:a16="http://schemas.microsoft.com/office/drawing/2014/main" id="{8A965040-682A-4738-AF07-5018AD58C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6" name="Immagine 16">
          <a:extLst>
            <a:ext uri="{FF2B5EF4-FFF2-40B4-BE49-F238E27FC236}">
              <a16:creationId xmlns:a16="http://schemas.microsoft.com/office/drawing/2014/main" id="{DF24EA12-EA7E-435E-AA9C-DE9F851D7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4197" name="Immagine 17">
          <a:extLst>
            <a:ext uri="{FF2B5EF4-FFF2-40B4-BE49-F238E27FC236}">
              <a16:creationId xmlns:a16="http://schemas.microsoft.com/office/drawing/2014/main" id="{DC3E01C8-6C0C-45A0-87ED-8C2344B74B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271547" name="Immagine 1">
          <a:extLst>
            <a:ext uri="{FF2B5EF4-FFF2-40B4-BE49-F238E27FC236}">
              <a16:creationId xmlns:a16="http://schemas.microsoft.com/office/drawing/2014/main" id="{7DEEEC16-AEEF-4B5E-97F6-841036FB5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271548" name="Immagine 2">
          <a:extLst>
            <a:ext uri="{FF2B5EF4-FFF2-40B4-BE49-F238E27FC236}">
              <a16:creationId xmlns:a16="http://schemas.microsoft.com/office/drawing/2014/main" id="{18861E72-6F95-47AD-92D4-FAB0E6DAE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8053" name="Immagine 1">
          <a:extLst>
            <a:ext uri="{FF2B5EF4-FFF2-40B4-BE49-F238E27FC236}">
              <a16:creationId xmlns:a16="http://schemas.microsoft.com/office/drawing/2014/main" id="{2023C6D4-8BD6-4D84-B2A7-F976CE90B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8054" name="Immagine 2">
          <a:extLst>
            <a:ext uri="{FF2B5EF4-FFF2-40B4-BE49-F238E27FC236}">
              <a16:creationId xmlns:a16="http://schemas.microsoft.com/office/drawing/2014/main" id="{9EF42A53-7BA2-44E6-A850-43B813AA8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55" name="Immagine 8">
          <a:extLst>
            <a:ext uri="{FF2B5EF4-FFF2-40B4-BE49-F238E27FC236}">
              <a16:creationId xmlns:a16="http://schemas.microsoft.com/office/drawing/2014/main" id="{0728800F-EBAC-49E0-96EE-218CAB0ED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56" name="Immagine 10">
          <a:extLst>
            <a:ext uri="{FF2B5EF4-FFF2-40B4-BE49-F238E27FC236}">
              <a16:creationId xmlns:a16="http://schemas.microsoft.com/office/drawing/2014/main" id="{83BE8A6C-0BE1-41A9-885C-3AB01FC1B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57" name="Immagine 1">
          <a:extLst>
            <a:ext uri="{FF2B5EF4-FFF2-40B4-BE49-F238E27FC236}">
              <a16:creationId xmlns:a16="http://schemas.microsoft.com/office/drawing/2014/main" id="{DF01FEDB-E8F5-458B-9C5B-DADF0C7FC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58" name="Immagine 3">
          <a:extLst>
            <a:ext uri="{FF2B5EF4-FFF2-40B4-BE49-F238E27FC236}">
              <a16:creationId xmlns:a16="http://schemas.microsoft.com/office/drawing/2014/main" id="{EFFBEE27-CF48-4893-ABF5-5C8191CA5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59" name="Immagine 7">
          <a:extLst>
            <a:ext uri="{FF2B5EF4-FFF2-40B4-BE49-F238E27FC236}">
              <a16:creationId xmlns:a16="http://schemas.microsoft.com/office/drawing/2014/main" id="{83485A0B-5AB0-4165-B448-A237C88CA9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8060" name="Immagine 8">
          <a:extLst>
            <a:ext uri="{FF2B5EF4-FFF2-40B4-BE49-F238E27FC236}">
              <a16:creationId xmlns:a16="http://schemas.microsoft.com/office/drawing/2014/main" id="{27F45CA0-00EC-4DE7-B7B1-DDFC621EB9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1" name="Immagine 9">
          <a:extLst>
            <a:ext uri="{FF2B5EF4-FFF2-40B4-BE49-F238E27FC236}">
              <a16:creationId xmlns:a16="http://schemas.microsoft.com/office/drawing/2014/main" id="{11E6F8E2-6374-403B-912D-C54A6DB26F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2" name="Immagine 10">
          <a:extLst>
            <a:ext uri="{FF2B5EF4-FFF2-40B4-BE49-F238E27FC236}">
              <a16:creationId xmlns:a16="http://schemas.microsoft.com/office/drawing/2014/main" id="{F00D5578-17C7-4EF8-8008-D925D7B017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8063" name="Immagine 11">
          <a:extLst>
            <a:ext uri="{FF2B5EF4-FFF2-40B4-BE49-F238E27FC236}">
              <a16:creationId xmlns:a16="http://schemas.microsoft.com/office/drawing/2014/main" id="{CCCB421A-30A5-4F05-AABA-4BDE77FCF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4" name="Immagine 1">
          <a:extLst>
            <a:ext uri="{FF2B5EF4-FFF2-40B4-BE49-F238E27FC236}">
              <a16:creationId xmlns:a16="http://schemas.microsoft.com/office/drawing/2014/main" id="{4F219648-8BD1-4B99-9EED-09F53636A8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5" name="Immagine 2">
          <a:extLst>
            <a:ext uri="{FF2B5EF4-FFF2-40B4-BE49-F238E27FC236}">
              <a16:creationId xmlns:a16="http://schemas.microsoft.com/office/drawing/2014/main" id="{20C48167-4D44-4FD8-901F-298C10522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6" name="Immagine 14">
          <a:extLst>
            <a:ext uri="{FF2B5EF4-FFF2-40B4-BE49-F238E27FC236}">
              <a16:creationId xmlns:a16="http://schemas.microsoft.com/office/drawing/2014/main" id="{9B89BC4A-C3FD-485E-9CFA-0C689974C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7" name="Immagine 15">
          <a:extLst>
            <a:ext uri="{FF2B5EF4-FFF2-40B4-BE49-F238E27FC236}">
              <a16:creationId xmlns:a16="http://schemas.microsoft.com/office/drawing/2014/main" id="{5C252B9C-A811-4034-A4CB-CE6C19963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8" name="Immagine 16">
          <a:extLst>
            <a:ext uri="{FF2B5EF4-FFF2-40B4-BE49-F238E27FC236}">
              <a16:creationId xmlns:a16="http://schemas.microsoft.com/office/drawing/2014/main" id="{BE3CA909-1B5B-4ED0-9470-AD65FD55A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69" name="Immagine 17">
          <a:extLst>
            <a:ext uri="{FF2B5EF4-FFF2-40B4-BE49-F238E27FC236}">
              <a16:creationId xmlns:a16="http://schemas.microsoft.com/office/drawing/2014/main" id="{3EF73736-033B-4169-9D6B-D80C98D69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70" name="Immagine 18">
          <a:extLst>
            <a:ext uri="{FF2B5EF4-FFF2-40B4-BE49-F238E27FC236}">
              <a16:creationId xmlns:a16="http://schemas.microsoft.com/office/drawing/2014/main" id="{6031CA00-8E12-45CA-868E-4948E307B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71" name="Immagine 22">
          <a:extLst>
            <a:ext uri="{FF2B5EF4-FFF2-40B4-BE49-F238E27FC236}">
              <a16:creationId xmlns:a16="http://schemas.microsoft.com/office/drawing/2014/main" id="{CBAD2B2F-436A-4CE3-AEC4-42E3EB9695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8072" name="Immagine 24">
          <a:extLst>
            <a:ext uri="{FF2B5EF4-FFF2-40B4-BE49-F238E27FC236}">
              <a16:creationId xmlns:a16="http://schemas.microsoft.com/office/drawing/2014/main" id="{C12EC54C-983D-44B9-B808-03CAE70177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00205" name="Immagine 1">
          <a:extLst>
            <a:ext uri="{FF2B5EF4-FFF2-40B4-BE49-F238E27FC236}">
              <a16:creationId xmlns:a16="http://schemas.microsoft.com/office/drawing/2014/main" id="{801C2CE1-2F77-42DD-8697-CA7E495BCF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00206" name="Immagine 2">
          <a:extLst>
            <a:ext uri="{FF2B5EF4-FFF2-40B4-BE49-F238E27FC236}">
              <a16:creationId xmlns:a16="http://schemas.microsoft.com/office/drawing/2014/main" id="{43567DD8-9514-406C-B307-18A99F0D6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2979" name="Immagine 1">
          <a:extLst>
            <a:ext uri="{FF2B5EF4-FFF2-40B4-BE49-F238E27FC236}">
              <a16:creationId xmlns:a16="http://schemas.microsoft.com/office/drawing/2014/main" id="{5B6588F3-210B-4437-AC77-594E59F9A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2980" name="Immagine 2">
          <a:extLst>
            <a:ext uri="{FF2B5EF4-FFF2-40B4-BE49-F238E27FC236}">
              <a16:creationId xmlns:a16="http://schemas.microsoft.com/office/drawing/2014/main" id="{604BC721-96A7-4433-8C0B-2EE040127B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1" name="Immagine 8">
          <a:extLst>
            <a:ext uri="{FF2B5EF4-FFF2-40B4-BE49-F238E27FC236}">
              <a16:creationId xmlns:a16="http://schemas.microsoft.com/office/drawing/2014/main" id="{5BA6D042-C91F-48A7-9E14-012E4F1A58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2" name="Immagine 10">
          <a:extLst>
            <a:ext uri="{FF2B5EF4-FFF2-40B4-BE49-F238E27FC236}">
              <a16:creationId xmlns:a16="http://schemas.microsoft.com/office/drawing/2014/main" id="{0F6C63A6-DA8D-44FF-A1D6-55216644B8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3" name="Immagine 1">
          <a:extLst>
            <a:ext uri="{FF2B5EF4-FFF2-40B4-BE49-F238E27FC236}">
              <a16:creationId xmlns:a16="http://schemas.microsoft.com/office/drawing/2014/main" id="{97B89D53-BF62-4F28-A7E8-7D18CC107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4" name="Immagine 3">
          <a:extLst>
            <a:ext uri="{FF2B5EF4-FFF2-40B4-BE49-F238E27FC236}">
              <a16:creationId xmlns:a16="http://schemas.microsoft.com/office/drawing/2014/main" id="{98D72AB6-54BC-4185-BA77-DFC215BB4B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5" name="Immagine 7">
          <a:extLst>
            <a:ext uri="{FF2B5EF4-FFF2-40B4-BE49-F238E27FC236}">
              <a16:creationId xmlns:a16="http://schemas.microsoft.com/office/drawing/2014/main" id="{741AB68A-6B63-4E5D-A545-352A0C4ECC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2986" name="Immagine 8">
          <a:extLst>
            <a:ext uri="{FF2B5EF4-FFF2-40B4-BE49-F238E27FC236}">
              <a16:creationId xmlns:a16="http://schemas.microsoft.com/office/drawing/2014/main" id="{59533CC1-9B6A-4734-8080-AD98A514A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87" name="Immagine 9">
          <a:extLst>
            <a:ext uri="{FF2B5EF4-FFF2-40B4-BE49-F238E27FC236}">
              <a16:creationId xmlns:a16="http://schemas.microsoft.com/office/drawing/2014/main" id="{82653DD3-9E30-412A-9938-F35D915817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88" name="Immagine 10">
          <a:extLst>
            <a:ext uri="{FF2B5EF4-FFF2-40B4-BE49-F238E27FC236}">
              <a16:creationId xmlns:a16="http://schemas.microsoft.com/office/drawing/2014/main" id="{864C49DA-F90E-40FB-84D4-946F6E4F3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2989" name="Immagine 11">
          <a:extLst>
            <a:ext uri="{FF2B5EF4-FFF2-40B4-BE49-F238E27FC236}">
              <a16:creationId xmlns:a16="http://schemas.microsoft.com/office/drawing/2014/main" id="{55E9A14A-1E2E-4049-91AE-1B7DA6E6B5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0" name="Immagine 1">
          <a:extLst>
            <a:ext uri="{FF2B5EF4-FFF2-40B4-BE49-F238E27FC236}">
              <a16:creationId xmlns:a16="http://schemas.microsoft.com/office/drawing/2014/main" id="{3C769542-8877-4E6E-8046-E325ACDC0B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1" name="Immagine 2">
          <a:extLst>
            <a:ext uri="{FF2B5EF4-FFF2-40B4-BE49-F238E27FC236}">
              <a16:creationId xmlns:a16="http://schemas.microsoft.com/office/drawing/2014/main" id="{C53A5568-AE5B-4816-890C-B42AFE881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2" name="Immagine 14">
          <a:extLst>
            <a:ext uri="{FF2B5EF4-FFF2-40B4-BE49-F238E27FC236}">
              <a16:creationId xmlns:a16="http://schemas.microsoft.com/office/drawing/2014/main" id="{79C0B635-A778-40BA-922C-12F469AFE5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3" name="Immagine 15">
          <a:extLst>
            <a:ext uri="{FF2B5EF4-FFF2-40B4-BE49-F238E27FC236}">
              <a16:creationId xmlns:a16="http://schemas.microsoft.com/office/drawing/2014/main" id="{2C21969C-F18C-41D0-9924-2F9F08CD4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4" name="Immagine 16">
          <a:extLst>
            <a:ext uri="{FF2B5EF4-FFF2-40B4-BE49-F238E27FC236}">
              <a16:creationId xmlns:a16="http://schemas.microsoft.com/office/drawing/2014/main" id="{A6208DC1-A374-41C8-B2D3-602118C52F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5" name="Immagine 17">
          <a:extLst>
            <a:ext uri="{FF2B5EF4-FFF2-40B4-BE49-F238E27FC236}">
              <a16:creationId xmlns:a16="http://schemas.microsoft.com/office/drawing/2014/main" id="{B42B5B13-2477-41F0-91AB-6D628DF19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6" name="Immagine 18">
          <a:extLst>
            <a:ext uri="{FF2B5EF4-FFF2-40B4-BE49-F238E27FC236}">
              <a16:creationId xmlns:a16="http://schemas.microsoft.com/office/drawing/2014/main" id="{82F9D671-FD4F-470D-85C5-E8007058D7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2997" name="Immagine 19">
          <a:extLst>
            <a:ext uri="{FF2B5EF4-FFF2-40B4-BE49-F238E27FC236}">
              <a16:creationId xmlns:a16="http://schemas.microsoft.com/office/drawing/2014/main" id="{10D5BBFC-B702-4A8F-9E3E-B281E6C072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26817" name="Immagine 1">
          <a:extLst>
            <a:ext uri="{FF2B5EF4-FFF2-40B4-BE49-F238E27FC236}">
              <a16:creationId xmlns:a16="http://schemas.microsoft.com/office/drawing/2014/main" id="{09347AFD-C840-4E01-8B0E-231A587F1E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26818" name="Immagine 2">
          <a:extLst>
            <a:ext uri="{FF2B5EF4-FFF2-40B4-BE49-F238E27FC236}">
              <a16:creationId xmlns:a16="http://schemas.microsoft.com/office/drawing/2014/main" id="{C15EFFB7-B24E-444B-8586-8EDDB4163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0865" name="Immagine 1">
          <a:extLst>
            <a:ext uri="{FF2B5EF4-FFF2-40B4-BE49-F238E27FC236}">
              <a16:creationId xmlns:a16="http://schemas.microsoft.com/office/drawing/2014/main" id="{C6FF25FE-B23E-4B9A-99F9-66B7CCDE5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0866" name="Immagine 2">
          <a:extLst>
            <a:ext uri="{FF2B5EF4-FFF2-40B4-BE49-F238E27FC236}">
              <a16:creationId xmlns:a16="http://schemas.microsoft.com/office/drawing/2014/main" id="{55B8A6A2-57D8-44FE-A280-ABAFC3B7F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67" name="Immagine 8">
          <a:extLst>
            <a:ext uri="{FF2B5EF4-FFF2-40B4-BE49-F238E27FC236}">
              <a16:creationId xmlns:a16="http://schemas.microsoft.com/office/drawing/2014/main" id="{545CCA46-68D6-4AD0-8AF4-37C27823D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68" name="Immagine 10">
          <a:extLst>
            <a:ext uri="{FF2B5EF4-FFF2-40B4-BE49-F238E27FC236}">
              <a16:creationId xmlns:a16="http://schemas.microsoft.com/office/drawing/2014/main" id="{B20D9CB7-6A6A-4A0E-8251-0EF579EE3D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69" name="Immagine 1">
          <a:extLst>
            <a:ext uri="{FF2B5EF4-FFF2-40B4-BE49-F238E27FC236}">
              <a16:creationId xmlns:a16="http://schemas.microsoft.com/office/drawing/2014/main" id="{1AD80A12-31C7-4F1F-B936-22D8F6E02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70" name="Immagine 3">
          <a:extLst>
            <a:ext uri="{FF2B5EF4-FFF2-40B4-BE49-F238E27FC236}">
              <a16:creationId xmlns:a16="http://schemas.microsoft.com/office/drawing/2014/main" id="{5A125E7E-48E1-4236-92A6-775412F71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71" name="Immagine 7">
          <a:extLst>
            <a:ext uri="{FF2B5EF4-FFF2-40B4-BE49-F238E27FC236}">
              <a16:creationId xmlns:a16="http://schemas.microsoft.com/office/drawing/2014/main" id="{432AD067-C150-4E0A-BCC2-D2A53EE1C1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0872" name="Immagine 8">
          <a:extLst>
            <a:ext uri="{FF2B5EF4-FFF2-40B4-BE49-F238E27FC236}">
              <a16:creationId xmlns:a16="http://schemas.microsoft.com/office/drawing/2014/main" id="{82BCCA41-BC22-465C-96D6-28339E765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3" name="Immagine 9">
          <a:extLst>
            <a:ext uri="{FF2B5EF4-FFF2-40B4-BE49-F238E27FC236}">
              <a16:creationId xmlns:a16="http://schemas.microsoft.com/office/drawing/2014/main" id="{E6D22A02-0F56-4FB3-8877-33F10785EE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4" name="Immagine 10">
          <a:extLst>
            <a:ext uri="{FF2B5EF4-FFF2-40B4-BE49-F238E27FC236}">
              <a16:creationId xmlns:a16="http://schemas.microsoft.com/office/drawing/2014/main" id="{5643C865-D6ED-4C80-B48C-99F7FEE0E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0875" name="Immagine 11">
          <a:extLst>
            <a:ext uri="{FF2B5EF4-FFF2-40B4-BE49-F238E27FC236}">
              <a16:creationId xmlns:a16="http://schemas.microsoft.com/office/drawing/2014/main" id="{BE006B9A-64AB-4FBE-B379-AF1584D90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6" name="Immagine 1">
          <a:extLst>
            <a:ext uri="{FF2B5EF4-FFF2-40B4-BE49-F238E27FC236}">
              <a16:creationId xmlns:a16="http://schemas.microsoft.com/office/drawing/2014/main" id="{5D562272-5AFF-41CD-83E8-FB620057E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7" name="Immagine 2">
          <a:extLst>
            <a:ext uri="{FF2B5EF4-FFF2-40B4-BE49-F238E27FC236}">
              <a16:creationId xmlns:a16="http://schemas.microsoft.com/office/drawing/2014/main" id="{19DE1192-A686-4211-B2A0-7F5B242EBE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8" name="Immagine 14">
          <a:extLst>
            <a:ext uri="{FF2B5EF4-FFF2-40B4-BE49-F238E27FC236}">
              <a16:creationId xmlns:a16="http://schemas.microsoft.com/office/drawing/2014/main" id="{3AF2B3F2-4133-43B6-92DC-2C4AF9D2F4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79" name="Immagine 15">
          <a:extLst>
            <a:ext uri="{FF2B5EF4-FFF2-40B4-BE49-F238E27FC236}">
              <a16:creationId xmlns:a16="http://schemas.microsoft.com/office/drawing/2014/main" id="{8F27BA7A-FA07-48A2-94B2-E9C940DF4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0" name="Immagine 16">
          <a:extLst>
            <a:ext uri="{FF2B5EF4-FFF2-40B4-BE49-F238E27FC236}">
              <a16:creationId xmlns:a16="http://schemas.microsoft.com/office/drawing/2014/main" id="{39085000-0B5C-4021-BC25-F8A207CF2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1" name="Immagine 17">
          <a:extLst>
            <a:ext uri="{FF2B5EF4-FFF2-40B4-BE49-F238E27FC236}">
              <a16:creationId xmlns:a16="http://schemas.microsoft.com/office/drawing/2014/main" id="{EA897403-3C76-4896-A80D-C673C5702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2" name="Immagine 18">
          <a:extLst>
            <a:ext uri="{FF2B5EF4-FFF2-40B4-BE49-F238E27FC236}">
              <a16:creationId xmlns:a16="http://schemas.microsoft.com/office/drawing/2014/main" id="{EAD12BF1-5EBC-48E9-9270-675F427AF0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3" name="Immagine 19">
          <a:extLst>
            <a:ext uri="{FF2B5EF4-FFF2-40B4-BE49-F238E27FC236}">
              <a16:creationId xmlns:a16="http://schemas.microsoft.com/office/drawing/2014/main" id="{BF484883-96AC-4279-9870-4C1D5F7489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4" name="Immagine 20">
          <a:extLst>
            <a:ext uri="{FF2B5EF4-FFF2-40B4-BE49-F238E27FC236}">
              <a16:creationId xmlns:a16="http://schemas.microsoft.com/office/drawing/2014/main" id="{2F416EA5-946C-4F26-B348-0919A81867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0885" name="Immagine 21">
          <a:extLst>
            <a:ext uri="{FF2B5EF4-FFF2-40B4-BE49-F238E27FC236}">
              <a16:creationId xmlns:a16="http://schemas.microsoft.com/office/drawing/2014/main" id="{1A975567-7FDB-4F0C-8E43-4AA69F1170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49333" name="Immagine 1">
          <a:extLst>
            <a:ext uri="{FF2B5EF4-FFF2-40B4-BE49-F238E27FC236}">
              <a16:creationId xmlns:a16="http://schemas.microsoft.com/office/drawing/2014/main" id="{D6CAAF46-220C-4717-8417-50D0AD8C60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49334" name="Immagine 2">
          <a:extLst>
            <a:ext uri="{FF2B5EF4-FFF2-40B4-BE49-F238E27FC236}">
              <a16:creationId xmlns:a16="http://schemas.microsoft.com/office/drawing/2014/main" id="{3692D648-2420-4CE4-892D-6950F961A0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8234" name="Immagine 1">
          <a:extLst>
            <a:ext uri="{FF2B5EF4-FFF2-40B4-BE49-F238E27FC236}">
              <a16:creationId xmlns:a16="http://schemas.microsoft.com/office/drawing/2014/main" id="{549702D1-59A5-4420-AA23-E281A0687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8235" name="Immagine 2">
          <a:extLst>
            <a:ext uri="{FF2B5EF4-FFF2-40B4-BE49-F238E27FC236}">
              <a16:creationId xmlns:a16="http://schemas.microsoft.com/office/drawing/2014/main" id="{AB2B22D8-10E8-4DA9-B9E6-2F03F6F8E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36" name="Immagine 8">
          <a:extLst>
            <a:ext uri="{FF2B5EF4-FFF2-40B4-BE49-F238E27FC236}">
              <a16:creationId xmlns:a16="http://schemas.microsoft.com/office/drawing/2014/main" id="{D1DB8B54-B053-4586-AA8D-786826F309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37" name="Immagine 10">
          <a:extLst>
            <a:ext uri="{FF2B5EF4-FFF2-40B4-BE49-F238E27FC236}">
              <a16:creationId xmlns:a16="http://schemas.microsoft.com/office/drawing/2014/main" id="{27F940BD-25F7-4E61-A8CF-EA9CE5E80A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38" name="Immagine 1">
          <a:extLst>
            <a:ext uri="{FF2B5EF4-FFF2-40B4-BE49-F238E27FC236}">
              <a16:creationId xmlns:a16="http://schemas.microsoft.com/office/drawing/2014/main" id="{BB9543FB-0FCE-427A-AAB8-FC32C8D95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39" name="Immagine 3">
          <a:extLst>
            <a:ext uri="{FF2B5EF4-FFF2-40B4-BE49-F238E27FC236}">
              <a16:creationId xmlns:a16="http://schemas.microsoft.com/office/drawing/2014/main" id="{F4B0718C-2541-4F25-BDBA-141CFB211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40" name="Immagine 7">
          <a:extLst>
            <a:ext uri="{FF2B5EF4-FFF2-40B4-BE49-F238E27FC236}">
              <a16:creationId xmlns:a16="http://schemas.microsoft.com/office/drawing/2014/main" id="{41F7410C-FF23-4816-9182-D6ED482BE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8241" name="Immagine 8">
          <a:extLst>
            <a:ext uri="{FF2B5EF4-FFF2-40B4-BE49-F238E27FC236}">
              <a16:creationId xmlns:a16="http://schemas.microsoft.com/office/drawing/2014/main" id="{F69DB225-DC19-4ECB-8763-665AAFEB2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2" name="Immagine 9">
          <a:extLst>
            <a:ext uri="{FF2B5EF4-FFF2-40B4-BE49-F238E27FC236}">
              <a16:creationId xmlns:a16="http://schemas.microsoft.com/office/drawing/2014/main" id="{F7B4A0F2-241D-4DEA-914E-903F884A82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3" name="Immagine 10">
          <a:extLst>
            <a:ext uri="{FF2B5EF4-FFF2-40B4-BE49-F238E27FC236}">
              <a16:creationId xmlns:a16="http://schemas.microsoft.com/office/drawing/2014/main" id="{CA063C66-AC43-4ACB-8E2F-BEE3514D61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8244" name="Immagine 11">
          <a:extLst>
            <a:ext uri="{FF2B5EF4-FFF2-40B4-BE49-F238E27FC236}">
              <a16:creationId xmlns:a16="http://schemas.microsoft.com/office/drawing/2014/main" id="{1557B4E8-1567-40EC-96DB-A5EA87B46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5" name="Immagine 1">
          <a:extLst>
            <a:ext uri="{FF2B5EF4-FFF2-40B4-BE49-F238E27FC236}">
              <a16:creationId xmlns:a16="http://schemas.microsoft.com/office/drawing/2014/main" id="{A2946514-F3D3-4930-A7BD-C1684F9D2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6" name="Immagine 2">
          <a:extLst>
            <a:ext uri="{FF2B5EF4-FFF2-40B4-BE49-F238E27FC236}">
              <a16:creationId xmlns:a16="http://schemas.microsoft.com/office/drawing/2014/main" id="{18ECC239-DB17-4514-B29F-70050F92B2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7" name="Immagine 14">
          <a:extLst>
            <a:ext uri="{FF2B5EF4-FFF2-40B4-BE49-F238E27FC236}">
              <a16:creationId xmlns:a16="http://schemas.microsoft.com/office/drawing/2014/main" id="{3C4E614B-066E-4E5B-BB1E-8D1BF37A3E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8" name="Immagine 15">
          <a:extLst>
            <a:ext uri="{FF2B5EF4-FFF2-40B4-BE49-F238E27FC236}">
              <a16:creationId xmlns:a16="http://schemas.microsoft.com/office/drawing/2014/main" id="{9B51CCF0-0953-4D37-94A5-5C24F37A2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49" name="Immagine 16">
          <a:extLst>
            <a:ext uri="{FF2B5EF4-FFF2-40B4-BE49-F238E27FC236}">
              <a16:creationId xmlns:a16="http://schemas.microsoft.com/office/drawing/2014/main" id="{ED07455A-C538-44F8-ABB2-4604F2D91D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50" name="Immagine 17">
          <a:extLst>
            <a:ext uri="{FF2B5EF4-FFF2-40B4-BE49-F238E27FC236}">
              <a16:creationId xmlns:a16="http://schemas.microsoft.com/office/drawing/2014/main" id="{BB47D728-2237-4B95-8CBB-EA584683C1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51" name="Immagine 18">
          <a:extLst>
            <a:ext uri="{FF2B5EF4-FFF2-40B4-BE49-F238E27FC236}">
              <a16:creationId xmlns:a16="http://schemas.microsoft.com/office/drawing/2014/main" id="{BAE488EF-F8F2-41CC-9D11-CF7CAD1A07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52" name="Immagine 22">
          <a:extLst>
            <a:ext uri="{FF2B5EF4-FFF2-40B4-BE49-F238E27FC236}">
              <a16:creationId xmlns:a16="http://schemas.microsoft.com/office/drawing/2014/main" id="{C6B3D808-FD5F-4066-8206-BFE5366474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8253" name="Immagine 24">
          <a:extLst>
            <a:ext uri="{FF2B5EF4-FFF2-40B4-BE49-F238E27FC236}">
              <a16:creationId xmlns:a16="http://schemas.microsoft.com/office/drawing/2014/main" id="{A2ED5776-82F1-4EB3-B979-CBC898791E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0979" name="Immagine 1">
          <a:extLst>
            <a:ext uri="{FF2B5EF4-FFF2-40B4-BE49-F238E27FC236}">
              <a16:creationId xmlns:a16="http://schemas.microsoft.com/office/drawing/2014/main" id="{B4C6F776-1332-4C5B-B04E-80A255FE1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0980" name="Immagine 2">
          <a:extLst>
            <a:ext uri="{FF2B5EF4-FFF2-40B4-BE49-F238E27FC236}">
              <a16:creationId xmlns:a16="http://schemas.microsoft.com/office/drawing/2014/main" id="{ABF764BB-B184-4163-B467-6458BEBEB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1" name="Immagine 8">
          <a:extLst>
            <a:ext uri="{FF2B5EF4-FFF2-40B4-BE49-F238E27FC236}">
              <a16:creationId xmlns:a16="http://schemas.microsoft.com/office/drawing/2014/main" id="{1A6571A9-804C-423B-9ECE-B91FEB8B1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2" name="Immagine 10">
          <a:extLst>
            <a:ext uri="{FF2B5EF4-FFF2-40B4-BE49-F238E27FC236}">
              <a16:creationId xmlns:a16="http://schemas.microsoft.com/office/drawing/2014/main" id="{C3C45625-69DB-49CA-A3A8-CDEC7BB70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3" name="Immagine 1">
          <a:extLst>
            <a:ext uri="{FF2B5EF4-FFF2-40B4-BE49-F238E27FC236}">
              <a16:creationId xmlns:a16="http://schemas.microsoft.com/office/drawing/2014/main" id="{CFFDABCC-1E37-4EFB-AC91-D5FF0185E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4" name="Immagine 3">
          <a:extLst>
            <a:ext uri="{FF2B5EF4-FFF2-40B4-BE49-F238E27FC236}">
              <a16:creationId xmlns:a16="http://schemas.microsoft.com/office/drawing/2014/main" id="{EFBE0304-036A-4359-928A-91C069793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5" name="Immagine 7">
          <a:extLst>
            <a:ext uri="{FF2B5EF4-FFF2-40B4-BE49-F238E27FC236}">
              <a16:creationId xmlns:a16="http://schemas.microsoft.com/office/drawing/2014/main" id="{1142552A-9C22-454E-A87F-5638D34B5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0986" name="Immagine 8">
          <a:extLst>
            <a:ext uri="{FF2B5EF4-FFF2-40B4-BE49-F238E27FC236}">
              <a16:creationId xmlns:a16="http://schemas.microsoft.com/office/drawing/2014/main" id="{BAA4E261-9492-471A-9B15-B40B1D929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87" name="Immagine 9">
          <a:extLst>
            <a:ext uri="{FF2B5EF4-FFF2-40B4-BE49-F238E27FC236}">
              <a16:creationId xmlns:a16="http://schemas.microsoft.com/office/drawing/2014/main" id="{8315397C-D623-4249-A29F-7E0E789B07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88" name="Immagine 10">
          <a:extLst>
            <a:ext uri="{FF2B5EF4-FFF2-40B4-BE49-F238E27FC236}">
              <a16:creationId xmlns:a16="http://schemas.microsoft.com/office/drawing/2014/main" id="{DE100D75-5748-4BD1-8F04-07C36D255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0989" name="Immagine 11">
          <a:extLst>
            <a:ext uri="{FF2B5EF4-FFF2-40B4-BE49-F238E27FC236}">
              <a16:creationId xmlns:a16="http://schemas.microsoft.com/office/drawing/2014/main" id="{49DD4317-7B41-4537-9854-263A9C3C5B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0" name="Immagine 1">
          <a:extLst>
            <a:ext uri="{FF2B5EF4-FFF2-40B4-BE49-F238E27FC236}">
              <a16:creationId xmlns:a16="http://schemas.microsoft.com/office/drawing/2014/main" id="{A9767F63-5135-43A4-9FDF-7B96DEC33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1" name="Immagine 2">
          <a:extLst>
            <a:ext uri="{FF2B5EF4-FFF2-40B4-BE49-F238E27FC236}">
              <a16:creationId xmlns:a16="http://schemas.microsoft.com/office/drawing/2014/main" id="{B40D5553-DE6C-4410-B112-E6651FF87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2" name="Immagine 14">
          <a:extLst>
            <a:ext uri="{FF2B5EF4-FFF2-40B4-BE49-F238E27FC236}">
              <a16:creationId xmlns:a16="http://schemas.microsoft.com/office/drawing/2014/main" id="{29735C58-FD27-4600-A56C-E0368F941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3" name="Immagine 15">
          <a:extLst>
            <a:ext uri="{FF2B5EF4-FFF2-40B4-BE49-F238E27FC236}">
              <a16:creationId xmlns:a16="http://schemas.microsoft.com/office/drawing/2014/main" id="{26641294-601C-4D44-8194-CECC826F9E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4" name="Immagine 16">
          <a:extLst>
            <a:ext uri="{FF2B5EF4-FFF2-40B4-BE49-F238E27FC236}">
              <a16:creationId xmlns:a16="http://schemas.microsoft.com/office/drawing/2014/main" id="{1C3278E7-2E0B-428A-8506-C64DF9ABD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5" name="Immagine 17">
          <a:extLst>
            <a:ext uri="{FF2B5EF4-FFF2-40B4-BE49-F238E27FC236}">
              <a16:creationId xmlns:a16="http://schemas.microsoft.com/office/drawing/2014/main" id="{BC1922C8-739D-41E3-8F68-CF98E1BFB1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6" name="Immagine 18">
          <a:extLst>
            <a:ext uri="{FF2B5EF4-FFF2-40B4-BE49-F238E27FC236}">
              <a16:creationId xmlns:a16="http://schemas.microsoft.com/office/drawing/2014/main" id="{F8CAEB7B-AAA0-4195-94EB-73B3CFD1A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7" name="Immagine 19">
          <a:extLst>
            <a:ext uri="{FF2B5EF4-FFF2-40B4-BE49-F238E27FC236}">
              <a16:creationId xmlns:a16="http://schemas.microsoft.com/office/drawing/2014/main" id="{F3E6646C-C1D1-41F7-960C-B612235BC7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8" name="Immagine 20">
          <a:extLst>
            <a:ext uri="{FF2B5EF4-FFF2-40B4-BE49-F238E27FC236}">
              <a16:creationId xmlns:a16="http://schemas.microsoft.com/office/drawing/2014/main" id="{BD686B18-DD32-49E1-98E0-F64C9043F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0999" name="Immagine 21">
          <a:extLst>
            <a:ext uri="{FF2B5EF4-FFF2-40B4-BE49-F238E27FC236}">
              <a16:creationId xmlns:a16="http://schemas.microsoft.com/office/drawing/2014/main" id="{3A76ABB2-AC8E-4D1E-B7AB-C6EBD8799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355473" name="Immagine 1">
          <a:extLst>
            <a:ext uri="{FF2B5EF4-FFF2-40B4-BE49-F238E27FC236}">
              <a16:creationId xmlns:a16="http://schemas.microsoft.com/office/drawing/2014/main" id="{D64A3138-594E-4DC0-B4AB-F0BD716C73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355474" name="Immagine 2">
          <a:extLst>
            <a:ext uri="{FF2B5EF4-FFF2-40B4-BE49-F238E27FC236}">
              <a16:creationId xmlns:a16="http://schemas.microsoft.com/office/drawing/2014/main" id="{DA9E7F22-B872-4A8F-9848-A356E64397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1137" name="Immagine 1">
          <a:extLst>
            <a:ext uri="{FF2B5EF4-FFF2-40B4-BE49-F238E27FC236}">
              <a16:creationId xmlns:a16="http://schemas.microsoft.com/office/drawing/2014/main" id="{A8792063-63F3-4837-9285-34BC9A226E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1138" name="Immagine 2">
          <a:extLst>
            <a:ext uri="{FF2B5EF4-FFF2-40B4-BE49-F238E27FC236}">
              <a16:creationId xmlns:a16="http://schemas.microsoft.com/office/drawing/2014/main" id="{5420131E-BCA1-44B5-97AF-07DD97203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39" name="Immagine 8">
          <a:extLst>
            <a:ext uri="{FF2B5EF4-FFF2-40B4-BE49-F238E27FC236}">
              <a16:creationId xmlns:a16="http://schemas.microsoft.com/office/drawing/2014/main" id="{829A4767-12D8-4602-949E-CC48DDE0B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40" name="Immagine 10">
          <a:extLst>
            <a:ext uri="{FF2B5EF4-FFF2-40B4-BE49-F238E27FC236}">
              <a16:creationId xmlns:a16="http://schemas.microsoft.com/office/drawing/2014/main" id="{FF6BD3AB-3B83-46E4-9EF3-F9EFB0DF7B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41" name="Immagine 1">
          <a:extLst>
            <a:ext uri="{FF2B5EF4-FFF2-40B4-BE49-F238E27FC236}">
              <a16:creationId xmlns:a16="http://schemas.microsoft.com/office/drawing/2014/main" id="{AF9B1341-E36B-4A75-90A9-863C14B9B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42" name="Immagine 3">
          <a:extLst>
            <a:ext uri="{FF2B5EF4-FFF2-40B4-BE49-F238E27FC236}">
              <a16:creationId xmlns:a16="http://schemas.microsoft.com/office/drawing/2014/main" id="{C3546880-A741-4E6D-9D8E-763CD1887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43" name="Immagine 7">
          <a:extLst>
            <a:ext uri="{FF2B5EF4-FFF2-40B4-BE49-F238E27FC236}">
              <a16:creationId xmlns:a16="http://schemas.microsoft.com/office/drawing/2014/main" id="{D6A478C5-ADE9-40DA-9F72-EA4E6F99F7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1144" name="Immagine 8">
          <a:extLst>
            <a:ext uri="{FF2B5EF4-FFF2-40B4-BE49-F238E27FC236}">
              <a16:creationId xmlns:a16="http://schemas.microsoft.com/office/drawing/2014/main" id="{596553A7-7AF0-45CA-BE6A-3C1B44E7D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45" name="Immagine 9">
          <a:extLst>
            <a:ext uri="{FF2B5EF4-FFF2-40B4-BE49-F238E27FC236}">
              <a16:creationId xmlns:a16="http://schemas.microsoft.com/office/drawing/2014/main" id="{3D61993A-777B-4C96-8C0D-321B89512B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46" name="Immagine 10">
          <a:extLst>
            <a:ext uri="{FF2B5EF4-FFF2-40B4-BE49-F238E27FC236}">
              <a16:creationId xmlns:a16="http://schemas.microsoft.com/office/drawing/2014/main" id="{EA483480-7F52-431C-B05B-6C9510F87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1147" name="Immagine 11">
          <a:extLst>
            <a:ext uri="{FF2B5EF4-FFF2-40B4-BE49-F238E27FC236}">
              <a16:creationId xmlns:a16="http://schemas.microsoft.com/office/drawing/2014/main" id="{50B2F68C-443D-4D20-990A-4DD6144CC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48" name="Immagine 1">
          <a:extLst>
            <a:ext uri="{FF2B5EF4-FFF2-40B4-BE49-F238E27FC236}">
              <a16:creationId xmlns:a16="http://schemas.microsoft.com/office/drawing/2014/main" id="{68B711DB-6AAF-4FE1-8D6A-7CC620E6D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49" name="Immagine 2">
          <a:extLst>
            <a:ext uri="{FF2B5EF4-FFF2-40B4-BE49-F238E27FC236}">
              <a16:creationId xmlns:a16="http://schemas.microsoft.com/office/drawing/2014/main" id="{82996B50-C5BB-4616-ACB2-2F5CD237A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0" name="Immagine 14">
          <a:extLst>
            <a:ext uri="{FF2B5EF4-FFF2-40B4-BE49-F238E27FC236}">
              <a16:creationId xmlns:a16="http://schemas.microsoft.com/office/drawing/2014/main" id="{559F736F-774F-407C-9AE2-3951846E4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1" name="Immagine 15">
          <a:extLst>
            <a:ext uri="{FF2B5EF4-FFF2-40B4-BE49-F238E27FC236}">
              <a16:creationId xmlns:a16="http://schemas.microsoft.com/office/drawing/2014/main" id="{F68EEB34-AAAE-4377-83AC-AD4E764A1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2" name="Immagine 16">
          <a:extLst>
            <a:ext uri="{FF2B5EF4-FFF2-40B4-BE49-F238E27FC236}">
              <a16:creationId xmlns:a16="http://schemas.microsoft.com/office/drawing/2014/main" id="{4E947AB7-4348-477A-A871-93E5322F2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3" name="Immagine 19">
          <a:extLst>
            <a:ext uri="{FF2B5EF4-FFF2-40B4-BE49-F238E27FC236}">
              <a16:creationId xmlns:a16="http://schemas.microsoft.com/office/drawing/2014/main" id="{5BB8FD08-814A-4B2F-88E5-B912F80B95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4" name="Immagine 18">
          <a:extLst>
            <a:ext uri="{FF2B5EF4-FFF2-40B4-BE49-F238E27FC236}">
              <a16:creationId xmlns:a16="http://schemas.microsoft.com/office/drawing/2014/main" id="{CA518331-568A-4B4B-82CB-CFA7D7756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5" name="Immagine 19">
          <a:extLst>
            <a:ext uri="{FF2B5EF4-FFF2-40B4-BE49-F238E27FC236}">
              <a16:creationId xmlns:a16="http://schemas.microsoft.com/office/drawing/2014/main" id="{0340DDA0-0193-4AFC-A930-32ACD3B9C7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1156" name="Immagine 22">
          <a:extLst>
            <a:ext uri="{FF2B5EF4-FFF2-40B4-BE49-F238E27FC236}">
              <a16:creationId xmlns:a16="http://schemas.microsoft.com/office/drawing/2014/main" id="{9B7F44E2-3B3B-4AC0-B0EE-F77BE66B26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61613" name="Immagine 1">
          <a:extLst>
            <a:ext uri="{FF2B5EF4-FFF2-40B4-BE49-F238E27FC236}">
              <a16:creationId xmlns:a16="http://schemas.microsoft.com/office/drawing/2014/main" id="{ACCB6584-B144-4DB5-8924-88387A31E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61614" name="Immagine 2">
          <a:extLst>
            <a:ext uri="{FF2B5EF4-FFF2-40B4-BE49-F238E27FC236}">
              <a16:creationId xmlns:a16="http://schemas.microsoft.com/office/drawing/2014/main" id="{BDBF9067-09BC-40BC-8E9F-F68BB5D952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8265" name="Immagine 1">
          <a:extLst>
            <a:ext uri="{FF2B5EF4-FFF2-40B4-BE49-F238E27FC236}">
              <a16:creationId xmlns:a16="http://schemas.microsoft.com/office/drawing/2014/main" id="{C0FB4C33-B8E4-4632-A05A-458639814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8266" name="Immagine 2">
          <a:extLst>
            <a:ext uri="{FF2B5EF4-FFF2-40B4-BE49-F238E27FC236}">
              <a16:creationId xmlns:a16="http://schemas.microsoft.com/office/drawing/2014/main" id="{7903779E-DA61-4688-955A-39D96DFDA2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67" name="Immagine 8">
          <a:extLst>
            <a:ext uri="{FF2B5EF4-FFF2-40B4-BE49-F238E27FC236}">
              <a16:creationId xmlns:a16="http://schemas.microsoft.com/office/drawing/2014/main" id="{04C57E81-BD8B-423E-8792-4C26D1D32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68" name="Immagine 10">
          <a:extLst>
            <a:ext uri="{FF2B5EF4-FFF2-40B4-BE49-F238E27FC236}">
              <a16:creationId xmlns:a16="http://schemas.microsoft.com/office/drawing/2014/main" id="{064BD076-D56C-42C2-80E6-2872D0A72B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69" name="Immagine 1">
          <a:extLst>
            <a:ext uri="{FF2B5EF4-FFF2-40B4-BE49-F238E27FC236}">
              <a16:creationId xmlns:a16="http://schemas.microsoft.com/office/drawing/2014/main" id="{0387B24A-5374-44BF-A22F-E6185F198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70" name="Immagine 3">
          <a:extLst>
            <a:ext uri="{FF2B5EF4-FFF2-40B4-BE49-F238E27FC236}">
              <a16:creationId xmlns:a16="http://schemas.microsoft.com/office/drawing/2014/main" id="{A183D652-1743-480C-A5DB-9B0A557183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71" name="Immagine 7">
          <a:extLst>
            <a:ext uri="{FF2B5EF4-FFF2-40B4-BE49-F238E27FC236}">
              <a16:creationId xmlns:a16="http://schemas.microsoft.com/office/drawing/2014/main" id="{2496E420-9DC9-4F29-B8D9-8EAF0CFFA3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8272" name="Immagine 8">
          <a:extLst>
            <a:ext uri="{FF2B5EF4-FFF2-40B4-BE49-F238E27FC236}">
              <a16:creationId xmlns:a16="http://schemas.microsoft.com/office/drawing/2014/main" id="{F025C8BB-73E0-432B-B11B-DAC7121E7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3" name="Immagine 9">
          <a:extLst>
            <a:ext uri="{FF2B5EF4-FFF2-40B4-BE49-F238E27FC236}">
              <a16:creationId xmlns:a16="http://schemas.microsoft.com/office/drawing/2014/main" id="{013B19A8-B481-43A5-82DC-8A773D31FD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4" name="Immagine 10">
          <a:extLst>
            <a:ext uri="{FF2B5EF4-FFF2-40B4-BE49-F238E27FC236}">
              <a16:creationId xmlns:a16="http://schemas.microsoft.com/office/drawing/2014/main" id="{73D48E8E-D2FB-4A02-9487-A290AA7300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8275" name="Immagine 11">
          <a:extLst>
            <a:ext uri="{FF2B5EF4-FFF2-40B4-BE49-F238E27FC236}">
              <a16:creationId xmlns:a16="http://schemas.microsoft.com/office/drawing/2014/main" id="{6B4D6ED8-A325-47AF-803D-8DB5D2FE1B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6" name="Immagine 1">
          <a:extLst>
            <a:ext uri="{FF2B5EF4-FFF2-40B4-BE49-F238E27FC236}">
              <a16:creationId xmlns:a16="http://schemas.microsoft.com/office/drawing/2014/main" id="{25E28050-4540-4173-BEBA-1AA786E6F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7" name="Immagine 2">
          <a:extLst>
            <a:ext uri="{FF2B5EF4-FFF2-40B4-BE49-F238E27FC236}">
              <a16:creationId xmlns:a16="http://schemas.microsoft.com/office/drawing/2014/main" id="{618F5DA0-25A5-450D-ABA6-DCB9613F5D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8" name="Immagine 14">
          <a:extLst>
            <a:ext uri="{FF2B5EF4-FFF2-40B4-BE49-F238E27FC236}">
              <a16:creationId xmlns:a16="http://schemas.microsoft.com/office/drawing/2014/main" id="{135EA50F-88B3-4033-B836-4873B5CB64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79" name="Immagine 15">
          <a:extLst>
            <a:ext uri="{FF2B5EF4-FFF2-40B4-BE49-F238E27FC236}">
              <a16:creationId xmlns:a16="http://schemas.microsoft.com/office/drawing/2014/main" id="{7A7023A7-1AA7-4326-AF01-CCBDBFB1D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80" name="Immagine 16">
          <a:extLst>
            <a:ext uri="{FF2B5EF4-FFF2-40B4-BE49-F238E27FC236}">
              <a16:creationId xmlns:a16="http://schemas.microsoft.com/office/drawing/2014/main" id="{EE535090-1CA1-4831-8AFF-9BFEC7B43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81" name="Immagine 19">
          <a:extLst>
            <a:ext uri="{FF2B5EF4-FFF2-40B4-BE49-F238E27FC236}">
              <a16:creationId xmlns:a16="http://schemas.microsoft.com/office/drawing/2014/main" id="{17FDAACE-0290-477E-A150-35C2A2374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82" name="Immagine 18">
          <a:extLst>
            <a:ext uri="{FF2B5EF4-FFF2-40B4-BE49-F238E27FC236}">
              <a16:creationId xmlns:a16="http://schemas.microsoft.com/office/drawing/2014/main" id="{AA2CB0D1-B1A8-49D8-AAA1-173011A5C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83" name="Immagine 19">
          <a:extLst>
            <a:ext uri="{FF2B5EF4-FFF2-40B4-BE49-F238E27FC236}">
              <a16:creationId xmlns:a16="http://schemas.microsoft.com/office/drawing/2014/main" id="{B63EB82F-F412-4188-8ABE-FACE2F2F5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8284" name="Immagine 24">
          <a:extLst>
            <a:ext uri="{FF2B5EF4-FFF2-40B4-BE49-F238E27FC236}">
              <a16:creationId xmlns:a16="http://schemas.microsoft.com/office/drawing/2014/main" id="{22AE210B-34C3-4D5A-9AC5-4BA25E8A3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68775" name="Immagine 1">
          <a:extLst>
            <a:ext uri="{FF2B5EF4-FFF2-40B4-BE49-F238E27FC236}">
              <a16:creationId xmlns:a16="http://schemas.microsoft.com/office/drawing/2014/main" id="{E39C0C72-82B1-4AE1-A16B-B8AD538BA5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68776" name="Immagine 2">
          <a:extLst>
            <a:ext uri="{FF2B5EF4-FFF2-40B4-BE49-F238E27FC236}">
              <a16:creationId xmlns:a16="http://schemas.microsoft.com/office/drawing/2014/main" id="{8F244214-E859-4D20-BCAD-C912D986C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8480" name="Immagine 1">
          <a:extLst>
            <a:ext uri="{FF2B5EF4-FFF2-40B4-BE49-F238E27FC236}">
              <a16:creationId xmlns:a16="http://schemas.microsoft.com/office/drawing/2014/main" id="{0FCBDC7A-5C8E-4FC7-A0A7-BD15CCD20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8481" name="Immagine 2">
          <a:extLst>
            <a:ext uri="{FF2B5EF4-FFF2-40B4-BE49-F238E27FC236}">
              <a16:creationId xmlns:a16="http://schemas.microsoft.com/office/drawing/2014/main" id="{203B34BE-8DBF-454D-BF4C-D2E6C903E0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2" name="Immagine 8">
          <a:extLst>
            <a:ext uri="{FF2B5EF4-FFF2-40B4-BE49-F238E27FC236}">
              <a16:creationId xmlns:a16="http://schemas.microsoft.com/office/drawing/2014/main" id="{E1608CF3-0FC8-442A-A20F-646C853E3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3" name="Immagine 10">
          <a:extLst>
            <a:ext uri="{FF2B5EF4-FFF2-40B4-BE49-F238E27FC236}">
              <a16:creationId xmlns:a16="http://schemas.microsoft.com/office/drawing/2014/main" id="{966A9813-69C8-40A6-94B2-3897A89E5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4" name="Immagine 1">
          <a:extLst>
            <a:ext uri="{FF2B5EF4-FFF2-40B4-BE49-F238E27FC236}">
              <a16:creationId xmlns:a16="http://schemas.microsoft.com/office/drawing/2014/main" id="{15AD64F0-8040-462E-9050-856A5A321A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5" name="Immagine 3">
          <a:extLst>
            <a:ext uri="{FF2B5EF4-FFF2-40B4-BE49-F238E27FC236}">
              <a16:creationId xmlns:a16="http://schemas.microsoft.com/office/drawing/2014/main" id="{D4406083-D801-4838-B2AF-B8E7C59A7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6" name="Immagine 7">
          <a:extLst>
            <a:ext uri="{FF2B5EF4-FFF2-40B4-BE49-F238E27FC236}">
              <a16:creationId xmlns:a16="http://schemas.microsoft.com/office/drawing/2014/main" id="{FEB6E37F-3E9D-4628-82C5-42ECFEFFD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8487" name="Immagine 8">
          <a:extLst>
            <a:ext uri="{FF2B5EF4-FFF2-40B4-BE49-F238E27FC236}">
              <a16:creationId xmlns:a16="http://schemas.microsoft.com/office/drawing/2014/main" id="{BFEFF93D-0FE3-4682-8A24-C024F1832A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88" name="Immagine 9">
          <a:extLst>
            <a:ext uri="{FF2B5EF4-FFF2-40B4-BE49-F238E27FC236}">
              <a16:creationId xmlns:a16="http://schemas.microsoft.com/office/drawing/2014/main" id="{8B159B05-AE69-4E26-B76A-06CE8227EE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89" name="Immagine 10">
          <a:extLst>
            <a:ext uri="{FF2B5EF4-FFF2-40B4-BE49-F238E27FC236}">
              <a16:creationId xmlns:a16="http://schemas.microsoft.com/office/drawing/2014/main" id="{A7ED5A9D-3F2D-46D9-B358-1B74817E1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8490" name="Immagine 11">
          <a:extLst>
            <a:ext uri="{FF2B5EF4-FFF2-40B4-BE49-F238E27FC236}">
              <a16:creationId xmlns:a16="http://schemas.microsoft.com/office/drawing/2014/main" id="{CEB834A6-613F-4A20-91EA-10994B82AA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1" name="Immagine 1">
          <a:extLst>
            <a:ext uri="{FF2B5EF4-FFF2-40B4-BE49-F238E27FC236}">
              <a16:creationId xmlns:a16="http://schemas.microsoft.com/office/drawing/2014/main" id="{3295DA8B-672A-4A5F-8EE1-0368F5EB2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2" name="Immagine 2">
          <a:extLst>
            <a:ext uri="{FF2B5EF4-FFF2-40B4-BE49-F238E27FC236}">
              <a16:creationId xmlns:a16="http://schemas.microsoft.com/office/drawing/2014/main" id="{1554851E-339A-4D00-86E2-C473528547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3" name="Immagine 14">
          <a:extLst>
            <a:ext uri="{FF2B5EF4-FFF2-40B4-BE49-F238E27FC236}">
              <a16:creationId xmlns:a16="http://schemas.microsoft.com/office/drawing/2014/main" id="{A0F2F72D-C9BD-4484-97EB-ADA682359D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4" name="Immagine 15">
          <a:extLst>
            <a:ext uri="{FF2B5EF4-FFF2-40B4-BE49-F238E27FC236}">
              <a16:creationId xmlns:a16="http://schemas.microsoft.com/office/drawing/2014/main" id="{EA292B56-21E4-4864-8816-20A835549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5" name="Immagine 16">
          <a:extLst>
            <a:ext uri="{FF2B5EF4-FFF2-40B4-BE49-F238E27FC236}">
              <a16:creationId xmlns:a16="http://schemas.microsoft.com/office/drawing/2014/main" id="{0186EBAF-B646-4C38-BD0C-0CCBFDB05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6" name="Immagine 17">
          <a:extLst>
            <a:ext uri="{FF2B5EF4-FFF2-40B4-BE49-F238E27FC236}">
              <a16:creationId xmlns:a16="http://schemas.microsoft.com/office/drawing/2014/main" id="{E85B0356-4100-4440-805C-1201904549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7" name="Immagine 18">
          <a:extLst>
            <a:ext uri="{FF2B5EF4-FFF2-40B4-BE49-F238E27FC236}">
              <a16:creationId xmlns:a16="http://schemas.microsoft.com/office/drawing/2014/main" id="{2755A9E3-2B8B-46A6-B42B-DD4DDBA20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8" name="Immagine 19">
          <a:extLst>
            <a:ext uri="{FF2B5EF4-FFF2-40B4-BE49-F238E27FC236}">
              <a16:creationId xmlns:a16="http://schemas.microsoft.com/office/drawing/2014/main" id="{A7018F50-7567-405C-A984-5653EF1EE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499" name="Immagine 20">
          <a:extLst>
            <a:ext uri="{FF2B5EF4-FFF2-40B4-BE49-F238E27FC236}">
              <a16:creationId xmlns:a16="http://schemas.microsoft.com/office/drawing/2014/main" id="{78B8342A-8ACD-459D-A61F-6E18CE2FE0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8500" name="Immagine 21">
          <a:extLst>
            <a:ext uri="{FF2B5EF4-FFF2-40B4-BE49-F238E27FC236}">
              <a16:creationId xmlns:a16="http://schemas.microsoft.com/office/drawing/2014/main" id="{2CF9042B-CED4-49BB-AA23-28539EE3D4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76959" name="Immagine 1">
          <a:extLst>
            <a:ext uri="{FF2B5EF4-FFF2-40B4-BE49-F238E27FC236}">
              <a16:creationId xmlns:a16="http://schemas.microsoft.com/office/drawing/2014/main" id="{345A4A3D-A90A-42D9-B8EB-A772357359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76960" name="Immagine 2">
          <a:extLst>
            <a:ext uri="{FF2B5EF4-FFF2-40B4-BE49-F238E27FC236}">
              <a16:creationId xmlns:a16="http://schemas.microsoft.com/office/drawing/2014/main" id="{C046C5FE-73C0-40F1-B783-B60499E69B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5753" name="Immagine 1">
          <a:extLst>
            <a:ext uri="{FF2B5EF4-FFF2-40B4-BE49-F238E27FC236}">
              <a16:creationId xmlns:a16="http://schemas.microsoft.com/office/drawing/2014/main" id="{E137038E-8637-4498-BAD8-C3F020985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5754" name="Immagine 2">
          <a:extLst>
            <a:ext uri="{FF2B5EF4-FFF2-40B4-BE49-F238E27FC236}">
              <a16:creationId xmlns:a16="http://schemas.microsoft.com/office/drawing/2014/main" id="{0B2DA891-C395-40CD-835D-E30547591B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55" name="Immagine 8">
          <a:extLst>
            <a:ext uri="{FF2B5EF4-FFF2-40B4-BE49-F238E27FC236}">
              <a16:creationId xmlns:a16="http://schemas.microsoft.com/office/drawing/2014/main" id="{4BD28E68-6633-4D52-8B4C-88DE3CAFFB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56" name="Immagine 10">
          <a:extLst>
            <a:ext uri="{FF2B5EF4-FFF2-40B4-BE49-F238E27FC236}">
              <a16:creationId xmlns:a16="http://schemas.microsoft.com/office/drawing/2014/main" id="{CB648082-F1E0-4E4F-A085-63785779DB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57" name="Immagine 1">
          <a:extLst>
            <a:ext uri="{FF2B5EF4-FFF2-40B4-BE49-F238E27FC236}">
              <a16:creationId xmlns:a16="http://schemas.microsoft.com/office/drawing/2014/main" id="{70391331-F68B-4201-BC6E-F4C7A2803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58" name="Immagine 3">
          <a:extLst>
            <a:ext uri="{FF2B5EF4-FFF2-40B4-BE49-F238E27FC236}">
              <a16:creationId xmlns:a16="http://schemas.microsoft.com/office/drawing/2014/main" id="{38E3823C-9FA5-455A-B8BD-8EFE3133AD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59" name="Immagine 7">
          <a:extLst>
            <a:ext uri="{FF2B5EF4-FFF2-40B4-BE49-F238E27FC236}">
              <a16:creationId xmlns:a16="http://schemas.microsoft.com/office/drawing/2014/main" id="{7DC911CC-3D55-406B-87BB-A0D8B7B0C0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5760" name="Immagine 8">
          <a:extLst>
            <a:ext uri="{FF2B5EF4-FFF2-40B4-BE49-F238E27FC236}">
              <a16:creationId xmlns:a16="http://schemas.microsoft.com/office/drawing/2014/main" id="{7FE1C760-9366-447F-B34A-3827B736DF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1" name="Immagine 9">
          <a:extLst>
            <a:ext uri="{FF2B5EF4-FFF2-40B4-BE49-F238E27FC236}">
              <a16:creationId xmlns:a16="http://schemas.microsoft.com/office/drawing/2014/main" id="{86CF6D78-E5CE-4E65-9E00-7C473BA0C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2" name="Immagine 10">
          <a:extLst>
            <a:ext uri="{FF2B5EF4-FFF2-40B4-BE49-F238E27FC236}">
              <a16:creationId xmlns:a16="http://schemas.microsoft.com/office/drawing/2014/main" id="{E82ECF38-C2D7-4BD7-BB98-9208936B5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5763" name="Immagine 11">
          <a:extLst>
            <a:ext uri="{FF2B5EF4-FFF2-40B4-BE49-F238E27FC236}">
              <a16:creationId xmlns:a16="http://schemas.microsoft.com/office/drawing/2014/main" id="{FA72C30F-5DF8-4066-B829-A98662FDD4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4" name="Immagine 1">
          <a:extLst>
            <a:ext uri="{FF2B5EF4-FFF2-40B4-BE49-F238E27FC236}">
              <a16:creationId xmlns:a16="http://schemas.microsoft.com/office/drawing/2014/main" id="{793F4A17-F56C-4E3D-AF3B-C15C3103F6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5" name="Immagine 2">
          <a:extLst>
            <a:ext uri="{FF2B5EF4-FFF2-40B4-BE49-F238E27FC236}">
              <a16:creationId xmlns:a16="http://schemas.microsoft.com/office/drawing/2014/main" id="{10096071-6AA3-417F-95B1-84A860D485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6" name="Immagine 14">
          <a:extLst>
            <a:ext uri="{FF2B5EF4-FFF2-40B4-BE49-F238E27FC236}">
              <a16:creationId xmlns:a16="http://schemas.microsoft.com/office/drawing/2014/main" id="{60514BBB-A95B-4A7F-BC22-42D9764E8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7" name="Immagine 15">
          <a:extLst>
            <a:ext uri="{FF2B5EF4-FFF2-40B4-BE49-F238E27FC236}">
              <a16:creationId xmlns:a16="http://schemas.microsoft.com/office/drawing/2014/main" id="{20FC5DE6-D021-420F-9685-286F722D1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8" name="Immagine 16">
          <a:extLst>
            <a:ext uri="{FF2B5EF4-FFF2-40B4-BE49-F238E27FC236}">
              <a16:creationId xmlns:a16="http://schemas.microsoft.com/office/drawing/2014/main" id="{552C97D9-39CE-47BF-BE00-F1D4B389A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69" name="Immagine 19">
          <a:extLst>
            <a:ext uri="{FF2B5EF4-FFF2-40B4-BE49-F238E27FC236}">
              <a16:creationId xmlns:a16="http://schemas.microsoft.com/office/drawing/2014/main" id="{7E50616A-284B-4A33-8958-47E4EF26F5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70" name="Immagine 18">
          <a:extLst>
            <a:ext uri="{FF2B5EF4-FFF2-40B4-BE49-F238E27FC236}">
              <a16:creationId xmlns:a16="http://schemas.microsoft.com/office/drawing/2014/main" id="{23609E7F-AEE7-4306-9A68-6A1558001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71" name="Immagine 19">
          <a:extLst>
            <a:ext uri="{FF2B5EF4-FFF2-40B4-BE49-F238E27FC236}">
              <a16:creationId xmlns:a16="http://schemas.microsoft.com/office/drawing/2014/main" id="{C82E6FEB-AA02-46CD-82B6-72F085BDDA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5772" name="Immagine 20">
          <a:extLst>
            <a:ext uri="{FF2B5EF4-FFF2-40B4-BE49-F238E27FC236}">
              <a16:creationId xmlns:a16="http://schemas.microsoft.com/office/drawing/2014/main" id="{E6062A2A-C59B-4130-AA35-6FEE54E427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88217" name="Immagine 1">
          <a:extLst>
            <a:ext uri="{FF2B5EF4-FFF2-40B4-BE49-F238E27FC236}">
              <a16:creationId xmlns:a16="http://schemas.microsoft.com/office/drawing/2014/main" id="{793251E1-2D9B-4ADE-9DB9-66E9B0EA3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88218" name="Immagine 2">
          <a:extLst>
            <a:ext uri="{FF2B5EF4-FFF2-40B4-BE49-F238E27FC236}">
              <a16:creationId xmlns:a16="http://schemas.microsoft.com/office/drawing/2014/main" id="{9C2CC13A-0685-4F03-85CF-BF390B4C8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85451" name="Immagine 1">
          <a:extLst>
            <a:ext uri="{FF2B5EF4-FFF2-40B4-BE49-F238E27FC236}">
              <a16:creationId xmlns:a16="http://schemas.microsoft.com/office/drawing/2014/main" id="{DFBA93E8-32D8-4BE8-9669-29137EBE2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85452" name="Immagine 2">
          <a:extLst>
            <a:ext uri="{FF2B5EF4-FFF2-40B4-BE49-F238E27FC236}">
              <a16:creationId xmlns:a16="http://schemas.microsoft.com/office/drawing/2014/main" id="{759AE2AA-1B6E-4056-B578-F7CFD1656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3353" name="Immagine 1">
          <a:extLst>
            <a:ext uri="{FF2B5EF4-FFF2-40B4-BE49-F238E27FC236}">
              <a16:creationId xmlns:a16="http://schemas.microsoft.com/office/drawing/2014/main" id="{5E6F4B23-A51E-4B4A-950A-96E2C3EA6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3354" name="Immagine 2">
          <a:extLst>
            <a:ext uri="{FF2B5EF4-FFF2-40B4-BE49-F238E27FC236}">
              <a16:creationId xmlns:a16="http://schemas.microsoft.com/office/drawing/2014/main" id="{66547C86-732F-4775-8963-9D1A7C709B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55" name="Immagine 8">
          <a:extLst>
            <a:ext uri="{FF2B5EF4-FFF2-40B4-BE49-F238E27FC236}">
              <a16:creationId xmlns:a16="http://schemas.microsoft.com/office/drawing/2014/main" id="{312DF796-F777-4BC6-861A-FED35B9FFE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56" name="Immagine 10">
          <a:extLst>
            <a:ext uri="{FF2B5EF4-FFF2-40B4-BE49-F238E27FC236}">
              <a16:creationId xmlns:a16="http://schemas.microsoft.com/office/drawing/2014/main" id="{D042105B-E925-42B8-B22D-1160D97F08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57" name="Immagine 1">
          <a:extLst>
            <a:ext uri="{FF2B5EF4-FFF2-40B4-BE49-F238E27FC236}">
              <a16:creationId xmlns:a16="http://schemas.microsoft.com/office/drawing/2014/main" id="{EFCD98B8-A13F-4633-A5BE-475A5F479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58" name="Immagine 3">
          <a:extLst>
            <a:ext uri="{FF2B5EF4-FFF2-40B4-BE49-F238E27FC236}">
              <a16:creationId xmlns:a16="http://schemas.microsoft.com/office/drawing/2014/main" id="{1094E775-A44A-4556-877F-896D8158F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59" name="Immagine 7">
          <a:extLst>
            <a:ext uri="{FF2B5EF4-FFF2-40B4-BE49-F238E27FC236}">
              <a16:creationId xmlns:a16="http://schemas.microsoft.com/office/drawing/2014/main" id="{5FA22CD8-3B5E-44A4-B9B0-EBE1C130C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3360" name="Immagine 8">
          <a:extLst>
            <a:ext uri="{FF2B5EF4-FFF2-40B4-BE49-F238E27FC236}">
              <a16:creationId xmlns:a16="http://schemas.microsoft.com/office/drawing/2014/main" id="{0187428E-120C-42D1-B23F-504F40EAF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1" name="Immagine 9">
          <a:extLst>
            <a:ext uri="{FF2B5EF4-FFF2-40B4-BE49-F238E27FC236}">
              <a16:creationId xmlns:a16="http://schemas.microsoft.com/office/drawing/2014/main" id="{DA43C1CD-0976-4708-840C-F231B7FA7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2" name="Immagine 10">
          <a:extLst>
            <a:ext uri="{FF2B5EF4-FFF2-40B4-BE49-F238E27FC236}">
              <a16:creationId xmlns:a16="http://schemas.microsoft.com/office/drawing/2014/main" id="{099AFAF9-DF2B-4D2A-8453-D2CCA93DA4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3363" name="Immagine 11">
          <a:extLst>
            <a:ext uri="{FF2B5EF4-FFF2-40B4-BE49-F238E27FC236}">
              <a16:creationId xmlns:a16="http://schemas.microsoft.com/office/drawing/2014/main" id="{3B712A51-C24D-42DB-8B8A-F9C751DE3A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4" name="Immagine 1">
          <a:extLst>
            <a:ext uri="{FF2B5EF4-FFF2-40B4-BE49-F238E27FC236}">
              <a16:creationId xmlns:a16="http://schemas.microsoft.com/office/drawing/2014/main" id="{2490FF27-5B1C-47D0-93BF-B186A2192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5" name="Immagine 2">
          <a:extLst>
            <a:ext uri="{FF2B5EF4-FFF2-40B4-BE49-F238E27FC236}">
              <a16:creationId xmlns:a16="http://schemas.microsoft.com/office/drawing/2014/main" id="{282767F3-FBDC-4E3B-A23E-FF3BDA40A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6" name="Immagine 14">
          <a:extLst>
            <a:ext uri="{FF2B5EF4-FFF2-40B4-BE49-F238E27FC236}">
              <a16:creationId xmlns:a16="http://schemas.microsoft.com/office/drawing/2014/main" id="{933FE1AD-8A91-40E9-B5C7-6A053A1B25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7" name="Immagine 15">
          <a:extLst>
            <a:ext uri="{FF2B5EF4-FFF2-40B4-BE49-F238E27FC236}">
              <a16:creationId xmlns:a16="http://schemas.microsoft.com/office/drawing/2014/main" id="{F4170303-8431-4C1C-A0A0-1F7D4C49A0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8" name="Immagine 16">
          <a:extLst>
            <a:ext uri="{FF2B5EF4-FFF2-40B4-BE49-F238E27FC236}">
              <a16:creationId xmlns:a16="http://schemas.microsoft.com/office/drawing/2014/main" id="{B74C6F5B-079C-4421-A6A1-6EFBEB8FE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69" name="Immagine 19">
          <a:extLst>
            <a:ext uri="{FF2B5EF4-FFF2-40B4-BE49-F238E27FC236}">
              <a16:creationId xmlns:a16="http://schemas.microsoft.com/office/drawing/2014/main" id="{DC1EB17B-80A7-4325-A1C3-383307AC9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3370" name="Immagine 20">
          <a:extLst>
            <a:ext uri="{FF2B5EF4-FFF2-40B4-BE49-F238E27FC236}">
              <a16:creationId xmlns:a16="http://schemas.microsoft.com/office/drawing/2014/main" id="{1A64D251-88C5-4F1B-986B-CAFFB35A0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397427" name="Immagine 1">
          <a:extLst>
            <a:ext uri="{FF2B5EF4-FFF2-40B4-BE49-F238E27FC236}">
              <a16:creationId xmlns:a16="http://schemas.microsoft.com/office/drawing/2014/main" id="{0FE8E8AA-0032-4D8C-8059-386DC6E7EF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397428" name="Immagine 2">
          <a:extLst>
            <a:ext uri="{FF2B5EF4-FFF2-40B4-BE49-F238E27FC236}">
              <a16:creationId xmlns:a16="http://schemas.microsoft.com/office/drawing/2014/main" id="{A4640C04-263A-4843-B877-1752CCF4B4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0270" name="Immagine 1">
          <a:extLst>
            <a:ext uri="{FF2B5EF4-FFF2-40B4-BE49-F238E27FC236}">
              <a16:creationId xmlns:a16="http://schemas.microsoft.com/office/drawing/2014/main" id="{ADBDB813-B89D-4B19-9845-0C150F101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0271" name="Immagine 2">
          <a:extLst>
            <a:ext uri="{FF2B5EF4-FFF2-40B4-BE49-F238E27FC236}">
              <a16:creationId xmlns:a16="http://schemas.microsoft.com/office/drawing/2014/main" id="{0EDB68D1-0E77-48F9-9931-F9B46AE11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2" name="Immagine 8">
          <a:extLst>
            <a:ext uri="{FF2B5EF4-FFF2-40B4-BE49-F238E27FC236}">
              <a16:creationId xmlns:a16="http://schemas.microsoft.com/office/drawing/2014/main" id="{614AD9D0-00A0-4E79-A72D-553D277CDC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3" name="Immagine 10">
          <a:extLst>
            <a:ext uri="{FF2B5EF4-FFF2-40B4-BE49-F238E27FC236}">
              <a16:creationId xmlns:a16="http://schemas.microsoft.com/office/drawing/2014/main" id="{8AF8EAA7-C061-42F0-B16F-758BBE4C07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4" name="Immagine 1">
          <a:extLst>
            <a:ext uri="{FF2B5EF4-FFF2-40B4-BE49-F238E27FC236}">
              <a16:creationId xmlns:a16="http://schemas.microsoft.com/office/drawing/2014/main" id="{335AF7DA-D67F-494F-8518-C901A19E3F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5" name="Immagine 3">
          <a:extLst>
            <a:ext uri="{FF2B5EF4-FFF2-40B4-BE49-F238E27FC236}">
              <a16:creationId xmlns:a16="http://schemas.microsoft.com/office/drawing/2014/main" id="{79B22220-1DE0-4D74-8B62-0E2C372C0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6" name="Immagine 7">
          <a:extLst>
            <a:ext uri="{FF2B5EF4-FFF2-40B4-BE49-F238E27FC236}">
              <a16:creationId xmlns:a16="http://schemas.microsoft.com/office/drawing/2014/main" id="{378CA67C-04E0-4AA2-AD9D-5C0CA2531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0277" name="Immagine 8">
          <a:extLst>
            <a:ext uri="{FF2B5EF4-FFF2-40B4-BE49-F238E27FC236}">
              <a16:creationId xmlns:a16="http://schemas.microsoft.com/office/drawing/2014/main" id="{9016355A-3776-40F8-AB6A-90AECCB0A6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78" name="Immagine 9">
          <a:extLst>
            <a:ext uri="{FF2B5EF4-FFF2-40B4-BE49-F238E27FC236}">
              <a16:creationId xmlns:a16="http://schemas.microsoft.com/office/drawing/2014/main" id="{FE9C5FC9-709F-4556-8CE7-E40A1315B3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79" name="Immagine 10">
          <a:extLst>
            <a:ext uri="{FF2B5EF4-FFF2-40B4-BE49-F238E27FC236}">
              <a16:creationId xmlns:a16="http://schemas.microsoft.com/office/drawing/2014/main" id="{CE3CD0D6-4009-47E2-8313-F5FC93567F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0280" name="Immagine 11">
          <a:extLst>
            <a:ext uri="{FF2B5EF4-FFF2-40B4-BE49-F238E27FC236}">
              <a16:creationId xmlns:a16="http://schemas.microsoft.com/office/drawing/2014/main" id="{B9657B6E-9D53-40A3-861B-C2AB475AE9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1" name="Immagine 1">
          <a:extLst>
            <a:ext uri="{FF2B5EF4-FFF2-40B4-BE49-F238E27FC236}">
              <a16:creationId xmlns:a16="http://schemas.microsoft.com/office/drawing/2014/main" id="{80901DC7-1E88-42AA-84B1-F260D54D4F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2" name="Immagine 2">
          <a:extLst>
            <a:ext uri="{FF2B5EF4-FFF2-40B4-BE49-F238E27FC236}">
              <a16:creationId xmlns:a16="http://schemas.microsoft.com/office/drawing/2014/main" id="{4D06CA21-6B45-4EFA-BC32-2023554093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3" name="Immagine 14">
          <a:extLst>
            <a:ext uri="{FF2B5EF4-FFF2-40B4-BE49-F238E27FC236}">
              <a16:creationId xmlns:a16="http://schemas.microsoft.com/office/drawing/2014/main" id="{C8C264DE-06B4-4CE3-AAA1-019CEC4FC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4" name="Immagine 15">
          <a:extLst>
            <a:ext uri="{FF2B5EF4-FFF2-40B4-BE49-F238E27FC236}">
              <a16:creationId xmlns:a16="http://schemas.microsoft.com/office/drawing/2014/main" id="{B46706A2-5E82-4BA8-9B50-D5EEF89FCE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5" name="Immagine 16">
          <a:extLst>
            <a:ext uri="{FF2B5EF4-FFF2-40B4-BE49-F238E27FC236}">
              <a16:creationId xmlns:a16="http://schemas.microsoft.com/office/drawing/2014/main" id="{B4563CCC-1D2B-476F-BF72-B7508D08A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6" name="Immagine 19">
          <a:extLst>
            <a:ext uri="{FF2B5EF4-FFF2-40B4-BE49-F238E27FC236}">
              <a16:creationId xmlns:a16="http://schemas.microsoft.com/office/drawing/2014/main" id="{1E4F07BA-DD1D-43A4-9D62-B4AF89C05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0287" name="Immagine 18">
          <a:extLst>
            <a:ext uri="{FF2B5EF4-FFF2-40B4-BE49-F238E27FC236}">
              <a16:creationId xmlns:a16="http://schemas.microsoft.com/office/drawing/2014/main" id="{CF178741-AFC2-4E0E-BECD-9FE95A83C4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5392" name="Immagine 19">
          <a:extLst>
            <a:ext uri="{FF2B5EF4-FFF2-40B4-BE49-F238E27FC236}">
              <a16:creationId xmlns:a16="http://schemas.microsoft.com/office/drawing/2014/main" id="{AF653F0D-8691-4281-89BE-21AC5BA7B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5393" name="Immagine 20">
          <a:extLst>
            <a:ext uri="{FF2B5EF4-FFF2-40B4-BE49-F238E27FC236}">
              <a16:creationId xmlns:a16="http://schemas.microsoft.com/office/drawing/2014/main" id="{C670FE9A-381E-4F03-89CF-10A7DE82B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5394" name="Immagine 21">
          <a:extLst>
            <a:ext uri="{FF2B5EF4-FFF2-40B4-BE49-F238E27FC236}">
              <a16:creationId xmlns:a16="http://schemas.microsoft.com/office/drawing/2014/main" id="{A9949671-D27A-41E3-87B0-07658E43FE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15849" name="Immagine 1">
          <a:extLst>
            <a:ext uri="{FF2B5EF4-FFF2-40B4-BE49-F238E27FC236}">
              <a16:creationId xmlns:a16="http://schemas.microsoft.com/office/drawing/2014/main" id="{33EDBC26-A269-42DE-B2B5-899350996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15850" name="Immagine 2">
          <a:extLst>
            <a:ext uri="{FF2B5EF4-FFF2-40B4-BE49-F238E27FC236}">
              <a16:creationId xmlns:a16="http://schemas.microsoft.com/office/drawing/2014/main" id="{B4F609AB-9AD2-45A8-A45A-74C00E877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5249" name="Immagine 1">
          <a:extLst>
            <a:ext uri="{FF2B5EF4-FFF2-40B4-BE49-F238E27FC236}">
              <a16:creationId xmlns:a16="http://schemas.microsoft.com/office/drawing/2014/main" id="{D21285FD-AB56-4113-9E2F-54C836FA13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5250" name="Immagine 2">
          <a:extLst>
            <a:ext uri="{FF2B5EF4-FFF2-40B4-BE49-F238E27FC236}">
              <a16:creationId xmlns:a16="http://schemas.microsoft.com/office/drawing/2014/main" id="{CAC65C9D-EFAC-4ECE-8EE2-B66632A5CE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1" name="Immagine 8">
          <a:extLst>
            <a:ext uri="{FF2B5EF4-FFF2-40B4-BE49-F238E27FC236}">
              <a16:creationId xmlns:a16="http://schemas.microsoft.com/office/drawing/2014/main" id="{17859720-D9C7-487D-93B8-38CA5547FF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2" name="Immagine 10">
          <a:extLst>
            <a:ext uri="{FF2B5EF4-FFF2-40B4-BE49-F238E27FC236}">
              <a16:creationId xmlns:a16="http://schemas.microsoft.com/office/drawing/2014/main" id="{04FF6D31-C2D3-4326-8B3C-250435ADAA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3" name="Immagine 1">
          <a:extLst>
            <a:ext uri="{FF2B5EF4-FFF2-40B4-BE49-F238E27FC236}">
              <a16:creationId xmlns:a16="http://schemas.microsoft.com/office/drawing/2014/main" id="{AA6F2611-2942-4F29-996F-80DB3D5211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4" name="Immagine 3">
          <a:extLst>
            <a:ext uri="{FF2B5EF4-FFF2-40B4-BE49-F238E27FC236}">
              <a16:creationId xmlns:a16="http://schemas.microsoft.com/office/drawing/2014/main" id="{C7274EE2-386A-4F65-A542-307E247BFE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5" name="Immagine 7">
          <a:extLst>
            <a:ext uri="{FF2B5EF4-FFF2-40B4-BE49-F238E27FC236}">
              <a16:creationId xmlns:a16="http://schemas.microsoft.com/office/drawing/2014/main" id="{04F95F04-1FEA-4832-B01C-ADE434F66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5256" name="Immagine 8">
          <a:extLst>
            <a:ext uri="{FF2B5EF4-FFF2-40B4-BE49-F238E27FC236}">
              <a16:creationId xmlns:a16="http://schemas.microsoft.com/office/drawing/2014/main" id="{B3711CB6-5932-48C8-AD53-2B192FD91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57" name="Immagine 9">
          <a:extLst>
            <a:ext uri="{FF2B5EF4-FFF2-40B4-BE49-F238E27FC236}">
              <a16:creationId xmlns:a16="http://schemas.microsoft.com/office/drawing/2014/main" id="{5EAE3685-A53C-49CF-B672-7F16F5BAF8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58" name="Immagine 10">
          <a:extLst>
            <a:ext uri="{FF2B5EF4-FFF2-40B4-BE49-F238E27FC236}">
              <a16:creationId xmlns:a16="http://schemas.microsoft.com/office/drawing/2014/main" id="{C13A8860-1F5E-453A-B604-C02FDA5EEB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5259" name="Immagine 11">
          <a:extLst>
            <a:ext uri="{FF2B5EF4-FFF2-40B4-BE49-F238E27FC236}">
              <a16:creationId xmlns:a16="http://schemas.microsoft.com/office/drawing/2014/main" id="{EDCE354D-C289-46DD-A696-93F3BBE880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0" name="Immagine 1">
          <a:extLst>
            <a:ext uri="{FF2B5EF4-FFF2-40B4-BE49-F238E27FC236}">
              <a16:creationId xmlns:a16="http://schemas.microsoft.com/office/drawing/2014/main" id="{046E371B-5433-49D2-B3B4-CA4403C52A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1" name="Immagine 2">
          <a:extLst>
            <a:ext uri="{FF2B5EF4-FFF2-40B4-BE49-F238E27FC236}">
              <a16:creationId xmlns:a16="http://schemas.microsoft.com/office/drawing/2014/main" id="{638DE784-7F3E-4643-B615-C613F5E459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2" name="Immagine 14">
          <a:extLst>
            <a:ext uri="{FF2B5EF4-FFF2-40B4-BE49-F238E27FC236}">
              <a16:creationId xmlns:a16="http://schemas.microsoft.com/office/drawing/2014/main" id="{239E17B7-7BDB-432E-859A-CE0D668F00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3" name="Immagine 15">
          <a:extLst>
            <a:ext uri="{FF2B5EF4-FFF2-40B4-BE49-F238E27FC236}">
              <a16:creationId xmlns:a16="http://schemas.microsoft.com/office/drawing/2014/main" id="{E8DD8DE6-3436-4393-A0AB-BC131AD105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4" name="Immagine 16">
          <a:extLst>
            <a:ext uri="{FF2B5EF4-FFF2-40B4-BE49-F238E27FC236}">
              <a16:creationId xmlns:a16="http://schemas.microsoft.com/office/drawing/2014/main" id="{B7359ADA-2829-412F-A848-018D5BAB9E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5" name="Immagine 19">
          <a:extLst>
            <a:ext uri="{FF2B5EF4-FFF2-40B4-BE49-F238E27FC236}">
              <a16:creationId xmlns:a16="http://schemas.microsoft.com/office/drawing/2014/main" id="{82873A48-A9C1-44AA-A73B-9F9CB7CDAD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6" name="Immagine 18">
          <a:extLst>
            <a:ext uri="{FF2B5EF4-FFF2-40B4-BE49-F238E27FC236}">
              <a16:creationId xmlns:a16="http://schemas.microsoft.com/office/drawing/2014/main" id="{A4A82DE5-A9C6-42D6-933D-5907B84274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7" name="Immagine 19">
          <a:extLst>
            <a:ext uri="{FF2B5EF4-FFF2-40B4-BE49-F238E27FC236}">
              <a16:creationId xmlns:a16="http://schemas.microsoft.com/office/drawing/2014/main" id="{35416FD2-3845-47FD-ABDA-94DB08C1EE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5268" name="Immagine 20">
          <a:extLst>
            <a:ext uri="{FF2B5EF4-FFF2-40B4-BE49-F238E27FC236}">
              <a16:creationId xmlns:a16="http://schemas.microsoft.com/office/drawing/2014/main" id="{C6393257-8428-4E2F-995C-1E40F3EDF3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27105" name="Immagine 1">
          <a:extLst>
            <a:ext uri="{FF2B5EF4-FFF2-40B4-BE49-F238E27FC236}">
              <a16:creationId xmlns:a16="http://schemas.microsoft.com/office/drawing/2014/main" id="{3D3B716B-3A45-4BB6-AF53-DFD0328011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27106" name="Immagine 2">
          <a:extLst>
            <a:ext uri="{FF2B5EF4-FFF2-40B4-BE49-F238E27FC236}">
              <a16:creationId xmlns:a16="http://schemas.microsoft.com/office/drawing/2014/main" id="{83394FF1-5A7F-4F28-96B5-63F61CFB16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9505" name="Immagine 1">
          <a:extLst>
            <a:ext uri="{FF2B5EF4-FFF2-40B4-BE49-F238E27FC236}">
              <a16:creationId xmlns:a16="http://schemas.microsoft.com/office/drawing/2014/main" id="{9244E084-1B19-46C6-B8EB-83776B6776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9506" name="Immagine 2">
          <a:extLst>
            <a:ext uri="{FF2B5EF4-FFF2-40B4-BE49-F238E27FC236}">
              <a16:creationId xmlns:a16="http://schemas.microsoft.com/office/drawing/2014/main" id="{339F52E4-3EE5-4CEB-9AD6-515CFC978D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07" name="Immagine 8">
          <a:extLst>
            <a:ext uri="{FF2B5EF4-FFF2-40B4-BE49-F238E27FC236}">
              <a16:creationId xmlns:a16="http://schemas.microsoft.com/office/drawing/2014/main" id="{BF66DE01-1A7E-4942-B64A-B8D3DAD67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08" name="Immagine 10">
          <a:extLst>
            <a:ext uri="{FF2B5EF4-FFF2-40B4-BE49-F238E27FC236}">
              <a16:creationId xmlns:a16="http://schemas.microsoft.com/office/drawing/2014/main" id="{F892026F-B4CD-4D2E-BFEA-E7B1265C6A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09" name="Immagine 1">
          <a:extLst>
            <a:ext uri="{FF2B5EF4-FFF2-40B4-BE49-F238E27FC236}">
              <a16:creationId xmlns:a16="http://schemas.microsoft.com/office/drawing/2014/main" id="{09525F9D-7976-42E0-A007-86458D4F8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10" name="Immagine 3">
          <a:extLst>
            <a:ext uri="{FF2B5EF4-FFF2-40B4-BE49-F238E27FC236}">
              <a16:creationId xmlns:a16="http://schemas.microsoft.com/office/drawing/2014/main" id="{85A2E7E1-CC69-45CF-B17A-4B2C76D4B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11" name="Immagine 7">
          <a:extLst>
            <a:ext uri="{FF2B5EF4-FFF2-40B4-BE49-F238E27FC236}">
              <a16:creationId xmlns:a16="http://schemas.microsoft.com/office/drawing/2014/main" id="{45270D4B-434C-4B40-9CD8-C0C805A5F1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9512" name="Immagine 8">
          <a:extLst>
            <a:ext uri="{FF2B5EF4-FFF2-40B4-BE49-F238E27FC236}">
              <a16:creationId xmlns:a16="http://schemas.microsoft.com/office/drawing/2014/main" id="{1C053955-58E7-4369-80ED-B41AF7622C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3" name="Immagine 9">
          <a:extLst>
            <a:ext uri="{FF2B5EF4-FFF2-40B4-BE49-F238E27FC236}">
              <a16:creationId xmlns:a16="http://schemas.microsoft.com/office/drawing/2014/main" id="{8AFF7722-53A7-491B-9799-C1F554A464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4" name="Immagine 10">
          <a:extLst>
            <a:ext uri="{FF2B5EF4-FFF2-40B4-BE49-F238E27FC236}">
              <a16:creationId xmlns:a16="http://schemas.microsoft.com/office/drawing/2014/main" id="{26CF3362-2E9D-4F60-98A0-BA6E263580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9515" name="Immagine 11">
          <a:extLst>
            <a:ext uri="{FF2B5EF4-FFF2-40B4-BE49-F238E27FC236}">
              <a16:creationId xmlns:a16="http://schemas.microsoft.com/office/drawing/2014/main" id="{0A8A94EE-72F2-4D2B-AA60-A81E02227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6" name="Immagine 1">
          <a:extLst>
            <a:ext uri="{FF2B5EF4-FFF2-40B4-BE49-F238E27FC236}">
              <a16:creationId xmlns:a16="http://schemas.microsoft.com/office/drawing/2014/main" id="{71FA8D47-4D40-4F3A-9A12-56643026B0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7" name="Immagine 2">
          <a:extLst>
            <a:ext uri="{FF2B5EF4-FFF2-40B4-BE49-F238E27FC236}">
              <a16:creationId xmlns:a16="http://schemas.microsoft.com/office/drawing/2014/main" id="{FEB72251-8F66-40F3-817E-57C649C407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8" name="Immagine 14">
          <a:extLst>
            <a:ext uri="{FF2B5EF4-FFF2-40B4-BE49-F238E27FC236}">
              <a16:creationId xmlns:a16="http://schemas.microsoft.com/office/drawing/2014/main" id="{0545F5A2-D859-4132-887C-EFCA7406DA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19" name="Immagine 15">
          <a:extLst>
            <a:ext uri="{FF2B5EF4-FFF2-40B4-BE49-F238E27FC236}">
              <a16:creationId xmlns:a16="http://schemas.microsoft.com/office/drawing/2014/main" id="{B07D0792-F9AE-430F-85F5-D00B0451C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20" name="Immagine 16">
          <a:extLst>
            <a:ext uri="{FF2B5EF4-FFF2-40B4-BE49-F238E27FC236}">
              <a16:creationId xmlns:a16="http://schemas.microsoft.com/office/drawing/2014/main" id="{BDB43409-5320-434C-A50A-48D8731C0C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21" name="Immagine 17">
          <a:extLst>
            <a:ext uri="{FF2B5EF4-FFF2-40B4-BE49-F238E27FC236}">
              <a16:creationId xmlns:a16="http://schemas.microsoft.com/office/drawing/2014/main" id="{ADF1E441-7A67-42CD-B07E-A1D406552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22" name="Immagine 18">
          <a:extLst>
            <a:ext uri="{FF2B5EF4-FFF2-40B4-BE49-F238E27FC236}">
              <a16:creationId xmlns:a16="http://schemas.microsoft.com/office/drawing/2014/main" id="{C4961316-6A92-4089-9732-BC00A39AE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23" name="Immagine 22">
          <a:extLst>
            <a:ext uri="{FF2B5EF4-FFF2-40B4-BE49-F238E27FC236}">
              <a16:creationId xmlns:a16="http://schemas.microsoft.com/office/drawing/2014/main" id="{19F2A2BE-B435-4CBE-8F35-A9E45D5EC8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9524" name="Immagine 24">
          <a:extLst>
            <a:ext uri="{FF2B5EF4-FFF2-40B4-BE49-F238E27FC236}">
              <a16:creationId xmlns:a16="http://schemas.microsoft.com/office/drawing/2014/main" id="{D2B53290-4FA1-4B4B-A148-5F650C3C42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443483" name="Immagine 1">
          <a:extLst>
            <a:ext uri="{FF2B5EF4-FFF2-40B4-BE49-F238E27FC236}">
              <a16:creationId xmlns:a16="http://schemas.microsoft.com/office/drawing/2014/main" id="{0D9B95AD-32E0-45EB-8CFE-48AF91DD4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443484" name="Immagine 2">
          <a:extLst>
            <a:ext uri="{FF2B5EF4-FFF2-40B4-BE49-F238E27FC236}">
              <a16:creationId xmlns:a16="http://schemas.microsoft.com/office/drawing/2014/main" id="{22FA9CEF-2231-4524-90FC-F66F33CB0A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77675" name="Immagine 1">
          <a:extLst>
            <a:ext uri="{FF2B5EF4-FFF2-40B4-BE49-F238E27FC236}">
              <a16:creationId xmlns:a16="http://schemas.microsoft.com/office/drawing/2014/main" id="{57AC40C5-1797-4D79-B206-B61C69E9B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77676" name="Immagine 2">
          <a:extLst>
            <a:ext uri="{FF2B5EF4-FFF2-40B4-BE49-F238E27FC236}">
              <a16:creationId xmlns:a16="http://schemas.microsoft.com/office/drawing/2014/main" id="{62F08A4C-A87F-4500-A211-98402AE261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77" name="Immagine 8">
          <a:extLst>
            <a:ext uri="{FF2B5EF4-FFF2-40B4-BE49-F238E27FC236}">
              <a16:creationId xmlns:a16="http://schemas.microsoft.com/office/drawing/2014/main" id="{94A468D8-277F-4C44-B62D-80D47E1DF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78" name="Immagine 10">
          <a:extLst>
            <a:ext uri="{FF2B5EF4-FFF2-40B4-BE49-F238E27FC236}">
              <a16:creationId xmlns:a16="http://schemas.microsoft.com/office/drawing/2014/main" id="{8D24C283-4E85-448B-8AB7-0049C3F86E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79" name="Immagine 1">
          <a:extLst>
            <a:ext uri="{FF2B5EF4-FFF2-40B4-BE49-F238E27FC236}">
              <a16:creationId xmlns:a16="http://schemas.microsoft.com/office/drawing/2014/main" id="{2F0AC862-0E1B-47F1-A2CD-0D60D8C273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80" name="Immagine 3">
          <a:extLst>
            <a:ext uri="{FF2B5EF4-FFF2-40B4-BE49-F238E27FC236}">
              <a16:creationId xmlns:a16="http://schemas.microsoft.com/office/drawing/2014/main" id="{68128B32-7B75-4BCD-A28D-93944FD24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81" name="Immagine 7">
          <a:extLst>
            <a:ext uri="{FF2B5EF4-FFF2-40B4-BE49-F238E27FC236}">
              <a16:creationId xmlns:a16="http://schemas.microsoft.com/office/drawing/2014/main" id="{2CB46505-1452-4A35-AE6C-D41BB77142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7682" name="Immagine 8">
          <a:extLst>
            <a:ext uri="{FF2B5EF4-FFF2-40B4-BE49-F238E27FC236}">
              <a16:creationId xmlns:a16="http://schemas.microsoft.com/office/drawing/2014/main" id="{A30C95B3-20A8-48FB-8E4C-989077D12C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3" name="Immagine 9">
          <a:extLst>
            <a:ext uri="{FF2B5EF4-FFF2-40B4-BE49-F238E27FC236}">
              <a16:creationId xmlns:a16="http://schemas.microsoft.com/office/drawing/2014/main" id="{BDFD2F5F-9648-4616-A5C4-2FF7D404E4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4" name="Immagine 10">
          <a:extLst>
            <a:ext uri="{FF2B5EF4-FFF2-40B4-BE49-F238E27FC236}">
              <a16:creationId xmlns:a16="http://schemas.microsoft.com/office/drawing/2014/main" id="{AB70C43F-853A-4240-80FA-D8AE8EA999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77685" name="Immagine 11">
          <a:extLst>
            <a:ext uri="{FF2B5EF4-FFF2-40B4-BE49-F238E27FC236}">
              <a16:creationId xmlns:a16="http://schemas.microsoft.com/office/drawing/2014/main" id="{0EE85841-E6F1-4837-8FB1-FEDF51F93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6" name="Immagine 1">
          <a:extLst>
            <a:ext uri="{FF2B5EF4-FFF2-40B4-BE49-F238E27FC236}">
              <a16:creationId xmlns:a16="http://schemas.microsoft.com/office/drawing/2014/main" id="{E1DC3F32-41AD-430F-8A4D-128C8ACA5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7" name="Immagine 2">
          <a:extLst>
            <a:ext uri="{FF2B5EF4-FFF2-40B4-BE49-F238E27FC236}">
              <a16:creationId xmlns:a16="http://schemas.microsoft.com/office/drawing/2014/main" id="{4F781F29-1BFA-49D5-8B64-1594D578A2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8" name="Immagine 14">
          <a:extLst>
            <a:ext uri="{FF2B5EF4-FFF2-40B4-BE49-F238E27FC236}">
              <a16:creationId xmlns:a16="http://schemas.microsoft.com/office/drawing/2014/main" id="{6798D8DC-68D6-4046-9CAA-ECE99A812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89" name="Immagine 15">
          <a:extLst>
            <a:ext uri="{FF2B5EF4-FFF2-40B4-BE49-F238E27FC236}">
              <a16:creationId xmlns:a16="http://schemas.microsoft.com/office/drawing/2014/main" id="{BE9CEE53-A775-4900-95A8-FD6462B73D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90" name="Immagine 16">
          <a:extLst>
            <a:ext uri="{FF2B5EF4-FFF2-40B4-BE49-F238E27FC236}">
              <a16:creationId xmlns:a16="http://schemas.microsoft.com/office/drawing/2014/main" id="{540CA3A0-558B-4EBC-B875-8D89B79EE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91" name="Immagine 19">
          <a:extLst>
            <a:ext uri="{FF2B5EF4-FFF2-40B4-BE49-F238E27FC236}">
              <a16:creationId xmlns:a16="http://schemas.microsoft.com/office/drawing/2014/main" id="{70477675-D332-4DDD-B3C3-755A0FD89D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7692" name="Immagine 20">
          <a:extLst>
            <a:ext uri="{FF2B5EF4-FFF2-40B4-BE49-F238E27FC236}">
              <a16:creationId xmlns:a16="http://schemas.microsoft.com/office/drawing/2014/main" id="{F233361E-1C9B-4507-97DB-D4525793D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63957" name="Immagine 1">
          <a:extLst>
            <a:ext uri="{FF2B5EF4-FFF2-40B4-BE49-F238E27FC236}">
              <a16:creationId xmlns:a16="http://schemas.microsoft.com/office/drawing/2014/main" id="{C53D8742-5D40-4F96-A763-E450D64DDA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63958" name="Immagine 2">
          <a:extLst>
            <a:ext uri="{FF2B5EF4-FFF2-40B4-BE49-F238E27FC236}">
              <a16:creationId xmlns:a16="http://schemas.microsoft.com/office/drawing/2014/main" id="{3F8B278A-FC55-49E5-AA8B-2794BA90A6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60193" name="Immagine 16">
          <a:extLst>
            <a:ext uri="{FF2B5EF4-FFF2-40B4-BE49-F238E27FC236}">
              <a16:creationId xmlns:a16="http://schemas.microsoft.com/office/drawing/2014/main" id="{8F3F889F-8B1F-45D4-B1D7-246061DAC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60194" name="Immagine 17">
          <a:extLst>
            <a:ext uri="{FF2B5EF4-FFF2-40B4-BE49-F238E27FC236}">
              <a16:creationId xmlns:a16="http://schemas.microsoft.com/office/drawing/2014/main" id="{918B2B47-65F7-4B2B-83C3-385B7C142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195" name="Immagine 8">
          <a:extLst>
            <a:ext uri="{FF2B5EF4-FFF2-40B4-BE49-F238E27FC236}">
              <a16:creationId xmlns:a16="http://schemas.microsoft.com/office/drawing/2014/main" id="{8C87458D-77FA-4120-A020-98FDBB1740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196" name="Immagine 10">
          <a:extLst>
            <a:ext uri="{FF2B5EF4-FFF2-40B4-BE49-F238E27FC236}">
              <a16:creationId xmlns:a16="http://schemas.microsoft.com/office/drawing/2014/main" id="{7A18FF8D-8436-434A-B95A-251710ACF6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197" name="Immagine 1">
          <a:extLst>
            <a:ext uri="{FF2B5EF4-FFF2-40B4-BE49-F238E27FC236}">
              <a16:creationId xmlns:a16="http://schemas.microsoft.com/office/drawing/2014/main" id="{43A0C182-2DBB-4D12-B24A-98955196D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198" name="Immagine 3">
          <a:extLst>
            <a:ext uri="{FF2B5EF4-FFF2-40B4-BE49-F238E27FC236}">
              <a16:creationId xmlns:a16="http://schemas.microsoft.com/office/drawing/2014/main" id="{A964CF7B-0063-4806-8187-0935B3D8C0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199" name="Immagine 22">
          <a:extLst>
            <a:ext uri="{FF2B5EF4-FFF2-40B4-BE49-F238E27FC236}">
              <a16:creationId xmlns:a16="http://schemas.microsoft.com/office/drawing/2014/main" id="{E65A2936-9E25-481F-BCB1-3D553033CE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60200" name="Immagine 23">
          <a:extLst>
            <a:ext uri="{FF2B5EF4-FFF2-40B4-BE49-F238E27FC236}">
              <a16:creationId xmlns:a16="http://schemas.microsoft.com/office/drawing/2014/main" id="{52A10E63-E6CB-4ACE-A6BC-740ECA4E7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1" name="Immagine 24">
          <a:extLst>
            <a:ext uri="{FF2B5EF4-FFF2-40B4-BE49-F238E27FC236}">
              <a16:creationId xmlns:a16="http://schemas.microsoft.com/office/drawing/2014/main" id="{DC2CEAC3-1FBE-4D66-AFA1-639AD6450A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2" name="Immagine 25">
          <a:extLst>
            <a:ext uri="{FF2B5EF4-FFF2-40B4-BE49-F238E27FC236}">
              <a16:creationId xmlns:a16="http://schemas.microsoft.com/office/drawing/2014/main" id="{7378A740-C250-407C-B195-DD0742AB6B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60203" name="Immagine 26">
          <a:extLst>
            <a:ext uri="{FF2B5EF4-FFF2-40B4-BE49-F238E27FC236}">
              <a16:creationId xmlns:a16="http://schemas.microsoft.com/office/drawing/2014/main" id="{3805E8B3-9A44-42D5-9BF7-21B5CEDE61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4" name="Immagine 1">
          <a:extLst>
            <a:ext uri="{FF2B5EF4-FFF2-40B4-BE49-F238E27FC236}">
              <a16:creationId xmlns:a16="http://schemas.microsoft.com/office/drawing/2014/main" id="{80BD4270-0F93-4B28-AF83-50299BCAA9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5" name="Immagine 2">
          <a:extLst>
            <a:ext uri="{FF2B5EF4-FFF2-40B4-BE49-F238E27FC236}">
              <a16:creationId xmlns:a16="http://schemas.microsoft.com/office/drawing/2014/main" id="{9AF2B950-0CBC-473A-8478-E315987FD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6" name="Immagine 29">
          <a:extLst>
            <a:ext uri="{FF2B5EF4-FFF2-40B4-BE49-F238E27FC236}">
              <a16:creationId xmlns:a16="http://schemas.microsoft.com/office/drawing/2014/main" id="{A9466652-3CEE-40B8-908F-8002664584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7" name="Immagine 30">
          <a:extLst>
            <a:ext uri="{FF2B5EF4-FFF2-40B4-BE49-F238E27FC236}">
              <a16:creationId xmlns:a16="http://schemas.microsoft.com/office/drawing/2014/main" id="{FFDF9F2F-5BD1-44C6-A961-89D18AF98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60208" name="Immagine 33">
          <a:extLst>
            <a:ext uri="{FF2B5EF4-FFF2-40B4-BE49-F238E27FC236}">
              <a16:creationId xmlns:a16="http://schemas.microsoft.com/office/drawing/2014/main" id="{2045B07C-22E8-4E8B-A6F8-AAB7E0F06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6010" name="Immagine 1">
          <a:extLst>
            <a:ext uri="{FF2B5EF4-FFF2-40B4-BE49-F238E27FC236}">
              <a16:creationId xmlns:a16="http://schemas.microsoft.com/office/drawing/2014/main" id="{A63FC6C2-39F2-4A4D-ADAD-21989E9A0C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6011" name="Immagine 2">
          <a:extLst>
            <a:ext uri="{FF2B5EF4-FFF2-40B4-BE49-F238E27FC236}">
              <a16:creationId xmlns:a16="http://schemas.microsoft.com/office/drawing/2014/main" id="{94A312E5-9663-4C7E-803B-CAD3F1BAB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2" name="Immagine 8">
          <a:extLst>
            <a:ext uri="{FF2B5EF4-FFF2-40B4-BE49-F238E27FC236}">
              <a16:creationId xmlns:a16="http://schemas.microsoft.com/office/drawing/2014/main" id="{0541A6FD-DAC7-49EF-9105-75001C7E9F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3" name="Immagine 10">
          <a:extLst>
            <a:ext uri="{FF2B5EF4-FFF2-40B4-BE49-F238E27FC236}">
              <a16:creationId xmlns:a16="http://schemas.microsoft.com/office/drawing/2014/main" id="{9CE90C8A-D5D3-4096-9A0E-CE942D15C1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4" name="Immagine 1">
          <a:extLst>
            <a:ext uri="{FF2B5EF4-FFF2-40B4-BE49-F238E27FC236}">
              <a16:creationId xmlns:a16="http://schemas.microsoft.com/office/drawing/2014/main" id="{6D20CB5A-9815-410E-8B32-88742A4EE1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5" name="Immagine 3">
          <a:extLst>
            <a:ext uri="{FF2B5EF4-FFF2-40B4-BE49-F238E27FC236}">
              <a16:creationId xmlns:a16="http://schemas.microsoft.com/office/drawing/2014/main" id="{B4C66C5A-8BF6-4BF5-978E-CF4E829FF2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6" name="Immagine 7">
          <a:extLst>
            <a:ext uri="{FF2B5EF4-FFF2-40B4-BE49-F238E27FC236}">
              <a16:creationId xmlns:a16="http://schemas.microsoft.com/office/drawing/2014/main" id="{D2A2B144-EFE8-4D92-9E88-D9F3EB761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6017" name="Immagine 8">
          <a:extLst>
            <a:ext uri="{FF2B5EF4-FFF2-40B4-BE49-F238E27FC236}">
              <a16:creationId xmlns:a16="http://schemas.microsoft.com/office/drawing/2014/main" id="{479BA36B-67F6-4016-B8D7-DDB27AD109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18" name="Immagine 9">
          <a:extLst>
            <a:ext uri="{FF2B5EF4-FFF2-40B4-BE49-F238E27FC236}">
              <a16:creationId xmlns:a16="http://schemas.microsoft.com/office/drawing/2014/main" id="{CAD3EB95-B2F7-4BD4-9ABB-873E6ADBFF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19" name="Immagine 10">
          <a:extLst>
            <a:ext uri="{FF2B5EF4-FFF2-40B4-BE49-F238E27FC236}">
              <a16:creationId xmlns:a16="http://schemas.microsoft.com/office/drawing/2014/main" id="{D3B72EA7-30D8-4BDF-8874-CC713D0D1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6020" name="Immagine 11">
          <a:extLst>
            <a:ext uri="{FF2B5EF4-FFF2-40B4-BE49-F238E27FC236}">
              <a16:creationId xmlns:a16="http://schemas.microsoft.com/office/drawing/2014/main" id="{72361D51-EAB4-4213-A4AE-BD1D64211D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1" name="Immagine 1">
          <a:extLst>
            <a:ext uri="{FF2B5EF4-FFF2-40B4-BE49-F238E27FC236}">
              <a16:creationId xmlns:a16="http://schemas.microsoft.com/office/drawing/2014/main" id="{A419C230-B8B1-467D-A079-5156B9EF3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2" name="Immagine 2">
          <a:extLst>
            <a:ext uri="{FF2B5EF4-FFF2-40B4-BE49-F238E27FC236}">
              <a16:creationId xmlns:a16="http://schemas.microsoft.com/office/drawing/2014/main" id="{01DAFC5F-93CC-4C45-8F48-305BC1413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3" name="Immagine 14">
          <a:extLst>
            <a:ext uri="{FF2B5EF4-FFF2-40B4-BE49-F238E27FC236}">
              <a16:creationId xmlns:a16="http://schemas.microsoft.com/office/drawing/2014/main" id="{3D180EA1-19B4-4820-8E7A-E44A47173F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4" name="Immagine 15">
          <a:extLst>
            <a:ext uri="{FF2B5EF4-FFF2-40B4-BE49-F238E27FC236}">
              <a16:creationId xmlns:a16="http://schemas.microsoft.com/office/drawing/2014/main" id="{26984C38-84F0-4AF9-8F9A-F75CA5F2AB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5" name="Immagine 16">
          <a:extLst>
            <a:ext uri="{FF2B5EF4-FFF2-40B4-BE49-F238E27FC236}">
              <a16:creationId xmlns:a16="http://schemas.microsoft.com/office/drawing/2014/main" id="{13833AF5-E655-46E2-8F75-1F53351C8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6" name="Immagine 17">
          <a:extLst>
            <a:ext uri="{FF2B5EF4-FFF2-40B4-BE49-F238E27FC236}">
              <a16:creationId xmlns:a16="http://schemas.microsoft.com/office/drawing/2014/main" id="{5192BC78-3911-4FCE-84FA-8DFE87FE41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7" name="Immagine 18">
          <a:extLst>
            <a:ext uri="{FF2B5EF4-FFF2-40B4-BE49-F238E27FC236}">
              <a16:creationId xmlns:a16="http://schemas.microsoft.com/office/drawing/2014/main" id="{DF30B741-57D1-4DC7-BA8D-721CE66437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8" name="Immagine 19">
          <a:extLst>
            <a:ext uri="{FF2B5EF4-FFF2-40B4-BE49-F238E27FC236}">
              <a16:creationId xmlns:a16="http://schemas.microsoft.com/office/drawing/2014/main" id="{292F3865-1AF5-45F8-B0C1-C9ECAF1991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29" name="Immagine 20">
          <a:extLst>
            <a:ext uri="{FF2B5EF4-FFF2-40B4-BE49-F238E27FC236}">
              <a16:creationId xmlns:a16="http://schemas.microsoft.com/office/drawing/2014/main" id="{39684323-0148-4BD8-BBF7-BF02C3C9A5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6030" name="Immagine 21">
          <a:extLst>
            <a:ext uri="{FF2B5EF4-FFF2-40B4-BE49-F238E27FC236}">
              <a16:creationId xmlns:a16="http://schemas.microsoft.com/office/drawing/2014/main" id="{745BE522-AC61-415A-81C3-E18C65B38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9081" name="Immagine 1">
          <a:extLst>
            <a:ext uri="{FF2B5EF4-FFF2-40B4-BE49-F238E27FC236}">
              <a16:creationId xmlns:a16="http://schemas.microsoft.com/office/drawing/2014/main" id="{03D84983-8637-4F14-9346-45DF2E991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9082" name="Immagine 2">
          <a:extLst>
            <a:ext uri="{FF2B5EF4-FFF2-40B4-BE49-F238E27FC236}">
              <a16:creationId xmlns:a16="http://schemas.microsoft.com/office/drawing/2014/main" id="{5C1E1F9B-625A-4373-92E5-4A633DA1D8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3" name="Immagine 8">
          <a:extLst>
            <a:ext uri="{FF2B5EF4-FFF2-40B4-BE49-F238E27FC236}">
              <a16:creationId xmlns:a16="http://schemas.microsoft.com/office/drawing/2014/main" id="{F9CF3367-F7BA-477B-9199-D9058AB11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4" name="Immagine 10">
          <a:extLst>
            <a:ext uri="{FF2B5EF4-FFF2-40B4-BE49-F238E27FC236}">
              <a16:creationId xmlns:a16="http://schemas.microsoft.com/office/drawing/2014/main" id="{27624E38-5FDD-46CF-878F-37A151124C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5" name="Immagine 1">
          <a:extLst>
            <a:ext uri="{FF2B5EF4-FFF2-40B4-BE49-F238E27FC236}">
              <a16:creationId xmlns:a16="http://schemas.microsoft.com/office/drawing/2014/main" id="{B9B0EEE4-D4C4-4726-9852-266E9ADE70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6" name="Immagine 3">
          <a:extLst>
            <a:ext uri="{FF2B5EF4-FFF2-40B4-BE49-F238E27FC236}">
              <a16:creationId xmlns:a16="http://schemas.microsoft.com/office/drawing/2014/main" id="{6CB368AF-2784-45F3-AAEA-F596F6944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7" name="Immagine 7">
          <a:extLst>
            <a:ext uri="{FF2B5EF4-FFF2-40B4-BE49-F238E27FC236}">
              <a16:creationId xmlns:a16="http://schemas.microsoft.com/office/drawing/2014/main" id="{7E81FC6C-9729-47B9-9547-6A8F2A66B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9088" name="Immagine 8">
          <a:extLst>
            <a:ext uri="{FF2B5EF4-FFF2-40B4-BE49-F238E27FC236}">
              <a16:creationId xmlns:a16="http://schemas.microsoft.com/office/drawing/2014/main" id="{A6831C4B-3EA3-4835-873A-0CBD3D930E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89" name="Immagine 9">
          <a:extLst>
            <a:ext uri="{FF2B5EF4-FFF2-40B4-BE49-F238E27FC236}">
              <a16:creationId xmlns:a16="http://schemas.microsoft.com/office/drawing/2014/main" id="{62F77F5C-3502-4C37-9F79-40D28F0CE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0" name="Immagine 10">
          <a:extLst>
            <a:ext uri="{FF2B5EF4-FFF2-40B4-BE49-F238E27FC236}">
              <a16:creationId xmlns:a16="http://schemas.microsoft.com/office/drawing/2014/main" id="{B7692725-C907-46E3-B518-ABB4A9C02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9091" name="Immagine 11">
          <a:extLst>
            <a:ext uri="{FF2B5EF4-FFF2-40B4-BE49-F238E27FC236}">
              <a16:creationId xmlns:a16="http://schemas.microsoft.com/office/drawing/2014/main" id="{9E907700-8956-43D9-9F1E-0A031560B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2" name="Immagine 1">
          <a:extLst>
            <a:ext uri="{FF2B5EF4-FFF2-40B4-BE49-F238E27FC236}">
              <a16:creationId xmlns:a16="http://schemas.microsoft.com/office/drawing/2014/main" id="{C25CBDB4-5014-428E-90B2-B8C3EC7E1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3" name="Immagine 2">
          <a:extLst>
            <a:ext uri="{FF2B5EF4-FFF2-40B4-BE49-F238E27FC236}">
              <a16:creationId xmlns:a16="http://schemas.microsoft.com/office/drawing/2014/main" id="{3E265084-FCD7-4EE6-8F86-12312FF55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4" name="Immagine 14">
          <a:extLst>
            <a:ext uri="{FF2B5EF4-FFF2-40B4-BE49-F238E27FC236}">
              <a16:creationId xmlns:a16="http://schemas.microsoft.com/office/drawing/2014/main" id="{FA024924-E1C6-4840-854B-F24414E1EA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5" name="Immagine 15">
          <a:extLst>
            <a:ext uri="{FF2B5EF4-FFF2-40B4-BE49-F238E27FC236}">
              <a16:creationId xmlns:a16="http://schemas.microsoft.com/office/drawing/2014/main" id="{40DF9D35-5B18-4072-9232-67623380AE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6" name="Immagine 16">
          <a:extLst>
            <a:ext uri="{FF2B5EF4-FFF2-40B4-BE49-F238E27FC236}">
              <a16:creationId xmlns:a16="http://schemas.microsoft.com/office/drawing/2014/main" id="{26349010-AB2D-41FD-B6A8-EAD7B1B66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7" name="Immagine 19">
          <a:extLst>
            <a:ext uri="{FF2B5EF4-FFF2-40B4-BE49-F238E27FC236}">
              <a16:creationId xmlns:a16="http://schemas.microsoft.com/office/drawing/2014/main" id="{19623E5E-DA51-4B99-9C85-ABDC5E8F48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8" name="Immagine 18">
          <a:extLst>
            <a:ext uri="{FF2B5EF4-FFF2-40B4-BE49-F238E27FC236}">
              <a16:creationId xmlns:a16="http://schemas.microsoft.com/office/drawing/2014/main" id="{818ABAA6-8323-465B-87E7-2D9ADAF6EF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099" name="Immagine 19">
          <a:extLst>
            <a:ext uri="{FF2B5EF4-FFF2-40B4-BE49-F238E27FC236}">
              <a16:creationId xmlns:a16="http://schemas.microsoft.com/office/drawing/2014/main" id="{E59F8E89-1875-4FF3-9610-FC1F4BEEC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9100" name="Immagine 20">
          <a:extLst>
            <a:ext uri="{FF2B5EF4-FFF2-40B4-BE49-F238E27FC236}">
              <a16:creationId xmlns:a16="http://schemas.microsoft.com/office/drawing/2014/main" id="{1AAA6B90-1943-445B-A4CD-EE637437FC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476239" name="Immagine 1">
          <a:extLst>
            <a:ext uri="{FF2B5EF4-FFF2-40B4-BE49-F238E27FC236}">
              <a16:creationId xmlns:a16="http://schemas.microsoft.com/office/drawing/2014/main" id="{77175087-1660-4570-A587-14563CD67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476240" name="Immagine 2">
          <a:extLst>
            <a:ext uri="{FF2B5EF4-FFF2-40B4-BE49-F238E27FC236}">
              <a16:creationId xmlns:a16="http://schemas.microsoft.com/office/drawing/2014/main" id="{0F46A6FA-AED1-4899-BE89-BBFC1C139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4191" name="Immagine 1">
          <a:extLst>
            <a:ext uri="{FF2B5EF4-FFF2-40B4-BE49-F238E27FC236}">
              <a16:creationId xmlns:a16="http://schemas.microsoft.com/office/drawing/2014/main" id="{7BA594E2-5F65-4FFE-AD11-097E3DF73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4192" name="Immagine 2">
          <a:extLst>
            <a:ext uri="{FF2B5EF4-FFF2-40B4-BE49-F238E27FC236}">
              <a16:creationId xmlns:a16="http://schemas.microsoft.com/office/drawing/2014/main" id="{973F8F5F-9917-4BAC-9156-93FF21BAE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3" name="Immagine 8">
          <a:extLst>
            <a:ext uri="{FF2B5EF4-FFF2-40B4-BE49-F238E27FC236}">
              <a16:creationId xmlns:a16="http://schemas.microsoft.com/office/drawing/2014/main" id="{08C47F15-2E47-4572-84B4-0F8CC382B6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4" name="Immagine 10">
          <a:extLst>
            <a:ext uri="{FF2B5EF4-FFF2-40B4-BE49-F238E27FC236}">
              <a16:creationId xmlns:a16="http://schemas.microsoft.com/office/drawing/2014/main" id="{6E631CA8-9C40-4741-9E8B-A84ECB096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5" name="Immagine 1">
          <a:extLst>
            <a:ext uri="{FF2B5EF4-FFF2-40B4-BE49-F238E27FC236}">
              <a16:creationId xmlns:a16="http://schemas.microsoft.com/office/drawing/2014/main" id="{99B7E214-A819-4F3F-A54C-5ADD2E0123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6" name="Immagine 3">
          <a:extLst>
            <a:ext uri="{FF2B5EF4-FFF2-40B4-BE49-F238E27FC236}">
              <a16:creationId xmlns:a16="http://schemas.microsoft.com/office/drawing/2014/main" id="{5BC18E63-DA11-4FCB-A277-70E9F76AA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7" name="Immagine 7">
          <a:extLst>
            <a:ext uri="{FF2B5EF4-FFF2-40B4-BE49-F238E27FC236}">
              <a16:creationId xmlns:a16="http://schemas.microsoft.com/office/drawing/2014/main" id="{7C66A096-486F-49D6-87AE-0706E882FC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4198" name="Immagine 8">
          <a:extLst>
            <a:ext uri="{FF2B5EF4-FFF2-40B4-BE49-F238E27FC236}">
              <a16:creationId xmlns:a16="http://schemas.microsoft.com/office/drawing/2014/main" id="{8D40D632-315C-464D-BC80-AC98D5D586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199" name="Immagine 9">
          <a:extLst>
            <a:ext uri="{FF2B5EF4-FFF2-40B4-BE49-F238E27FC236}">
              <a16:creationId xmlns:a16="http://schemas.microsoft.com/office/drawing/2014/main" id="{4090C7E4-CCA7-49ED-B854-939AFC5D1F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0" name="Immagine 10">
          <a:extLst>
            <a:ext uri="{FF2B5EF4-FFF2-40B4-BE49-F238E27FC236}">
              <a16:creationId xmlns:a16="http://schemas.microsoft.com/office/drawing/2014/main" id="{A4CF5D20-8A85-4C67-9FB0-32FDE4E9C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4201" name="Immagine 11">
          <a:extLst>
            <a:ext uri="{FF2B5EF4-FFF2-40B4-BE49-F238E27FC236}">
              <a16:creationId xmlns:a16="http://schemas.microsoft.com/office/drawing/2014/main" id="{2CAC594C-D6C0-4355-99CC-8BEBFE0CF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2" name="Immagine 1">
          <a:extLst>
            <a:ext uri="{FF2B5EF4-FFF2-40B4-BE49-F238E27FC236}">
              <a16:creationId xmlns:a16="http://schemas.microsoft.com/office/drawing/2014/main" id="{D4D3264F-78E2-406D-A799-53ABA7EE6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3" name="Immagine 2">
          <a:extLst>
            <a:ext uri="{FF2B5EF4-FFF2-40B4-BE49-F238E27FC236}">
              <a16:creationId xmlns:a16="http://schemas.microsoft.com/office/drawing/2014/main" id="{6A1B18C8-B6D9-4FA3-B9D9-930BEB0B5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4" name="Immagine 14">
          <a:extLst>
            <a:ext uri="{FF2B5EF4-FFF2-40B4-BE49-F238E27FC236}">
              <a16:creationId xmlns:a16="http://schemas.microsoft.com/office/drawing/2014/main" id="{5ACFE0B0-097A-4C78-8351-9CBB94718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5" name="Immagine 15">
          <a:extLst>
            <a:ext uri="{FF2B5EF4-FFF2-40B4-BE49-F238E27FC236}">
              <a16:creationId xmlns:a16="http://schemas.microsoft.com/office/drawing/2014/main" id="{DF8CE0A6-9280-4ABC-AD61-5D492F4CE2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6" name="Immagine 16">
          <a:extLst>
            <a:ext uri="{FF2B5EF4-FFF2-40B4-BE49-F238E27FC236}">
              <a16:creationId xmlns:a16="http://schemas.microsoft.com/office/drawing/2014/main" id="{3C4B4FAF-26A5-4ECA-A9CD-3FAECECBEE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7" name="Immagine 19">
          <a:extLst>
            <a:ext uri="{FF2B5EF4-FFF2-40B4-BE49-F238E27FC236}">
              <a16:creationId xmlns:a16="http://schemas.microsoft.com/office/drawing/2014/main" id="{3BF1DD59-820F-46CA-83D4-2ED02D440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4208" name="Immagine 20">
          <a:extLst>
            <a:ext uri="{FF2B5EF4-FFF2-40B4-BE49-F238E27FC236}">
              <a16:creationId xmlns:a16="http://schemas.microsoft.com/office/drawing/2014/main" id="{C0A146D1-9527-4CD0-887D-0AA4A683E0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22301" name="Immagine 1">
          <a:extLst>
            <a:ext uri="{FF2B5EF4-FFF2-40B4-BE49-F238E27FC236}">
              <a16:creationId xmlns:a16="http://schemas.microsoft.com/office/drawing/2014/main" id="{FF8733D3-54F0-4891-84FE-EB932BC06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22302" name="Immagine 2">
          <a:extLst>
            <a:ext uri="{FF2B5EF4-FFF2-40B4-BE49-F238E27FC236}">
              <a16:creationId xmlns:a16="http://schemas.microsoft.com/office/drawing/2014/main" id="{46808155-8344-4BDF-82A1-9129FAA1A5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9869" name="Immagine 1">
          <a:extLst>
            <a:ext uri="{FF2B5EF4-FFF2-40B4-BE49-F238E27FC236}">
              <a16:creationId xmlns:a16="http://schemas.microsoft.com/office/drawing/2014/main" id="{5CEB3729-443F-4240-9250-7392957C27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9870" name="Immagine 2">
          <a:extLst>
            <a:ext uri="{FF2B5EF4-FFF2-40B4-BE49-F238E27FC236}">
              <a16:creationId xmlns:a16="http://schemas.microsoft.com/office/drawing/2014/main" id="{3D8D7729-EC0B-478C-AAF0-25D58175B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1" name="Immagine 8">
          <a:extLst>
            <a:ext uri="{FF2B5EF4-FFF2-40B4-BE49-F238E27FC236}">
              <a16:creationId xmlns:a16="http://schemas.microsoft.com/office/drawing/2014/main" id="{E5FEABEB-EEC4-4B6C-B085-916D7AB70E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2" name="Immagine 10">
          <a:extLst>
            <a:ext uri="{FF2B5EF4-FFF2-40B4-BE49-F238E27FC236}">
              <a16:creationId xmlns:a16="http://schemas.microsoft.com/office/drawing/2014/main" id="{0A017C55-F499-4397-9388-4554CFF095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3" name="Immagine 1">
          <a:extLst>
            <a:ext uri="{FF2B5EF4-FFF2-40B4-BE49-F238E27FC236}">
              <a16:creationId xmlns:a16="http://schemas.microsoft.com/office/drawing/2014/main" id="{1C945CCB-D432-4189-BEB0-2EF7B60FD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4" name="Immagine 3">
          <a:extLst>
            <a:ext uri="{FF2B5EF4-FFF2-40B4-BE49-F238E27FC236}">
              <a16:creationId xmlns:a16="http://schemas.microsoft.com/office/drawing/2014/main" id="{9377837C-15FE-4931-9E62-F62917D7DA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5" name="Immagine 7">
          <a:extLst>
            <a:ext uri="{FF2B5EF4-FFF2-40B4-BE49-F238E27FC236}">
              <a16:creationId xmlns:a16="http://schemas.microsoft.com/office/drawing/2014/main" id="{44D4E66F-1F0D-4E58-BC8F-9340306B9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9876" name="Immagine 8">
          <a:extLst>
            <a:ext uri="{FF2B5EF4-FFF2-40B4-BE49-F238E27FC236}">
              <a16:creationId xmlns:a16="http://schemas.microsoft.com/office/drawing/2014/main" id="{2C00F074-40CD-458E-A863-9753C620A8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77" name="Immagine 9">
          <a:extLst>
            <a:ext uri="{FF2B5EF4-FFF2-40B4-BE49-F238E27FC236}">
              <a16:creationId xmlns:a16="http://schemas.microsoft.com/office/drawing/2014/main" id="{61E5E8FF-FEC3-410F-A8DB-DCC84A1D0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78" name="Immagine 10">
          <a:extLst>
            <a:ext uri="{FF2B5EF4-FFF2-40B4-BE49-F238E27FC236}">
              <a16:creationId xmlns:a16="http://schemas.microsoft.com/office/drawing/2014/main" id="{3AC2A314-FA1B-444E-85D1-AE1A551200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9879" name="Immagine 11">
          <a:extLst>
            <a:ext uri="{FF2B5EF4-FFF2-40B4-BE49-F238E27FC236}">
              <a16:creationId xmlns:a16="http://schemas.microsoft.com/office/drawing/2014/main" id="{3C550423-1CCC-4DC1-A5A9-AB9A4781E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0" name="Immagine 1">
          <a:extLst>
            <a:ext uri="{FF2B5EF4-FFF2-40B4-BE49-F238E27FC236}">
              <a16:creationId xmlns:a16="http://schemas.microsoft.com/office/drawing/2014/main" id="{AF619BD7-123C-468C-AB32-E99BDEB28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1" name="Immagine 2">
          <a:extLst>
            <a:ext uri="{FF2B5EF4-FFF2-40B4-BE49-F238E27FC236}">
              <a16:creationId xmlns:a16="http://schemas.microsoft.com/office/drawing/2014/main" id="{6479608D-5674-41C9-9993-0B35E208CE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2" name="Immagine 14">
          <a:extLst>
            <a:ext uri="{FF2B5EF4-FFF2-40B4-BE49-F238E27FC236}">
              <a16:creationId xmlns:a16="http://schemas.microsoft.com/office/drawing/2014/main" id="{8FC2CB66-12A1-47BA-9D06-C7FDF4FB9C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3" name="Immagine 15">
          <a:extLst>
            <a:ext uri="{FF2B5EF4-FFF2-40B4-BE49-F238E27FC236}">
              <a16:creationId xmlns:a16="http://schemas.microsoft.com/office/drawing/2014/main" id="{5DF46C56-5976-4736-A57A-8D2C4B7091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4" name="Immagine 16">
          <a:extLst>
            <a:ext uri="{FF2B5EF4-FFF2-40B4-BE49-F238E27FC236}">
              <a16:creationId xmlns:a16="http://schemas.microsoft.com/office/drawing/2014/main" id="{46356847-6E7F-4201-984F-70FF98CC4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5" name="Immagine 17">
          <a:extLst>
            <a:ext uri="{FF2B5EF4-FFF2-40B4-BE49-F238E27FC236}">
              <a16:creationId xmlns:a16="http://schemas.microsoft.com/office/drawing/2014/main" id="{953BA6B0-FB42-4162-A5F2-A4CFDCE879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9886" name="Immagine 20">
          <a:extLst>
            <a:ext uri="{FF2B5EF4-FFF2-40B4-BE49-F238E27FC236}">
              <a16:creationId xmlns:a16="http://schemas.microsoft.com/office/drawing/2014/main" id="{7B322D1C-2EF5-49A4-827D-04DF275607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39699" name="Immagine 1">
          <a:extLst>
            <a:ext uri="{FF2B5EF4-FFF2-40B4-BE49-F238E27FC236}">
              <a16:creationId xmlns:a16="http://schemas.microsoft.com/office/drawing/2014/main" id="{FE062797-5E84-467E-8D7F-850453292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39700" name="Immagine 2">
          <a:extLst>
            <a:ext uri="{FF2B5EF4-FFF2-40B4-BE49-F238E27FC236}">
              <a16:creationId xmlns:a16="http://schemas.microsoft.com/office/drawing/2014/main" id="{BB173F1C-4304-460E-8AC5-16BD4692CF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0981" name="Immagine 1">
          <a:extLst>
            <a:ext uri="{FF2B5EF4-FFF2-40B4-BE49-F238E27FC236}">
              <a16:creationId xmlns:a16="http://schemas.microsoft.com/office/drawing/2014/main" id="{AFC8658A-C8BA-4172-9288-15CAC5897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0982" name="Immagine 2">
          <a:extLst>
            <a:ext uri="{FF2B5EF4-FFF2-40B4-BE49-F238E27FC236}">
              <a16:creationId xmlns:a16="http://schemas.microsoft.com/office/drawing/2014/main" id="{2A1154C3-57B0-4EE0-874D-3B6FFA27B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3" name="Immagine 8">
          <a:extLst>
            <a:ext uri="{FF2B5EF4-FFF2-40B4-BE49-F238E27FC236}">
              <a16:creationId xmlns:a16="http://schemas.microsoft.com/office/drawing/2014/main" id="{D7A48289-A985-4B22-A01D-5B75448B7B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4" name="Immagine 10">
          <a:extLst>
            <a:ext uri="{FF2B5EF4-FFF2-40B4-BE49-F238E27FC236}">
              <a16:creationId xmlns:a16="http://schemas.microsoft.com/office/drawing/2014/main" id="{73D81ED2-4DBA-4FFF-B22E-C10688E435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5" name="Immagine 1">
          <a:extLst>
            <a:ext uri="{FF2B5EF4-FFF2-40B4-BE49-F238E27FC236}">
              <a16:creationId xmlns:a16="http://schemas.microsoft.com/office/drawing/2014/main" id="{64970498-8905-4DB7-8FA2-6FD7E128A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6" name="Immagine 3">
          <a:extLst>
            <a:ext uri="{FF2B5EF4-FFF2-40B4-BE49-F238E27FC236}">
              <a16:creationId xmlns:a16="http://schemas.microsoft.com/office/drawing/2014/main" id="{BF560941-B11D-4B77-8C0E-6432ADB5A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7" name="Immagine 7">
          <a:extLst>
            <a:ext uri="{FF2B5EF4-FFF2-40B4-BE49-F238E27FC236}">
              <a16:creationId xmlns:a16="http://schemas.microsoft.com/office/drawing/2014/main" id="{D8BBD839-9A78-4B41-B126-D806C855F4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0988" name="Immagine 8">
          <a:extLst>
            <a:ext uri="{FF2B5EF4-FFF2-40B4-BE49-F238E27FC236}">
              <a16:creationId xmlns:a16="http://schemas.microsoft.com/office/drawing/2014/main" id="{4CE4E6AE-BE52-4ABB-81D7-EE0408C643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89" name="Immagine 9">
          <a:extLst>
            <a:ext uri="{FF2B5EF4-FFF2-40B4-BE49-F238E27FC236}">
              <a16:creationId xmlns:a16="http://schemas.microsoft.com/office/drawing/2014/main" id="{1D969374-EB21-45D3-9651-08ADDE074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0" name="Immagine 10">
          <a:extLst>
            <a:ext uri="{FF2B5EF4-FFF2-40B4-BE49-F238E27FC236}">
              <a16:creationId xmlns:a16="http://schemas.microsoft.com/office/drawing/2014/main" id="{C9CBC5DD-3A48-4FB1-9044-E6C87A626C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0991" name="Immagine 11">
          <a:extLst>
            <a:ext uri="{FF2B5EF4-FFF2-40B4-BE49-F238E27FC236}">
              <a16:creationId xmlns:a16="http://schemas.microsoft.com/office/drawing/2014/main" id="{018ADEE8-3663-4A5A-8489-5A62C81C8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2" name="Immagine 1">
          <a:extLst>
            <a:ext uri="{FF2B5EF4-FFF2-40B4-BE49-F238E27FC236}">
              <a16:creationId xmlns:a16="http://schemas.microsoft.com/office/drawing/2014/main" id="{0B1A681B-2538-4011-8915-81A569E179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3" name="Immagine 2">
          <a:extLst>
            <a:ext uri="{FF2B5EF4-FFF2-40B4-BE49-F238E27FC236}">
              <a16:creationId xmlns:a16="http://schemas.microsoft.com/office/drawing/2014/main" id="{17EC3187-823C-4335-AA93-062EA9C8B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4" name="Immagine 14">
          <a:extLst>
            <a:ext uri="{FF2B5EF4-FFF2-40B4-BE49-F238E27FC236}">
              <a16:creationId xmlns:a16="http://schemas.microsoft.com/office/drawing/2014/main" id="{7D61CA2E-479D-4DCB-8C68-9FE62910F4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5" name="Immagine 15">
          <a:extLst>
            <a:ext uri="{FF2B5EF4-FFF2-40B4-BE49-F238E27FC236}">
              <a16:creationId xmlns:a16="http://schemas.microsoft.com/office/drawing/2014/main" id="{5972FE98-CDAC-4799-AE47-55E2BCC5C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6" name="Immagine 16">
          <a:extLst>
            <a:ext uri="{FF2B5EF4-FFF2-40B4-BE49-F238E27FC236}">
              <a16:creationId xmlns:a16="http://schemas.microsoft.com/office/drawing/2014/main" id="{FADDF60D-A14B-4105-B700-359A3FB6C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7" name="Immagine 17">
          <a:extLst>
            <a:ext uri="{FF2B5EF4-FFF2-40B4-BE49-F238E27FC236}">
              <a16:creationId xmlns:a16="http://schemas.microsoft.com/office/drawing/2014/main" id="{14C832A0-CABB-4A48-A9FD-8220C4E522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8" name="Immagine 18">
          <a:extLst>
            <a:ext uri="{FF2B5EF4-FFF2-40B4-BE49-F238E27FC236}">
              <a16:creationId xmlns:a16="http://schemas.microsoft.com/office/drawing/2014/main" id="{F1A73794-DB9C-4226-B3B4-BC822C712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0999" name="Immagine 22">
          <a:extLst>
            <a:ext uri="{FF2B5EF4-FFF2-40B4-BE49-F238E27FC236}">
              <a16:creationId xmlns:a16="http://schemas.microsoft.com/office/drawing/2014/main" id="{93964940-4ED2-4664-AC7A-8958F4A40A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1000" name="Immagine 24">
          <a:extLst>
            <a:ext uri="{FF2B5EF4-FFF2-40B4-BE49-F238E27FC236}">
              <a16:creationId xmlns:a16="http://schemas.microsoft.com/office/drawing/2014/main" id="{70897C8D-D9AA-4F4B-9605-042702354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46865" name="Immagine 1">
          <a:extLst>
            <a:ext uri="{FF2B5EF4-FFF2-40B4-BE49-F238E27FC236}">
              <a16:creationId xmlns:a16="http://schemas.microsoft.com/office/drawing/2014/main" id="{8A305C79-7F70-43B9-A380-3514C68BEC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46866" name="Immagine 2">
          <a:extLst>
            <a:ext uri="{FF2B5EF4-FFF2-40B4-BE49-F238E27FC236}">
              <a16:creationId xmlns:a16="http://schemas.microsoft.com/office/drawing/2014/main" id="{FEC5412D-6CF6-48BA-86DF-B40AE21E01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0169" name="Immagine 1">
          <a:extLst>
            <a:ext uri="{FF2B5EF4-FFF2-40B4-BE49-F238E27FC236}">
              <a16:creationId xmlns:a16="http://schemas.microsoft.com/office/drawing/2014/main" id="{1690B492-CFAD-46BE-8E04-9E80438D0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0170" name="Immagine 2">
          <a:extLst>
            <a:ext uri="{FF2B5EF4-FFF2-40B4-BE49-F238E27FC236}">
              <a16:creationId xmlns:a16="http://schemas.microsoft.com/office/drawing/2014/main" id="{D6C95FF3-7BF2-4243-9A32-462C7AF7B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1" name="Immagine 8">
          <a:extLst>
            <a:ext uri="{FF2B5EF4-FFF2-40B4-BE49-F238E27FC236}">
              <a16:creationId xmlns:a16="http://schemas.microsoft.com/office/drawing/2014/main" id="{C76E1B7D-0D28-4330-9769-277BF27EE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2" name="Immagine 10">
          <a:extLst>
            <a:ext uri="{FF2B5EF4-FFF2-40B4-BE49-F238E27FC236}">
              <a16:creationId xmlns:a16="http://schemas.microsoft.com/office/drawing/2014/main" id="{9195A1F4-980B-4348-BB01-D6B27AB916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3" name="Immagine 1">
          <a:extLst>
            <a:ext uri="{FF2B5EF4-FFF2-40B4-BE49-F238E27FC236}">
              <a16:creationId xmlns:a16="http://schemas.microsoft.com/office/drawing/2014/main" id="{64F0CDDB-71AD-4F4D-B683-7ED4CE08E9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4" name="Immagine 3">
          <a:extLst>
            <a:ext uri="{FF2B5EF4-FFF2-40B4-BE49-F238E27FC236}">
              <a16:creationId xmlns:a16="http://schemas.microsoft.com/office/drawing/2014/main" id="{8C5ABEE4-8A21-43D2-B85C-B121816B2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5" name="Immagine 7">
          <a:extLst>
            <a:ext uri="{FF2B5EF4-FFF2-40B4-BE49-F238E27FC236}">
              <a16:creationId xmlns:a16="http://schemas.microsoft.com/office/drawing/2014/main" id="{4A218B44-7B0B-4EA4-8D53-2785C8ABF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0176" name="Immagine 8">
          <a:extLst>
            <a:ext uri="{FF2B5EF4-FFF2-40B4-BE49-F238E27FC236}">
              <a16:creationId xmlns:a16="http://schemas.microsoft.com/office/drawing/2014/main" id="{235E40B5-0EC9-4845-A92E-EA1739353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77" name="Immagine 9">
          <a:extLst>
            <a:ext uri="{FF2B5EF4-FFF2-40B4-BE49-F238E27FC236}">
              <a16:creationId xmlns:a16="http://schemas.microsoft.com/office/drawing/2014/main" id="{F835713C-E118-44AC-B1F7-CC172847AF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78" name="Immagine 10">
          <a:extLst>
            <a:ext uri="{FF2B5EF4-FFF2-40B4-BE49-F238E27FC236}">
              <a16:creationId xmlns:a16="http://schemas.microsoft.com/office/drawing/2014/main" id="{81EA9E89-D619-45D2-8ACC-7BDADF818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0179" name="Immagine 11">
          <a:extLst>
            <a:ext uri="{FF2B5EF4-FFF2-40B4-BE49-F238E27FC236}">
              <a16:creationId xmlns:a16="http://schemas.microsoft.com/office/drawing/2014/main" id="{DF1F97A1-E446-4F53-B655-7565831D4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0" name="Immagine 1">
          <a:extLst>
            <a:ext uri="{FF2B5EF4-FFF2-40B4-BE49-F238E27FC236}">
              <a16:creationId xmlns:a16="http://schemas.microsoft.com/office/drawing/2014/main" id="{430CDC79-1D0D-4F1C-9EE5-2C2DF82218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1" name="Immagine 2">
          <a:extLst>
            <a:ext uri="{FF2B5EF4-FFF2-40B4-BE49-F238E27FC236}">
              <a16:creationId xmlns:a16="http://schemas.microsoft.com/office/drawing/2014/main" id="{0B9A14A9-A924-4CF8-A034-46AB59994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2" name="Immagine 14">
          <a:extLst>
            <a:ext uri="{FF2B5EF4-FFF2-40B4-BE49-F238E27FC236}">
              <a16:creationId xmlns:a16="http://schemas.microsoft.com/office/drawing/2014/main" id="{0EC6B5D0-5460-47D8-9247-DC26FF47E6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3" name="Immagine 15">
          <a:extLst>
            <a:ext uri="{FF2B5EF4-FFF2-40B4-BE49-F238E27FC236}">
              <a16:creationId xmlns:a16="http://schemas.microsoft.com/office/drawing/2014/main" id="{60D2D36C-7766-444A-8460-5FF9BCFEF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4" name="Immagine 16">
          <a:extLst>
            <a:ext uri="{FF2B5EF4-FFF2-40B4-BE49-F238E27FC236}">
              <a16:creationId xmlns:a16="http://schemas.microsoft.com/office/drawing/2014/main" id="{2BFB8EF3-524B-4FBA-AE09-817F150C7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5" name="Immagine 17">
          <a:extLst>
            <a:ext uri="{FF2B5EF4-FFF2-40B4-BE49-F238E27FC236}">
              <a16:creationId xmlns:a16="http://schemas.microsoft.com/office/drawing/2014/main" id="{FDFA3711-E7F7-4296-88C2-FE535FA79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6" name="Immagine 18">
          <a:extLst>
            <a:ext uri="{FF2B5EF4-FFF2-40B4-BE49-F238E27FC236}">
              <a16:creationId xmlns:a16="http://schemas.microsoft.com/office/drawing/2014/main" id="{AFE3FB61-EAE5-4BF7-8D1F-FEE373F8E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7" name="Immagine 19">
          <a:extLst>
            <a:ext uri="{FF2B5EF4-FFF2-40B4-BE49-F238E27FC236}">
              <a16:creationId xmlns:a16="http://schemas.microsoft.com/office/drawing/2014/main" id="{2943D730-2A8C-4AFC-93A2-2CD31BF16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8" name="Immagine 20">
          <a:extLst>
            <a:ext uri="{FF2B5EF4-FFF2-40B4-BE49-F238E27FC236}">
              <a16:creationId xmlns:a16="http://schemas.microsoft.com/office/drawing/2014/main" id="{B7D1B8ED-EBEE-4597-A7FE-F34C04ACB0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0189" name="Immagine 21">
          <a:extLst>
            <a:ext uri="{FF2B5EF4-FFF2-40B4-BE49-F238E27FC236}">
              <a16:creationId xmlns:a16="http://schemas.microsoft.com/office/drawing/2014/main" id="{18A1A6D3-B91A-484C-B606-FDFB43DF73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63243" name="Immagine 1">
          <a:extLst>
            <a:ext uri="{FF2B5EF4-FFF2-40B4-BE49-F238E27FC236}">
              <a16:creationId xmlns:a16="http://schemas.microsoft.com/office/drawing/2014/main" id="{E06F9835-D4BB-40EE-9CC0-CB2273EDE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63244" name="Immagine 2">
          <a:extLst>
            <a:ext uri="{FF2B5EF4-FFF2-40B4-BE49-F238E27FC236}">
              <a16:creationId xmlns:a16="http://schemas.microsoft.com/office/drawing/2014/main" id="{BEB1AA52-4300-4B01-A6C6-A8DA6926EA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90569" name="Immagine 1">
          <a:extLst>
            <a:ext uri="{FF2B5EF4-FFF2-40B4-BE49-F238E27FC236}">
              <a16:creationId xmlns:a16="http://schemas.microsoft.com/office/drawing/2014/main" id="{04F5D170-ED0B-46CA-B005-5860760D4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90570" name="Immagine 2">
          <a:extLst>
            <a:ext uri="{FF2B5EF4-FFF2-40B4-BE49-F238E27FC236}">
              <a16:creationId xmlns:a16="http://schemas.microsoft.com/office/drawing/2014/main" id="{D58FC906-5048-4308-A616-A05459D92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1920" name="Immagine 1">
          <a:extLst>
            <a:ext uri="{FF2B5EF4-FFF2-40B4-BE49-F238E27FC236}">
              <a16:creationId xmlns:a16="http://schemas.microsoft.com/office/drawing/2014/main" id="{8558C412-926F-4033-B04B-94C3FA9D17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1921" name="Immagine 2">
          <a:extLst>
            <a:ext uri="{FF2B5EF4-FFF2-40B4-BE49-F238E27FC236}">
              <a16:creationId xmlns:a16="http://schemas.microsoft.com/office/drawing/2014/main" id="{839C1750-D655-4D93-BCE9-E31EA687F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2" name="Immagine 8">
          <a:extLst>
            <a:ext uri="{FF2B5EF4-FFF2-40B4-BE49-F238E27FC236}">
              <a16:creationId xmlns:a16="http://schemas.microsoft.com/office/drawing/2014/main" id="{DC0A3FCD-E6BD-4275-83F7-2A51091B7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3" name="Immagine 10">
          <a:extLst>
            <a:ext uri="{FF2B5EF4-FFF2-40B4-BE49-F238E27FC236}">
              <a16:creationId xmlns:a16="http://schemas.microsoft.com/office/drawing/2014/main" id="{5A76F013-B9F5-4C0B-88D0-04675846D4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4" name="Immagine 1">
          <a:extLst>
            <a:ext uri="{FF2B5EF4-FFF2-40B4-BE49-F238E27FC236}">
              <a16:creationId xmlns:a16="http://schemas.microsoft.com/office/drawing/2014/main" id="{26CB3407-B923-4260-A99E-7C031F343F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5" name="Immagine 3">
          <a:extLst>
            <a:ext uri="{FF2B5EF4-FFF2-40B4-BE49-F238E27FC236}">
              <a16:creationId xmlns:a16="http://schemas.microsoft.com/office/drawing/2014/main" id="{E57CD14A-813B-41B2-A2BE-FC5FFBF0D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6" name="Immagine 7">
          <a:extLst>
            <a:ext uri="{FF2B5EF4-FFF2-40B4-BE49-F238E27FC236}">
              <a16:creationId xmlns:a16="http://schemas.microsoft.com/office/drawing/2014/main" id="{D7E77A87-3B47-4781-99D9-A766C6BB6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1927" name="Immagine 8">
          <a:extLst>
            <a:ext uri="{FF2B5EF4-FFF2-40B4-BE49-F238E27FC236}">
              <a16:creationId xmlns:a16="http://schemas.microsoft.com/office/drawing/2014/main" id="{11E95795-86CC-48E5-9A5C-D22D2A30F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28" name="Immagine 9">
          <a:extLst>
            <a:ext uri="{FF2B5EF4-FFF2-40B4-BE49-F238E27FC236}">
              <a16:creationId xmlns:a16="http://schemas.microsoft.com/office/drawing/2014/main" id="{24017DCE-71BC-49B4-BF49-6ECB0B375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29" name="Immagine 10">
          <a:extLst>
            <a:ext uri="{FF2B5EF4-FFF2-40B4-BE49-F238E27FC236}">
              <a16:creationId xmlns:a16="http://schemas.microsoft.com/office/drawing/2014/main" id="{5FF0C92F-6BD1-479C-852D-3DFC8093EB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1930" name="Immagine 11">
          <a:extLst>
            <a:ext uri="{FF2B5EF4-FFF2-40B4-BE49-F238E27FC236}">
              <a16:creationId xmlns:a16="http://schemas.microsoft.com/office/drawing/2014/main" id="{78A60648-B35F-4D8D-AD50-5EA589029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1" name="Immagine 1">
          <a:extLst>
            <a:ext uri="{FF2B5EF4-FFF2-40B4-BE49-F238E27FC236}">
              <a16:creationId xmlns:a16="http://schemas.microsoft.com/office/drawing/2014/main" id="{01C0BF42-03FE-4D51-9A34-A8155CA9D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2" name="Immagine 2">
          <a:extLst>
            <a:ext uri="{FF2B5EF4-FFF2-40B4-BE49-F238E27FC236}">
              <a16:creationId xmlns:a16="http://schemas.microsoft.com/office/drawing/2014/main" id="{38A50292-E721-4F96-B8A5-A8A4F34A2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3" name="Immagine 14">
          <a:extLst>
            <a:ext uri="{FF2B5EF4-FFF2-40B4-BE49-F238E27FC236}">
              <a16:creationId xmlns:a16="http://schemas.microsoft.com/office/drawing/2014/main" id="{085B2E96-EB26-42F5-BB38-6389CBFCE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4" name="Immagine 15">
          <a:extLst>
            <a:ext uri="{FF2B5EF4-FFF2-40B4-BE49-F238E27FC236}">
              <a16:creationId xmlns:a16="http://schemas.microsoft.com/office/drawing/2014/main" id="{DA715766-08BC-44EC-AC73-3B37ABFB6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5" name="Immagine 16">
          <a:extLst>
            <a:ext uri="{FF2B5EF4-FFF2-40B4-BE49-F238E27FC236}">
              <a16:creationId xmlns:a16="http://schemas.microsoft.com/office/drawing/2014/main" id="{0D262D7C-4851-4B40-8F34-0C1D0D6587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6" name="Immagine 17">
          <a:extLst>
            <a:ext uri="{FF2B5EF4-FFF2-40B4-BE49-F238E27FC236}">
              <a16:creationId xmlns:a16="http://schemas.microsoft.com/office/drawing/2014/main" id="{2267D031-25E1-4D92-8A53-19D6503AF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7" name="Immagine 18">
          <a:extLst>
            <a:ext uri="{FF2B5EF4-FFF2-40B4-BE49-F238E27FC236}">
              <a16:creationId xmlns:a16="http://schemas.microsoft.com/office/drawing/2014/main" id="{C91E8D04-0C84-4F0D-B565-A7B876D2F0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1938" name="Immagine 19">
          <a:extLst>
            <a:ext uri="{FF2B5EF4-FFF2-40B4-BE49-F238E27FC236}">
              <a16:creationId xmlns:a16="http://schemas.microsoft.com/office/drawing/2014/main" id="{82FEFE3B-4BD6-4D91-A7AD-AB147810C4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75523" name="Immagine 1">
          <a:extLst>
            <a:ext uri="{FF2B5EF4-FFF2-40B4-BE49-F238E27FC236}">
              <a16:creationId xmlns:a16="http://schemas.microsoft.com/office/drawing/2014/main" id="{B6012DC6-700D-4C34-8C75-4929D3CD4A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75524" name="Immagine 2">
          <a:extLst>
            <a:ext uri="{FF2B5EF4-FFF2-40B4-BE49-F238E27FC236}">
              <a16:creationId xmlns:a16="http://schemas.microsoft.com/office/drawing/2014/main" id="{F0566867-9302-4205-B543-526CC130C2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72324" name="Immagine 1">
          <a:extLst>
            <a:ext uri="{FF2B5EF4-FFF2-40B4-BE49-F238E27FC236}">
              <a16:creationId xmlns:a16="http://schemas.microsoft.com/office/drawing/2014/main" id="{D5B5DE57-8677-47A3-A16C-EE4FF1DD39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72325" name="Immagine 2">
          <a:extLst>
            <a:ext uri="{FF2B5EF4-FFF2-40B4-BE49-F238E27FC236}">
              <a16:creationId xmlns:a16="http://schemas.microsoft.com/office/drawing/2014/main" id="{21C26308-19A8-4CC9-8F5C-4AC0D54622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26" name="Immagine 8">
          <a:extLst>
            <a:ext uri="{FF2B5EF4-FFF2-40B4-BE49-F238E27FC236}">
              <a16:creationId xmlns:a16="http://schemas.microsoft.com/office/drawing/2014/main" id="{EC86BD2F-D470-4977-8696-73C0C395A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27" name="Immagine 10">
          <a:extLst>
            <a:ext uri="{FF2B5EF4-FFF2-40B4-BE49-F238E27FC236}">
              <a16:creationId xmlns:a16="http://schemas.microsoft.com/office/drawing/2014/main" id="{0DEE0C37-42D5-4C22-A7D2-024A7875B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28" name="Immagine 1">
          <a:extLst>
            <a:ext uri="{FF2B5EF4-FFF2-40B4-BE49-F238E27FC236}">
              <a16:creationId xmlns:a16="http://schemas.microsoft.com/office/drawing/2014/main" id="{02E21C80-F3F2-4E4B-AAF2-E17E28984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29" name="Immagine 3">
          <a:extLst>
            <a:ext uri="{FF2B5EF4-FFF2-40B4-BE49-F238E27FC236}">
              <a16:creationId xmlns:a16="http://schemas.microsoft.com/office/drawing/2014/main" id="{4FAC899A-6F78-4122-980A-BC83A36A3B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30" name="Immagine 7">
          <a:extLst>
            <a:ext uri="{FF2B5EF4-FFF2-40B4-BE49-F238E27FC236}">
              <a16:creationId xmlns:a16="http://schemas.microsoft.com/office/drawing/2014/main" id="{24E1ED5C-9F47-4BC2-AEF0-799A40EB3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2331" name="Immagine 8">
          <a:extLst>
            <a:ext uri="{FF2B5EF4-FFF2-40B4-BE49-F238E27FC236}">
              <a16:creationId xmlns:a16="http://schemas.microsoft.com/office/drawing/2014/main" id="{13350568-F426-41BC-A7A4-ED0D39F5EC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2" name="Immagine 9">
          <a:extLst>
            <a:ext uri="{FF2B5EF4-FFF2-40B4-BE49-F238E27FC236}">
              <a16:creationId xmlns:a16="http://schemas.microsoft.com/office/drawing/2014/main" id="{AEE46A94-E850-4DBB-87F2-B9FA9A79C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3" name="Immagine 10">
          <a:extLst>
            <a:ext uri="{FF2B5EF4-FFF2-40B4-BE49-F238E27FC236}">
              <a16:creationId xmlns:a16="http://schemas.microsoft.com/office/drawing/2014/main" id="{A9348A41-83F5-441F-B3FA-7B3FCEC104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72334" name="Immagine 11">
          <a:extLst>
            <a:ext uri="{FF2B5EF4-FFF2-40B4-BE49-F238E27FC236}">
              <a16:creationId xmlns:a16="http://schemas.microsoft.com/office/drawing/2014/main" id="{5773EA7B-8040-4AF6-AFE3-510F3EB60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5" name="Immagine 1">
          <a:extLst>
            <a:ext uri="{FF2B5EF4-FFF2-40B4-BE49-F238E27FC236}">
              <a16:creationId xmlns:a16="http://schemas.microsoft.com/office/drawing/2014/main" id="{C8C3294D-2C99-4021-842F-C7D0F3F1EB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6" name="Immagine 2">
          <a:extLst>
            <a:ext uri="{FF2B5EF4-FFF2-40B4-BE49-F238E27FC236}">
              <a16:creationId xmlns:a16="http://schemas.microsoft.com/office/drawing/2014/main" id="{F62027E2-D7FA-4B36-8749-B1E203C9A3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7" name="Immagine 14">
          <a:extLst>
            <a:ext uri="{FF2B5EF4-FFF2-40B4-BE49-F238E27FC236}">
              <a16:creationId xmlns:a16="http://schemas.microsoft.com/office/drawing/2014/main" id="{3A7BC11B-D434-4C67-A3DE-92B6EE89F3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8" name="Immagine 15">
          <a:extLst>
            <a:ext uri="{FF2B5EF4-FFF2-40B4-BE49-F238E27FC236}">
              <a16:creationId xmlns:a16="http://schemas.microsoft.com/office/drawing/2014/main" id="{F048BBA9-938C-4EA6-94FA-2234F2C0F9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39" name="Immagine 16">
          <a:extLst>
            <a:ext uri="{FF2B5EF4-FFF2-40B4-BE49-F238E27FC236}">
              <a16:creationId xmlns:a16="http://schemas.microsoft.com/office/drawing/2014/main" id="{FBA59986-B3B6-4359-BB76-EBCB73715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40" name="Immagine 17">
          <a:extLst>
            <a:ext uri="{FF2B5EF4-FFF2-40B4-BE49-F238E27FC236}">
              <a16:creationId xmlns:a16="http://schemas.microsoft.com/office/drawing/2014/main" id="{3A100EB4-0285-4341-BBDC-CAC8EEC35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41" name="Immagine 18">
          <a:extLst>
            <a:ext uri="{FF2B5EF4-FFF2-40B4-BE49-F238E27FC236}">
              <a16:creationId xmlns:a16="http://schemas.microsoft.com/office/drawing/2014/main" id="{8C01B773-4364-4D1F-A8FB-D3B5FB6F7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2342" name="Immagine 19">
          <a:extLst>
            <a:ext uri="{FF2B5EF4-FFF2-40B4-BE49-F238E27FC236}">
              <a16:creationId xmlns:a16="http://schemas.microsoft.com/office/drawing/2014/main" id="{374CA4FD-2227-4358-AA31-880C20C8A6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81661" name="Immagine 1">
          <a:extLst>
            <a:ext uri="{FF2B5EF4-FFF2-40B4-BE49-F238E27FC236}">
              <a16:creationId xmlns:a16="http://schemas.microsoft.com/office/drawing/2014/main" id="{783A5762-EC5C-4F71-B749-83857520D7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81662" name="Immagine 2">
          <a:extLst>
            <a:ext uri="{FF2B5EF4-FFF2-40B4-BE49-F238E27FC236}">
              <a16:creationId xmlns:a16="http://schemas.microsoft.com/office/drawing/2014/main" id="{14BDEBA5-ADCB-4F81-BB8F-7F333EBD8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2967" name="Immagine 1">
          <a:extLst>
            <a:ext uri="{FF2B5EF4-FFF2-40B4-BE49-F238E27FC236}">
              <a16:creationId xmlns:a16="http://schemas.microsoft.com/office/drawing/2014/main" id="{6FDF1E99-A2F1-4FB8-888F-6D82FA4130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2968" name="Immagine 2">
          <a:extLst>
            <a:ext uri="{FF2B5EF4-FFF2-40B4-BE49-F238E27FC236}">
              <a16:creationId xmlns:a16="http://schemas.microsoft.com/office/drawing/2014/main" id="{176FE359-BD23-4A51-93CA-5C712BC5D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69" name="Immagine 8">
          <a:extLst>
            <a:ext uri="{FF2B5EF4-FFF2-40B4-BE49-F238E27FC236}">
              <a16:creationId xmlns:a16="http://schemas.microsoft.com/office/drawing/2014/main" id="{D6DCD1CA-570A-47D3-8525-C79598818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70" name="Immagine 10">
          <a:extLst>
            <a:ext uri="{FF2B5EF4-FFF2-40B4-BE49-F238E27FC236}">
              <a16:creationId xmlns:a16="http://schemas.microsoft.com/office/drawing/2014/main" id="{37463474-9907-4110-91E9-F2FE744748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71" name="Immagine 1">
          <a:extLst>
            <a:ext uri="{FF2B5EF4-FFF2-40B4-BE49-F238E27FC236}">
              <a16:creationId xmlns:a16="http://schemas.microsoft.com/office/drawing/2014/main" id="{822B9671-BD50-439F-BFCA-1FB37C0D53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72" name="Immagine 3">
          <a:extLst>
            <a:ext uri="{FF2B5EF4-FFF2-40B4-BE49-F238E27FC236}">
              <a16:creationId xmlns:a16="http://schemas.microsoft.com/office/drawing/2014/main" id="{2AF1416C-9A17-4B39-9504-B6DA71A20F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73" name="Immagine 7">
          <a:extLst>
            <a:ext uri="{FF2B5EF4-FFF2-40B4-BE49-F238E27FC236}">
              <a16:creationId xmlns:a16="http://schemas.microsoft.com/office/drawing/2014/main" id="{0A2FEC03-3A69-47E2-87E1-9D44D297D0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2974" name="Immagine 8">
          <a:extLst>
            <a:ext uri="{FF2B5EF4-FFF2-40B4-BE49-F238E27FC236}">
              <a16:creationId xmlns:a16="http://schemas.microsoft.com/office/drawing/2014/main" id="{69821784-29AF-400A-BF39-34CF30FEF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75" name="Immagine 9">
          <a:extLst>
            <a:ext uri="{FF2B5EF4-FFF2-40B4-BE49-F238E27FC236}">
              <a16:creationId xmlns:a16="http://schemas.microsoft.com/office/drawing/2014/main" id="{31BBF374-E303-47FB-B9C6-AC66021903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76" name="Immagine 10">
          <a:extLst>
            <a:ext uri="{FF2B5EF4-FFF2-40B4-BE49-F238E27FC236}">
              <a16:creationId xmlns:a16="http://schemas.microsoft.com/office/drawing/2014/main" id="{B568542D-CEAD-4138-A702-579C07DC52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2977" name="Immagine 11">
          <a:extLst>
            <a:ext uri="{FF2B5EF4-FFF2-40B4-BE49-F238E27FC236}">
              <a16:creationId xmlns:a16="http://schemas.microsoft.com/office/drawing/2014/main" id="{F39F290F-8DEF-4162-8931-B5D5A918B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78" name="Immagine 1">
          <a:extLst>
            <a:ext uri="{FF2B5EF4-FFF2-40B4-BE49-F238E27FC236}">
              <a16:creationId xmlns:a16="http://schemas.microsoft.com/office/drawing/2014/main" id="{0EE2CE3B-898C-4441-8F19-46ED91DB0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79" name="Immagine 2">
          <a:extLst>
            <a:ext uri="{FF2B5EF4-FFF2-40B4-BE49-F238E27FC236}">
              <a16:creationId xmlns:a16="http://schemas.microsoft.com/office/drawing/2014/main" id="{5918672E-855E-4A15-9A32-F7BF6C1835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0" name="Immagine 14">
          <a:extLst>
            <a:ext uri="{FF2B5EF4-FFF2-40B4-BE49-F238E27FC236}">
              <a16:creationId xmlns:a16="http://schemas.microsoft.com/office/drawing/2014/main" id="{27C9CAFF-F361-4066-9A82-D99D4894F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1" name="Immagine 15">
          <a:extLst>
            <a:ext uri="{FF2B5EF4-FFF2-40B4-BE49-F238E27FC236}">
              <a16:creationId xmlns:a16="http://schemas.microsoft.com/office/drawing/2014/main" id="{52966268-FEC6-42C8-9AC2-96FD98FBFF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2" name="Immagine 16">
          <a:extLst>
            <a:ext uri="{FF2B5EF4-FFF2-40B4-BE49-F238E27FC236}">
              <a16:creationId xmlns:a16="http://schemas.microsoft.com/office/drawing/2014/main" id="{7FB5C2F0-D9AA-4608-B6DB-C7D1212118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3" name="Immagine 17">
          <a:extLst>
            <a:ext uri="{FF2B5EF4-FFF2-40B4-BE49-F238E27FC236}">
              <a16:creationId xmlns:a16="http://schemas.microsoft.com/office/drawing/2014/main" id="{2F2D3C14-314D-46A8-8443-706BA97E9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4" name="Immagine 18">
          <a:extLst>
            <a:ext uri="{FF2B5EF4-FFF2-40B4-BE49-F238E27FC236}">
              <a16:creationId xmlns:a16="http://schemas.microsoft.com/office/drawing/2014/main" id="{23A5F3EA-F06B-4AA9-AD2F-9EA2E9D73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5" name="Immagine 19">
          <a:extLst>
            <a:ext uri="{FF2B5EF4-FFF2-40B4-BE49-F238E27FC236}">
              <a16:creationId xmlns:a16="http://schemas.microsoft.com/office/drawing/2014/main" id="{7414DF71-1A40-4B4D-916A-BF96E2C5E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6" name="Immagine 20">
          <a:extLst>
            <a:ext uri="{FF2B5EF4-FFF2-40B4-BE49-F238E27FC236}">
              <a16:creationId xmlns:a16="http://schemas.microsoft.com/office/drawing/2014/main" id="{61AF9460-8DFE-4A2A-B4DC-0E12C06CEF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2987" name="Immagine 21">
          <a:extLst>
            <a:ext uri="{FF2B5EF4-FFF2-40B4-BE49-F238E27FC236}">
              <a16:creationId xmlns:a16="http://schemas.microsoft.com/office/drawing/2014/main" id="{40C0F93D-D4DF-43C1-8767-107DF71B0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95985" name="Immagine 1">
          <a:extLst>
            <a:ext uri="{FF2B5EF4-FFF2-40B4-BE49-F238E27FC236}">
              <a16:creationId xmlns:a16="http://schemas.microsoft.com/office/drawing/2014/main" id="{C480A178-D653-4199-B374-856118B15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1504950</xdr:colOff>
      <xdr:row>0</xdr:row>
      <xdr:rowOff>57150</xdr:rowOff>
    </xdr:from>
    <xdr:to>
      <xdr:col>0</xdr:col>
      <xdr:colOff>2495550</xdr:colOff>
      <xdr:row>0</xdr:row>
      <xdr:rowOff>962025</xdr:rowOff>
    </xdr:to>
    <xdr:pic>
      <xdr:nvPicPr>
        <xdr:cNvPr id="2595986" name="Immagine 2">
          <a:extLst>
            <a:ext uri="{FF2B5EF4-FFF2-40B4-BE49-F238E27FC236}">
              <a16:creationId xmlns:a16="http://schemas.microsoft.com/office/drawing/2014/main" id="{D7F9356F-6B86-4702-8626-FCC52E9B38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57150"/>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1289" name="Immagine 1">
          <a:extLst>
            <a:ext uri="{FF2B5EF4-FFF2-40B4-BE49-F238E27FC236}">
              <a16:creationId xmlns:a16="http://schemas.microsoft.com/office/drawing/2014/main" id="{D6D41C04-7F6F-49AB-BAC7-894D4D574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1290" name="Immagine 2">
          <a:extLst>
            <a:ext uri="{FF2B5EF4-FFF2-40B4-BE49-F238E27FC236}">
              <a16:creationId xmlns:a16="http://schemas.microsoft.com/office/drawing/2014/main" id="{02DFF616-D756-4A07-B045-07C8E03CB6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1" name="Immagine 8">
          <a:extLst>
            <a:ext uri="{FF2B5EF4-FFF2-40B4-BE49-F238E27FC236}">
              <a16:creationId xmlns:a16="http://schemas.microsoft.com/office/drawing/2014/main" id="{F1D6D6B5-52A0-48B7-880F-DEBC6015E4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2" name="Immagine 10">
          <a:extLst>
            <a:ext uri="{FF2B5EF4-FFF2-40B4-BE49-F238E27FC236}">
              <a16:creationId xmlns:a16="http://schemas.microsoft.com/office/drawing/2014/main" id="{A8D46DED-5D79-4EF7-B81B-B2B502F7F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3" name="Immagine 1">
          <a:extLst>
            <a:ext uri="{FF2B5EF4-FFF2-40B4-BE49-F238E27FC236}">
              <a16:creationId xmlns:a16="http://schemas.microsoft.com/office/drawing/2014/main" id="{934A8E13-1326-45D0-9D40-431B6B8627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4" name="Immagine 3">
          <a:extLst>
            <a:ext uri="{FF2B5EF4-FFF2-40B4-BE49-F238E27FC236}">
              <a16:creationId xmlns:a16="http://schemas.microsoft.com/office/drawing/2014/main" id="{F01123F9-FDCF-48E0-8CD0-1C228D683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5" name="Immagine 7">
          <a:extLst>
            <a:ext uri="{FF2B5EF4-FFF2-40B4-BE49-F238E27FC236}">
              <a16:creationId xmlns:a16="http://schemas.microsoft.com/office/drawing/2014/main" id="{49A82DEC-147D-40CB-875E-F68193B70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1296" name="Immagine 8">
          <a:extLst>
            <a:ext uri="{FF2B5EF4-FFF2-40B4-BE49-F238E27FC236}">
              <a16:creationId xmlns:a16="http://schemas.microsoft.com/office/drawing/2014/main" id="{6AE0E268-35CD-427B-9F5B-7D750CD30D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297" name="Immagine 9">
          <a:extLst>
            <a:ext uri="{FF2B5EF4-FFF2-40B4-BE49-F238E27FC236}">
              <a16:creationId xmlns:a16="http://schemas.microsoft.com/office/drawing/2014/main" id="{EAE6BEC4-D024-447D-A088-E1EFC5F01A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298" name="Immagine 10">
          <a:extLst>
            <a:ext uri="{FF2B5EF4-FFF2-40B4-BE49-F238E27FC236}">
              <a16:creationId xmlns:a16="http://schemas.microsoft.com/office/drawing/2014/main" id="{E091A93C-85D4-474E-9D18-5916013944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1299" name="Immagine 11">
          <a:extLst>
            <a:ext uri="{FF2B5EF4-FFF2-40B4-BE49-F238E27FC236}">
              <a16:creationId xmlns:a16="http://schemas.microsoft.com/office/drawing/2014/main" id="{9B04798B-3A7C-4722-A9CC-798205410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0" name="Immagine 1">
          <a:extLst>
            <a:ext uri="{FF2B5EF4-FFF2-40B4-BE49-F238E27FC236}">
              <a16:creationId xmlns:a16="http://schemas.microsoft.com/office/drawing/2014/main" id="{B2F57F97-7E84-4E3B-ABF1-6839DB8CDB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1" name="Immagine 2">
          <a:extLst>
            <a:ext uri="{FF2B5EF4-FFF2-40B4-BE49-F238E27FC236}">
              <a16:creationId xmlns:a16="http://schemas.microsoft.com/office/drawing/2014/main" id="{5FB72E79-9062-4174-B25D-A245C3957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2" name="Immagine 14">
          <a:extLst>
            <a:ext uri="{FF2B5EF4-FFF2-40B4-BE49-F238E27FC236}">
              <a16:creationId xmlns:a16="http://schemas.microsoft.com/office/drawing/2014/main" id="{E39F66FC-E336-4669-B68E-3C4C008A26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3" name="Immagine 15">
          <a:extLst>
            <a:ext uri="{FF2B5EF4-FFF2-40B4-BE49-F238E27FC236}">
              <a16:creationId xmlns:a16="http://schemas.microsoft.com/office/drawing/2014/main" id="{E51A9093-9185-4CCB-98B6-A76641130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4" name="Immagine 16">
          <a:extLst>
            <a:ext uri="{FF2B5EF4-FFF2-40B4-BE49-F238E27FC236}">
              <a16:creationId xmlns:a16="http://schemas.microsoft.com/office/drawing/2014/main" id="{69828773-50FD-4299-841C-453EB590A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5" name="Immagine 17">
          <a:extLst>
            <a:ext uri="{FF2B5EF4-FFF2-40B4-BE49-F238E27FC236}">
              <a16:creationId xmlns:a16="http://schemas.microsoft.com/office/drawing/2014/main" id="{727DCAFD-70C9-4584-9313-C5131D984B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6" name="Immagine 18">
          <a:extLst>
            <a:ext uri="{FF2B5EF4-FFF2-40B4-BE49-F238E27FC236}">
              <a16:creationId xmlns:a16="http://schemas.microsoft.com/office/drawing/2014/main" id="{F9355D3A-F246-42D7-89A3-296F1E784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7" name="Immagine 19">
          <a:extLst>
            <a:ext uri="{FF2B5EF4-FFF2-40B4-BE49-F238E27FC236}">
              <a16:creationId xmlns:a16="http://schemas.microsoft.com/office/drawing/2014/main" id="{6D0A98B9-9FA4-40C3-8193-D9DABB1988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8" name="Immagine 20">
          <a:extLst>
            <a:ext uri="{FF2B5EF4-FFF2-40B4-BE49-F238E27FC236}">
              <a16:creationId xmlns:a16="http://schemas.microsoft.com/office/drawing/2014/main" id="{255BDE23-FE13-4377-A1C5-5D4132FB36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1309" name="Immagine 21">
          <a:extLst>
            <a:ext uri="{FF2B5EF4-FFF2-40B4-BE49-F238E27FC236}">
              <a16:creationId xmlns:a16="http://schemas.microsoft.com/office/drawing/2014/main" id="{59EB1F05-26BC-4965-BE72-0BAC6364D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1</xdr:row>
      <xdr:rowOff>314325</xdr:rowOff>
    </xdr:to>
    <xdr:pic>
      <xdr:nvPicPr>
        <xdr:cNvPr id="2638997" name="Immagine 1">
          <a:extLst>
            <a:ext uri="{FF2B5EF4-FFF2-40B4-BE49-F238E27FC236}">
              <a16:creationId xmlns:a16="http://schemas.microsoft.com/office/drawing/2014/main" id="{36D0901B-945C-454B-85BB-2C93656110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2</xdr:row>
      <xdr:rowOff>0</xdr:rowOff>
    </xdr:from>
    <xdr:to>
      <xdr:col>0</xdr:col>
      <xdr:colOff>714375</xdr:colOff>
      <xdr:row>3</xdr:row>
      <xdr:rowOff>47625</xdr:rowOff>
    </xdr:to>
    <xdr:pic>
      <xdr:nvPicPr>
        <xdr:cNvPr id="2638998" name="Immagine 1">
          <a:extLst>
            <a:ext uri="{FF2B5EF4-FFF2-40B4-BE49-F238E27FC236}">
              <a16:creationId xmlns:a16="http://schemas.microsoft.com/office/drawing/2014/main" id="{2F80F2A6-56D3-4089-AE48-6AA4634DD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1028700"/>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1</xdr:row>
      <xdr:rowOff>47625</xdr:rowOff>
    </xdr:from>
    <xdr:to>
      <xdr:col>0</xdr:col>
      <xdr:colOff>714375</xdr:colOff>
      <xdr:row>1</xdr:row>
      <xdr:rowOff>361950</xdr:rowOff>
    </xdr:to>
    <xdr:pic>
      <xdr:nvPicPr>
        <xdr:cNvPr id="2638999" name="Immagine 1">
          <a:extLst>
            <a:ext uri="{FF2B5EF4-FFF2-40B4-BE49-F238E27FC236}">
              <a16:creationId xmlns:a16="http://schemas.microsoft.com/office/drawing/2014/main" id="{92D7D2F8-3E3B-4091-9649-6790DA16A2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1304925</xdr:colOff>
      <xdr:row>1</xdr:row>
      <xdr:rowOff>47625</xdr:rowOff>
    </xdr:from>
    <xdr:to>
      <xdr:col>0</xdr:col>
      <xdr:colOff>2295525</xdr:colOff>
      <xdr:row>1</xdr:row>
      <xdr:rowOff>952500</xdr:rowOff>
    </xdr:to>
    <xdr:pic>
      <xdr:nvPicPr>
        <xdr:cNvPr id="2639000" name="Immagine 2">
          <a:extLst>
            <a:ext uri="{FF2B5EF4-FFF2-40B4-BE49-F238E27FC236}">
              <a16:creationId xmlns:a16="http://schemas.microsoft.com/office/drawing/2014/main" id="{95D28419-9492-4FD1-A5C3-8247F5F422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 y="4762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7661" name="Immagine 1">
          <a:extLst>
            <a:ext uri="{FF2B5EF4-FFF2-40B4-BE49-F238E27FC236}">
              <a16:creationId xmlns:a16="http://schemas.microsoft.com/office/drawing/2014/main" id="{DDBF5BB4-A0EA-42D9-821F-82058C0F57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7662" name="Immagine 2">
          <a:extLst>
            <a:ext uri="{FF2B5EF4-FFF2-40B4-BE49-F238E27FC236}">
              <a16:creationId xmlns:a16="http://schemas.microsoft.com/office/drawing/2014/main" id="{B31475C1-348B-4349-8AE3-D78115C9E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3" name="Immagine 8">
          <a:extLst>
            <a:ext uri="{FF2B5EF4-FFF2-40B4-BE49-F238E27FC236}">
              <a16:creationId xmlns:a16="http://schemas.microsoft.com/office/drawing/2014/main" id="{B52EB1D4-529D-4325-BE9F-BDC135DA5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4" name="Immagine 10">
          <a:extLst>
            <a:ext uri="{FF2B5EF4-FFF2-40B4-BE49-F238E27FC236}">
              <a16:creationId xmlns:a16="http://schemas.microsoft.com/office/drawing/2014/main" id="{AF7CECFA-A11F-4E01-80AD-CE3F51B1E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5" name="Immagine 1">
          <a:extLst>
            <a:ext uri="{FF2B5EF4-FFF2-40B4-BE49-F238E27FC236}">
              <a16:creationId xmlns:a16="http://schemas.microsoft.com/office/drawing/2014/main" id="{63C4EAAC-1347-403D-872D-AA923A887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6" name="Immagine 3">
          <a:extLst>
            <a:ext uri="{FF2B5EF4-FFF2-40B4-BE49-F238E27FC236}">
              <a16:creationId xmlns:a16="http://schemas.microsoft.com/office/drawing/2014/main" id="{41209220-113F-4B7D-8D2E-EFAE1E9DA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7" name="Immagine 7">
          <a:extLst>
            <a:ext uri="{FF2B5EF4-FFF2-40B4-BE49-F238E27FC236}">
              <a16:creationId xmlns:a16="http://schemas.microsoft.com/office/drawing/2014/main" id="{142E3BA3-679D-4DDE-B0E6-ABD612C683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7668" name="Immagine 8">
          <a:extLst>
            <a:ext uri="{FF2B5EF4-FFF2-40B4-BE49-F238E27FC236}">
              <a16:creationId xmlns:a16="http://schemas.microsoft.com/office/drawing/2014/main" id="{313DCC49-DA11-4350-80F4-C439D2DADC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69" name="Immagine 9">
          <a:extLst>
            <a:ext uri="{FF2B5EF4-FFF2-40B4-BE49-F238E27FC236}">
              <a16:creationId xmlns:a16="http://schemas.microsoft.com/office/drawing/2014/main" id="{56AA6DEF-FB7E-466B-84F0-C7559D7104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0" name="Immagine 10">
          <a:extLst>
            <a:ext uri="{FF2B5EF4-FFF2-40B4-BE49-F238E27FC236}">
              <a16:creationId xmlns:a16="http://schemas.microsoft.com/office/drawing/2014/main" id="{0BE41BEF-2ECA-41AB-A0C2-D6B368C0C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7671" name="Immagine 11">
          <a:extLst>
            <a:ext uri="{FF2B5EF4-FFF2-40B4-BE49-F238E27FC236}">
              <a16:creationId xmlns:a16="http://schemas.microsoft.com/office/drawing/2014/main" id="{B6A75E23-7CB5-4351-9599-975D24AD8B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2" name="Immagine 1">
          <a:extLst>
            <a:ext uri="{FF2B5EF4-FFF2-40B4-BE49-F238E27FC236}">
              <a16:creationId xmlns:a16="http://schemas.microsoft.com/office/drawing/2014/main" id="{C1C4C6F4-F3A9-4264-97AC-17BE346AA9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3" name="Immagine 2">
          <a:extLst>
            <a:ext uri="{FF2B5EF4-FFF2-40B4-BE49-F238E27FC236}">
              <a16:creationId xmlns:a16="http://schemas.microsoft.com/office/drawing/2014/main" id="{6E3CBCB6-9068-46A6-8C8B-7B98FE0C44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4" name="Immagine 14">
          <a:extLst>
            <a:ext uri="{FF2B5EF4-FFF2-40B4-BE49-F238E27FC236}">
              <a16:creationId xmlns:a16="http://schemas.microsoft.com/office/drawing/2014/main" id="{FC726B8D-06FB-4D6A-8C15-DC8CFA91C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5" name="Immagine 15">
          <a:extLst>
            <a:ext uri="{FF2B5EF4-FFF2-40B4-BE49-F238E27FC236}">
              <a16:creationId xmlns:a16="http://schemas.microsoft.com/office/drawing/2014/main" id="{448152B3-AFAD-40EF-9DD2-1E1EFB1342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6" name="Immagine 16">
          <a:extLst>
            <a:ext uri="{FF2B5EF4-FFF2-40B4-BE49-F238E27FC236}">
              <a16:creationId xmlns:a16="http://schemas.microsoft.com/office/drawing/2014/main" id="{DAC3E452-822F-405C-9E70-4F317ED874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7" name="Immagine 17">
          <a:extLst>
            <a:ext uri="{FF2B5EF4-FFF2-40B4-BE49-F238E27FC236}">
              <a16:creationId xmlns:a16="http://schemas.microsoft.com/office/drawing/2014/main" id="{133E0265-335A-4CAB-BC18-855E09A2A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8" name="Immagine 18">
          <a:extLst>
            <a:ext uri="{FF2B5EF4-FFF2-40B4-BE49-F238E27FC236}">
              <a16:creationId xmlns:a16="http://schemas.microsoft.com/office/drawing/2014/main" id="{2ED24C42-5494-4087-A960-8DE62B8FA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79" name="Immagine 22">
          <a:extLst>
            <a:ext uri="{FF2B5EF4-FFF2-40B4-BE49-F238E27FC236}">
              <a16:creationId xmlns:a16="http://schemas.microsoft.com/office/drawing/2014/main" id="{A5991D31-E249-402C-8DCC-A5BB7239E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7680" name="Immagine 24">
          <a:extLst>
            <a:ext uri="{FF2B5EF4-FFF2-40B4-BE49-F238E27FC236}">
              <a16:creationId xmlns:a16="http://schemas.microsoft.com/office/drawing/2014/main" id="{6D120256-BE35-4148-AC36-C4DFB1D1C6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54323" name="Immagine 1">
          <a:extLst>
            <a:ext uri="{FF2B5EF4-FFF2-40B4-BE49-F238E27FC236}">
              <a16:creationId xmlns:a16="http://schemas.microsoft.com/office/drawing/2014/main" id="{08F08B1F-BA1F-4ABC-AEA1-807FB5FBD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54324" name="Immagine 2">
          <a:extLst>
            <a:ext uri="{FF2B5EF4-FFF2-40B4-BE49-F238E27FC236}">
              <a16:creationId xmlns:a16="http://schemas.microsoft.com/office/drawing/2014/main" id="{D89A2FAA-6CA7-487E-8C14-1B4CA882FF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1305" name="Immagine 1">
          <a:extLst>
            <a:ext uri="{FF2B5EF4-FFF2-40B4-BE49-F238E27FC236}">
              <a16:creationId xmlns:a16="http://schemas.microsoft.com/office/drawing/2014/main" id="{542D375E-72D4-47DA-97C1-EB081A552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1306" name="Immagine 2">
          <a:extLst>
            <a:ext uri="{FF2B5EF4-FFF2-40B4-BE49-F238E27FC236}">
              <a16:creationId xmlns:a16="http://schemas.microsoft.com/office/drawing/2014/main" id="{8D90C70E-AED2-4349-AA8B-F7E944EABA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07" name="Immagine 8">
          <a:extLst>
            <a:ext uri="{FF2B5EF4-FFF2-40B4-BE49-F238E27FC236}">
              <a16:creationId xmlns:a16="http://schemas.microsoft.com/office/drawing/2014/main" id="{74DCB540-16AC-480F-956B-4B3296FF8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08" name="Immagine 10">
          <a:extLst>
            <a:ext uri="{FF2B5EF4-FFF2-40B4-BE49-F238E27FC236}">
              <a16:creationId xmlns:a16="http://schemas.microsoft.com/office/drawing/2014/main" id="{57B04E4F-ACEC-482D-9832-F93691F9E6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09" name="Immagine 1">
          <a:extLst>
            <a:ext uri="{FF2B5EF4-FFF2-40B4-BE49-F238E27FC236}">
              <a16:creationId xmlns:a16="http://schemas.microsoft.com/office/drawing/2014/main" id="{3FCC1481-B5EB-4AC4-86AE-CEA80B519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10" name="Immagine 3">
          <a:extLst>
            <a:ext uri="{FF2B5EF4-FFF2-40B4-BE49-F238E27FC236}">
              <a16:creationId xmlns:a16="http://schemas.microsoft.com/office/drawing/2014/main" id="{B01140C7-2A47-4FA1-8177-F056D4511C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11" name="Immagine 7">
          <a:extLst>
            <a:ext uri="{FF2B5EF4-FFF2-40B4-BE49-F238E27FC236}">
              <a16:creationId xmlns:a16="http://schemas.microsoft.com/office/drawing/2014/main" id="{268AE90E-4959-4A34-BDE6-EA32E2939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1312" name="Immagine 8">
          <a:extLst>
            <a:ext uri="{FF2B5EF4-FFF2-40B4-BE49-F238E27FC236}">
              <a16:creationId xmlns:a16="http://schemas.microsoft.com/office/drawing/2014/main" id="{4E3DED90-C750-4621-8B33-004C043BF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3" name="Immagine 9">
          <a:extLst>
            <a:ext uri="{FF2B5EF4-FFF2-40B4-BE49-F238E27FC236}">
              <a16:creationId xmlns:a16="http://schemas.microsoft.com/office/drawing/2014/main" id="{AD46402E-2765-4133-B106-33A2A1EEBD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4" name="Immagine 10">
          <a:extLst>
            <a:ext uri="{FF2B5EF4-FFF2-40B4-BE49-F238E27FC236}">
              <a16:creationId xmlns:a16="http://schemas.microsoft.com/office/drawing/2014/main" id="{9D7CD4EE-FA56-4FC3-BB23-89DA969F68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1315" name="Immagine 11">
          <a:extLst>
            <a:ext uri="{FF2B5EF4-FFF2-40B4-BE49-F238E27FC236}">
              <a16:creationId xmlns:a16="http://schemas.microsoft.com/office/drawing/2014/main" id="{86F1A62E-EB4D-4365-8655-E0CD55456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6" name="Immagine 1">
          <a:extLst>
            <a:ext uri="{FF2B5EF4-FFF2-40B4-BE49-F238E27FC236}">
              <a16:creationId xmlns:a16="http://schemas.microsoft.com/office/drawing/2014/main" id="{B7088886-43FF-49E1-9499-B4357AE21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7" name="Immagine 2">
          <a:extLst>
            <a:ext uri="{FF2B5EF4-FFF2-40B4-BE49-F238E27FC236}">
              <a16:creationId xmlns:a16="http://schemas.microsoft.com/office/drawing/2014/main" id="{D07C7EDE-0854-4606-AEFB-F3C7E7DA5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8" name="Immagine 14">
          <a:extLst>
            <a:ext uri="{FF2B5EF4-FFF2-40B4-BE49-F238E27FC236}">
              <a16:creationId xmlns:a16="http://schemas.microsoft.com/office/drawing/2014/main" id="{41ABA0B6-8D9A-450F-A4E2-ED5C69072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19" name="Immagine 15">
          <a:extLst>
            <a:ext uri="{FF2B5EF4-FFF2-40B4-BE49-F238E27FC236}">
              <a16:creationId xmlns:a16="http://schemas.microsoft.com/office/drawing/2014/main" id="{761F745D-3CA6-493B-ABE9-9AD8B51830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20" name="Immagine 16">
          <a:extLst>
            <a:ext uri="{FF2B5EF4-FFF2-40B4-BE49-F238E27FC236}">
              <a16:creationId xmlns:a16="http://schemas.microsoft.com/office/drawing/2014/main" id="{B5EFEE6A-3B7E-462A-9C6F-05CA96B00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21" name="Immagine 17">
          <a:extLst>
            <a:ext uri="{FF2B5EF4-FFF2-40B4-BE49-F238E27FC236}">
              <a16:creationId xmlns:a16="http://schemas.microsoft.com/office/drawing/2014/main" id="{248250BE-CDB7-442F-BB38-48FBB3449D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1322" name="Immagine 20">
          <a:extLst>
            <a:ext uri="{FF2B5EF4-FFF2-40B4-BE49-F238E27FC236}">
              <a16:creationId xmlns:a16="http://schemas.microsoft.com/office/drawing/2014/main" id="{C9DCA154-3965-4821-9B6F-56DE80F63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4222" name="Immagine 1">
          <a:extLst>
            <a:ext uri="{FF2B5EF4-FFF2-40B4-BE49-F238E27FC236}">
              <a16:creationId xmlns:a16="http://schemas.microsoft.com/office/drawing/2014/main" id="{CDC5BE44-D17E-452F-91B5-F785407F1E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4223" name="Immagine 2">
          <a:extLst>
            <a:ext uri="{FF2B5EF4-FFF2-40B4-BE49-F238E27FC236}">
              <a16:creationId xmlns:a16="http://schemas.microsoft.com/office/drawing/2014/main" id="{89051517-4C1C-4EA7-998B-62B70781BB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4" name="Immagine 8">
          <a:extLst>
            <a:ext uri="{FF2B5EF4-FFF2-40B4-BE49-F238E27FC236}">
              <a16:creationId xmlns:a16="http://schemas.microsoft.com/office/drawing/2014/main" id="{14BDFB94-71F6-49D3-B0DB-CA4EC37CED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5" name="Immagine 10">
          <a:extLst>
            <a:ext uri="{FF2B5EF4-FFF2-40B4-BE49-F238E27FC236}">
              <a16:creationId xmlns:a16="http://schemas.microsoft.com/office/drawing/2014/main" id="{61202F2C-A999-42FF-A7F9-1DBF3C293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6" name="Immagine 1">
          <a:extLst>
            <a:ext uri="{FF2B5EF4-FFF2-40B4-BE49-F238E27FC236}">
              <a16:creationId xmlns:a16="http://schemas.microsoft.com/office/drawing/2014/main" id="{2D71C4E2-CF40-4DE8-8A99-52AC2BFA80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7" name="Immagine 3">
          <a:extLst>
            <a:ext uri="{FF2B5EF4-FFF2-40B4-BE49-F238E27FC236}">
              <a16:creationId xmlns:a16="http://schemas.microsoft.com/office/drawing/2014/main" id="{55A8ACBF-603E-4E51-ACD6-FDDDA33D48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8" name="Immagine 7">
          <a:extLst>
            <a:ext uri="{FF2B5EF4-FFF2-40B4-BE49-F238E27FC236}">
              <a16:creationId xmlns:a16="http://schemas.microsoft.com/office/drawing/2014/main" id="{F5416E20-71C2-4C61-A1BA-29FDDFD204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4229" name="Immagine 8">
          <a:extLst>
            <a:ext uri="{FF2B5EF4-FFF2-40B4-BE49-F238E27FC236}">
              <a16:creationId xmlns:a16="http://schemas.microsoft.com/office/drawing/2014/main" id="{30A2C8CB-9B34-44B2-A8D7-6E84269D7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0" name="Immagine 9">
          <a:extLst>
            <a:ext uri="{FF2B5EF4-FFF2-40B4-BE49-F238E27FC236}">
              <a16:creationId xmlns:a16="http://schemas.microsoft.com/office/drawing/2014/main" id="{E9063E40-FFC5-4FC6-8A19-699FBD84EE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1" name="Immagine 10">
          <a:extLst>
            <a:ext uri="{FF2B5EF4-FFF2-40B4-BE49-F238E27FC236}">
              <a16:creationId xmlns:a16="http://schemas.microsoft.com/office/drawing/2014/main" id="{8380B962-6481-4486-B15D-1460D409F2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4232" name="Immagine 11">
          <a:extLst>
            <a:ext uri="{FF2B5EF4-FFF2-40B4-BE49-F238E27FC236}">
              <a16:creationId xmlns:a16="http://schemas.microsoft.com/office/drawing/2014/main" id="{3D19384C-0E4B-444E-9DCF-A5E8678EE7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3" name="Immagine 1">
          <a:extLst>
            <a:ext uri="{FF2B5EF4-FFF2-40B4-BE49-F238E27FC236}">
              <a16:creationId xmlns:a16="http://schemas.microsoft.com/office/drawing/2014/main" id="{DBA2BFFA-264D-47FE-8E9E-527D4743E3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4" name="Immagine 2">
          <a:extLst>
            <a:ext uri="{FF2B5EF4-FFF2-40B4-BE49-F238E27FC236}">
              <a16:creationId xmlns:a16="http://schemas.microsoft.com/office/drawing/2014/main" id="{1E945470-724C-4149-8158-8FFFB3396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5" name="Immagine 14">
          <a:extLst>
            <a:ext uri="{FF2B5EF4-FFF2-40B4-BE49-F238E27FC236}">
              <a16:creationId xmlns:a16="http://schemas.microsoft.com/office/drawing/2014/main" id="{DF676ECE-B7C6-4B33-B8C5-AC83FE39E7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6" name="Immagine 15">
          <a:extLst>
            <a:ext uri="{FF2B5EF4-FFF2-40B4-BE49-F238E27FC236}">
              <a16:creationId xmlns:a16="http://schemas.microsoft.com/office/drawing/2014/main" id="{9C7C021D-21D1-47BE-B0A8-BBB2CA4CD1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7" name="Immagine 16">
          <a:extLst>
            <a:ext uri="{FF2B5EF4-FFF2-40B4-BE49-F238E27FC236}">
              <a16:creationId xmlns:a16="http://schemas.microsoft.com/office/drawing/2014/main" id="{EB364A55-3C12-42D3-B871-CB37AEA6A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8" name="Immagine 17">
          <a:extLst>
            <a:ext uri="{FF2B5EF4-FFF2-40B4-BE49-F238E27FC236}">
              <a16:creationId xmlns:a16="http://schemas.microsoft.com/office/drawing/2014/main" id="{4D48960C-9227-430E-9564-7647C36AF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39" name="Immagine 18">
          <a:extLst>
            <a:ext uri="{FF2B5EF4-FFF2-40B4-BE49-F238E27FC236}">
              <a16:creationId xmlns:a16="http://schemas.microsoft.com/office/drawing/2014/main" id="{CB557CF6-B3E1-403A-935E-65FAE34C1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40" name="Immagine 19">
          <a:extLst>
            <a:ext uri="{FF2B5EF4-FFF2-40B4-BE49-F238E27FC236}">
              <a16:creationId xmlns:a16="http://schemas.microsoft.com/office/drawing/2014/main" id="{43CEF890-F745-449A-99E2-3E2E77021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41" name="Immagine 20">
          <a:extLst>
            <a:ext uri="{FF2B5EF4-FFF2-40B4-BE49-F238E27FC236}">
              <a16:creationId xmlns:a16="http://schemas.microsoft.com/office/drawing/2014/main" id="{A4AD4F0B-B353-4AC7-AB14-97018A23C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4242" name="Immagine 21">
          <a:extLst>
            <a:ext uri="{FF2B5EF4-FFF2-40B4-BE49-F238E27FC236}">
              <a16:creationId xmlns:a16="http://schemas.microsoft.com/office/drawing/2014/main" id="{EDC71C5D-1C2B-43B3-AB99-139675EF3E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72747" name="Immagine 1">
          <a:extLst>
            <a:ext uri="{FF2B5EF4-FFF2-40B4-BE49-F238E27FC236}">
              <a16:creationId xmlns:a16="http://schemas.microsoft.com/office/drawing/2014/main" id="{3902633E-33DC-46FC-B777-CC9ED99FE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72748" name="Immagine 2">
          <a:extLst>
            <a:ext uri="{FF2B5EF4-FFF2-40B4-BE49-F238E27FC236}">
              <a16:creationId xmlns:a16="http://schemas.microsoft.com/office/drawing/2014/main" id="{344ED05D-0966-4A0E-8C15-6026125CA7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9498" name="Immagine 1">
          <a:extLst>
            <a:ext uri="{FF2B5EF4-FFF2-40B4-BE49-F238E27FC236}">
              <a16:creationId xmlns:a16="http://schemas.microsoft.com/office/drawing/2014/main" id="{D0A41C8B-2725-49D7-AC07-50EA5350B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9499" name="Immagine 2">
          <a:extLst>
            <a:ext uri="{FF2B5EF4-FFF2-40B4-BE49-F238E27FC236}">
              <a16:creationId xmlns:a16="http://schemas.microsoft.com/office/drawing/2014/main" id="{72812D74-8B15-440E-A605-4C31C8C023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0" name="Immagine 8">
          <a:extLst>
            <a:ext uri="{FF2B5EF4-FFF2-40B4-BE49-F238E27FC236}">
              <a16:creationId xmlns:a16="http://schemas.microsoft.com/office/drawing/2014/main" id="{68198711-6368-4777-ACF0-5931393B9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1" name="Immagine 10">
          <a:extLst>
            <a:ext uri="{FF2B5EF4-FFF2-40B4-BE49-F238E27FC236}">
              <a16:creationId xmlns:a16="http://schemas.microsoft.com/office/drawing/2014/main" id="{47BE85E0-0D33-4719-AF51-ED9B4F381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2" name="Immagine 1">
          <a:extLst>
            <a:ext uri="{FF2B5EF4-FFF2-40B4-BE49-F238E27FC236}">
              <a16:creationId xmlns:a16="http://schemas.microsoft.com/office/drawing/2014/main" id="{ECF76B0B-7ADE-42B2-A7DF-D13DF0DA3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3" name="Immagine 3">
          <a:extLst>
            <a:ext uri="{FF2B5EF4-FFF2-40B4-BE49-F238E27FC236}">
              <a16:creationId xmlns:a16="http://schemas.microsoft.com/office/drawing/2014/main" id="{3AB17257-AAA5-4E70-84AC-C298FA82C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4" name="Immagine 7">
          <a:extLst>
            <a:ext uri="{FF2B5EF4-FFF2-40B4-BE49-F238E27FC236}">
              <a16:creationId xmlns:a16="http://schemas.microsoft.com/office/drawing/2014/main" id="{8C96CA55-B4A6-4BC9-AEB6-A04D7081A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9505" name="Immagine 8">
          <a:extLst>
            <a:ext uri="{FF2B5EF4-FFF2-40B4-BE49-F238E27FC236}">
              <a16:creationId xmlns:a16="http://schemas.microsoft.com/office/drawing/2014/main" id="{4F98E92F-595C-4C96-A252-2DB9338958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06" name="Immagine 9">
          <a:extLst>
            <a:ext uri="{FF2B5EF4-FFF2-40B4-BE49-F238E27FC236}">
              <a16:creationId xmlns:a16="http://schemas.microsoft.com/office/drawing/2014/main" id="{981D6ECC-3D61-45BE-8636-EA3FCE72DB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07" name="Immagine 10">
          <a:extLst>
            <a:ext uri="{FF2B5EF4-FFF2-40B4-BE49-F238E27FC236}">
              <a16:creationId xmlns:a16="http://schemas.microsoft.com/office/drawing/2014/main" id="{A1EBD0E1-BBB5-4E45-A2D7-124B2A91B8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9508" name="Immagine 11">
          <a:extLst>
            <a:ext uri="{FF2B5EF4-FFF2-40B4-BE49-F238E27FC236}">
              <a16:creationId xmlns:a16="http://schemas.microsoft.com/office/drawing/2014/main" id="{32B32BA7-19CA-481C-8C8B-16F12AC3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09" name="Immagine 1">
          <a:extLst>
            <a:ext uri="{FF2B5EF4-FFF2-40B4-BE49-F238E27FC236}">
              <a16:creationId xmlns:a16="http://schemas.microsoft.com/office/drawing/2014/main" id="{3AEB45D8-CE31-4800-97DA-D9E036A3C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0" name="Immagine 2">
          <a:extLst>
            <a:ext uri="{FF2B5EF4-FFF2-40B4-BE49-F238E27FC236}">
              <a16:creationId xmlns:a16="http://schemas.microsoft.com/office/drawing/2014/main" id="{B4B566B2-1AF6-44D4-8843-025E99791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1" name="Immagine 14">
          <a:extLst>
            <a:ext uri="{FF2B5EF4-FFF2-40B4-BE49-F238E27FC236}">
              <a16:creationId xmlns:a16="http://schemas.microsoft.com/office/drawing/2014/main" id="{2CEF9125-743A-4794-9AC5-9341FDA7C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2" name="Immagine 15">
          <a:extLst>
            <a:ext uri="{FF2B5EF4-FFF2-40B4-BE49-F238E27FC236}">
              <a16:creationId xmlns:a16="http://schemas.microsoft.com/office/drawing/2014/main" id="{80DB36D5-2A5C-45E1-8394-8B3443E1CE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3" name="Immagine 16">
          <a:extLst>
            <a:ext uri="{FF2B5EF4-FFF2-40B4-BE49-F238E27FC236}">
              <a16:creationId xmlns:a16="http://schemas.microsoft.com/office/drawing/2014/main" id="{41F9F896-8D5F-4A38-B962-2F9B0405AD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4" name="Immagine 17">
          <a:extLst>
            <a:ext uri="{FF2B5EF4-FFF2-40B4-BE49-F238E27FC236}">
              <a16:creationId xmlns:a16="http://schemas.microsoft.com/office/drawing/2014/main" id="{E4BC5580-8E4E-4927-8A77-6655A0998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5" name="Immagine 18">
          <a:extLst>
            <a:ext uri="{FF2B5EF4-FFF2-40B4-BE49-F238E27FC236}">
              <a16:creationId xmlns:a16="http://schemas.microsoft.com/office/drawing/2014/main" id="{3EC64F05-8CA4-471A-8E40-BDB008A37E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6" name="Immagine 19">
          <a:extLst>
            <a:ext uri="{FF2B5EF4-FFF2-40B4-BE49-F238E27FC236}">
              <a16:creationId xmlns:a16="http://schemas.microsoft.com/office/drawing/2014/main" id="{79963022-12DA-4D5A-8709-379A47DE0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7" name="Immagine 20">
          <a:extLst>
            <a:ext uri="{FF2B5EF4-FFF2-40B4-BE49-F238E27FC236}">
              <a16:creationId xmlns:a16="http://schemas.microsoft.com/office/drawing/2014/main" id="{9351107E-C651-4F5D-874F-6F03960E8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9518" name="Immagine 21">
          <a:extLst>
            <a:ext uri="{FF2B5EF4-FFF2-40B4-BE49-F238E27FC236}">
              <a16:creationId xmlns:a16="http://schemas.microsoft.com/office/drawing/2014/main" id="{FBC0B942-B153-433A-8526-45FCB8332C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84007" name="Immagine 1">
          <a:extLst>
            <a:ext uri="{FF2B5EF4-FFF2-40B4-BE49-F238E27FC236}">
              <a16:creationId xmlns:a16="http://schemas.microsoft.com/office/drawing/2014/main" id="{3B81A237-E6B1-4534-BFEC-A2E42423C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84008" name="Immagine 2">
          <a:extLst>
            <a:ext uri="{FF2B5EF4-FFF2-40B4-BE49-F238E27FC236}">
              <a16:creationId xmlns:a16="http://schemas.microsoft.com/office/drawing/2014/main" id="{933866C8-F919-47DD-B73C-10ADC884BA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85949" name="Immagine 1">
          <a:extLst>
            <a:ext uri="{FF2B5EF4-FFF2-40B4-BE49-F238E27FC236}">
              <a16:creationId xmlns:a16="http://schemas.microsoft.com/office/drawing/2014/main" id="{208EB4D9-3DB7-44CE-8AE3-CE9523AAA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85950" name="Immagine 2">
          <a:extLst>
            <a:ext uri="{FF2B5EF4-FFF2-40B4-BE49-F238E27FC236}">
              <a16:creationId xmlns:a16="http://schemas.microsoft.com/office/drawing/2014/main" id="{57811D27-7221-4F0D-9CC3-4EF6699C92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5951" name="Immagine 8">
          <a:extLst>
            <a:ext uri="{FF2B5EF4-FFF2-40B4-BE49-F238E27FC236}">
              <a16:creationId xmlns:a16="http://schemas.microsoft.com/office/drawing/2014/main" id="{A70F8EB6-5955-435C-9B80-B786793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6416" name="Immagine 10">
          <a:extLst>
            <a:ext uri="{FF2B5EF4-FFF2-40B4-BE49-F238E27FC236}">
              <a16:creationId xmlns:a16="http://schemas.microsoft.com/office/drawing/2014/main" id="{EC5D2307-C1E4-4604-8272-33E0B980B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6417" name="Immagine 1">
          <a:extLst>
            <a:ext uri="{FF2B5EF4-FFF2-40B4-BE49-F238E27FC236}">
              <a16:creationId xmlns:a16="http://schemas.microsoft.com/office/drawing/2014/main" id="{F484A0A9-13D3-4CD2-BB7A-8BDA9EC05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6418" name="Immagine 3">
          <a:extLst>
            <a:ext uri="{FF2B5EF4-FFF2-40B4-BE49-F238E27FC236}">
              <a16:creationId xmlns:a16="http://schemas.microsoft.com/office/drawing/2014/main" id="{CF50FB0F-76AE-4B93-BE8D-6BDFC34D8F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6419" name="Immagine 7">
          <a:extLst>
            <a:ext uri="{FF2B5EF4-FFF2-40B4-BE49-F238E27FC236}">
              <a16:creationId xmlns:a16="http://schemas.microsoft.com/office/drawing/2014/main" id="{234E4419-98FC-4805-BC3E-6E4DF563FE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6420" name="Immagine 8">
          <a:extLst>
            <a:ext uri="{FF2B5EF4-FFF2-40B4-BE49-F238E27FC236}">
              <a16:creationId xmlns:a16="http://schemas.microsoft.com/office/drawing/2014/main" id="{60DF2F09-F060-4B10-9E43-81825FF55F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1" name="Immagine 9">
          <a:extLst>
            <a:ext uri="{FF2B5EF4-FFF2-40B4-BE49-F238E27FC236}">
              <a16:creationId xmlns:a16="http://schemas.microsoft.com/office/drawing/2014/main" id="{AAACD0E6-D436-45F6-8453-1BADD97206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2" name="Immagine 10">
          <a:extLst>
            <a:ext uri="{FF2B5EF4-FFF2-40B4-BE49-F238E27FC236}">
              <a16:creationId xmlns:a16="http://schemas.microsoft.com/office/drawing/2014/main" id="{B750270F-2594-4D1C-ABCD-BC608F9E9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76423" name="Immagine 11">
          <a:extLst>
            <a:ext uri="{FF2B5EF4-FFF2-40B4-BE49-F238E27FC236}">
              <a16:creationId xmlns:a16="http://schemas.microsoft.com/office/drawing/2014/main" id="{D2EA7A13-42A5-42BC-84CA-DAB9411DF7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4" name="Immagine 1">
          <a:extLst>
            <a:ext uri="{FF2B5EF4-FFF2-40B4-BE49-F238E27FC236}">
              <a16:creationId xmlns:a16="http://schemas.microsoft.com/office/drawing/2014/main" id="{63DB87C9-ACDE-48D8-A498-D23A0A485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5" name="Immagine 2">
          <a:extLst>
            <a:ext uri="{FF2B5EF4-FFF2-40B4-BE49-F238E27FC236}">
              <a16:creationId xmlns:a16="http://schemas.microsoft.com/office/drawing/2014/main" id="{61B8D54E-D39D-4EAE-8F41-33420B929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6" name="Immagine 14">
          <a:extLst>
            <a:ext uri="{FF2B5EF4-FFF2-40B4-BE49-F238E27FC236}">
              <a16:creationId xmlns:a16="http://schemas.microsoft.com/office/drawing/2014/main" id="{1F26CADC-3265-49E4-9F56-5607A4A1A2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7" name="Immagine 15">
          <a:extLst>
            <a:ext uri="{FF2B5EF4-FFF2-40B4-BE49-F238E27FC236}">
              <a16:creationId xmlns:a16="http://schemas.microsoft.com/office/drawing/2014/main" id="{77EAA4F1-854E-4C2B-8138-0A53281158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8" name="Immagine 16">
          <a:extLst>
            <a:ext uri="{FF2B5EF4-FFF2-40B4-BE49-F238E27FC236}">
              <a16:creationId xmlns:a16="http://schemas.microsoft.com/office/drawing/2014/main" id="{C80372F2-6939-43EF-8E2B-A9201F363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29" name="Immagine 17">
          <a:extLst>
            <a:ext uri="{FF2B5EF4-FFF2-40B4-BE49-F238E27FC236}">
              <a16:creationId xmlns:a16="http://schemas.microsoft.com/office/drawing/2014/main" id="{C0F7C400-13BE-4D7F-ADA5-63C83231D5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30" name="Immagine 18">
          <a:extLst>
            <a:ext uri="{FF2B5EF4-FFF2-40B4-BE49-F238E27FC236}">
              <a16:creationId xmlns:a16="http://schemas.microsoft.com/office/drawing/2014/main" id="{E0D62FCD-C96F-401B-AB84-EFCAD2CAAD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31" name="Immagine 22">
          <a:extLst>
            <a:ext uri="{FF2B5EF4-FFF2-40B4-BE49-F238E27FC236}">
              <a16:creationId xmlns:a16="http://schemas.microsoft.com/office/drawing/2014/main" id="{58211975-4161-4EC2-8620-5B22147437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6432" name="Immagine 24">
          <a:extLst>
            <a:ext uri="{FF2B5EF4-FFF2-40B4-BE49-F238E27FC236}">
              <a16:creationId xmlns:a16="http://schemas.microsoft.com/office/drawing/2014/main" id="{9B97E3F0-F324-459B-9EEF-B1B935B90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90147" name="Immagine 1">
          <a:extLst>
            <a:ext uri="{FF2B5EF4-FFF2-40B4-BE49-F238E27FC236}">
              <a16:creationId xmlns:a16="http://schemas.microsoft.com/office/drawing/2014/main" id="{34FA270F-89F3-45AA-8329-E7BE6AD9B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90148" name="Immagine 2">
          <a:extLst>
            <a:ext uri="{FF2B5EF4-FFF2-40B4-BE49-F238E27FC236}">
              <a16:creationId xmlns:a16="http://schemas.microsoft.com/office/drawing/2014/main" id="{A9AE40BD-FC72-44A6-A4BE-E2D8AEB108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4774" name="Immagine 1">
          <a:extLst>
            <a:ext uri="{FF2B5EF4-FFF2-40B4-BE49-F238E27FC236}">
              <a16:creationId xmlns:a16="http://schemas.microsoft.com/office/drawing/2014/main" id="{FD330287-0527-4B14-A9DA-DEFC8D506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4775" name="Immagine 2">
          <a:extLst>
            <a:ext uri="{FF2B5EF4-FFF2-40B4-BE49-F238E27FC236}">
              <a16:creationId xmlns:a16="http://schemas.microsoft.com/office/drawing/2014/main" id="{0095D278-DB59-41D1-A873-4DA097941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76" name="Immagine 8">
          <a:extLst>
            <a:ext uri="{FF2B5EF4-FFF2-40B4-BE49-F238E27FC236}">
              <a16:creationId xmlns:a16="http://schemas.microsoft.com/office/drawing/2014/main" id="{EA1ADAD0-F504-40A4-8611-67AD3001E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77" name="Immagine 10">
          <a:extLst>
            <a:ext uri="{FF2B5EF4-FFF2-40B4-BE49-F238E27FC236}">
              <a16:creationId xmlns:a16="http://schemas.microsoft.com/office/drawing/2014/main" id="{9FECB607-EBC4-46DD-8F71-506367EA4E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78" name="Immagine 1">
          <a:extLst>
            <a:ext uri="{FF2B5EF4-FFF2-40B4-BE49-F238E27FC236}">
              <a16:creationId xmlns:a16="http://schemas.microsoft.com/office/drawing/2014/main" id="{A827110A-4896-4E26-98F0-E404EF6AA3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79" name="Immagine 3">
          <a:extLst>
            <a:ext uri="{FF2B5EF4-FFF2-40B4-BE49-F238E27FC236}">
              <a16:creationId xmlns:a16="http://schemas.microsoft.com/office/drawing/2014/main" id="{E8A4CAD3-64E4-4266-B88E-BA2184AE5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80" name="Immagine 7">
          <a:extLst>
            <a:ext uri="{FF2B5EF4-FFF2-40B4-BE49-F238E27FC236}">
              <a16:creationId xmlns:a16="http://schemas.microsoft.com/office/drawing/2014/main" id="{3E85976C-EE6E-4F3C-8F11-F5C055C2BB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4781" name="Immagine 8">
          <a:extLst>
            <a:ext uri="{FF2B5EF4-FFF2-40B4-BE49-F238E27FC236}">
              <a16:creationId xmlns:a16="http://schemas.microsoft.com/office/drawing/2014/main" id="{52DB8013-B58D-46AF-86CC-8B8594BB1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2" name="Immagine 9">
          <a:extLst>
            <a:ext uri="{FF2B5EF4-FFF2-40B4-BE49-F238E27FC236}">
              <a16:creationId xmlns:a16="http://schemas.microsoft.com/office/drawing/2014/main" id="{D4921330-A181-4C22-840E-7018A8F4C8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3" name="Immagine 10">
          <a:extLst>
            <a:ext uri="{FF2B5EF4-FFF2-40B4-BE49-F238E27FC236}">
              <a16:creationId xmlns:a16="http://schemas.microsoft.com/office/drawing/2014/main" id="{58D99376-8DFC-4FBB-A03A-79BA7BE4F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4784" name="Immagine 11">
          <a:extLst>
            <a:ext uri="{FF2B5EF4-FFF2-40B4-BE49-F238E27FC236}">
              <a16:creationId xmlns:a16="http://schemas.microsoft.com/office/drawing/2014/main" id="{AD85DD78-53AE-41F3-80DE-48B1564066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5" name="Immagine 1">
          <a:extLst>
            <a:ext uri="{FF2B5EF4-FFF2-40B4-BE49-F238E27FC236}">
              <a16:creationId xmlns:a16="http://schemas.microsoft.com/office/drawing/2014/main" id="{2546ED8F-B439-417D-BC79-4894B78014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6" name="Immagine 2">
          <a:extLst>
            <a:ext uri="{FF2B5EF4-FFF2-40B4-BE49-F238E27FC236}">
              <a16:creationId xmlns:a16="http://schemas.microsoft.com/office/drawing/2014/main" id="{0C902666-9D34-4058-AB0D-CD55BB7ADE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7" name="Immagine 14">
          <a:extLst>
            <a:ext uri="{FF2B5EF4-FFF2-40B4-BE49-F238E27FC236}">
              <a16:creationId xmlns:a16="http://schemas.microsoft.com/office/drawing/2014/main" id="{1D5CEDC3-36CB-4409-823F-94CF7F0961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8" name="Immagine 15">
          <a:extLst>
            <a:ext uri="{FF2B5EF4-FFF2-40B4-BE49-F238E27FC236}">
              <a16:creationId xmlns:a16="http://schemas.microsoft.com/office/drawing/2014/main" id="{16DBE72F-ABEF-4511-A091-93A8B3F0ED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89" name="Immagine 16">
          <a:extLst>
            <a:ext uri="{FF2B5EF4-FFF2-40B4-BE49-F238E27FC236}">
              <a16:creationId xmlns:a16="http://schemas.microsoft.com/office/drawing/2014/main" id="{B641CD57-5EB8-474B-8B26-36EEC451F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90" name="Immagine 17">
          <a:extLst>
            <a:ext uri="{FF2B5EF4-FFF2-40B4-BE49-F238E27FC236}">
              <a16:creationId xmlns:a16="http://schemas.microsoft.com/office/drawing/2014/main" id="{AED022AC-E67E-4398-94E0-2AD46A1C94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91" name="Immagine 18">
          <a:extLst>
            <a:ext uri="{FF2B5EF4-FFF2-40B4-BE49-F238E27FC236}">
              <a16:creationId xmlns:a16="http://schemas.microsoft.com/office/drawing/2014/main" id="{809140E5-ECCC-427D-9F13-60DB345833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92" name="Immagine 19">
          <a:extLst>
            <a:ext uri="{FF2B5EF4-FFF2-40B4-BE49-F238E27FC236}">
              <a16:creationId xmlns:a16="http://schemas.microsoft.com/office/drawing/2014/main" id="{F3BE5F3D-F18E-4794-9E43-4828ACC708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93" name="Immagine 20">
          <a:extLst>
            <a:ext uri="{FF2B5EF4-FFF2-40B4-BE49-F238E27FC236}">
              <a16:creationId xmlns:a16="http://schemas.microsoft.com/office/drawing/2014/main" id="{31368924-0B45-4F01-9D2B-ED1537A330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4794" name="Immagine 21">
          <a:extLst>
            <a:ext uri="{FF2B5EF4-FFF2-40B4-BE49-F238E27FC236}">
              <a16:creationId xmlns:a16="http://schemas.microsoft.com/office/drawing/2014/main" id="{0D331AFB-42A4-4EAC-A92F-78607624C7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95265" name="Immagine 1">
          <a:extLst>
            <a:ext uri="{FF2B5EF4-FFF2-40B4-BE49-F238E27FC236}">
              <a16:creationId xmlns:a16="http://schemas.microsoft.com/office/drawing/2014/main" id="{4ED2068D-2C1F-44F0-96FD-7116C1FD7F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95266" name="Immagine 2">
          <a:extLst>
            <a:ext uri="{FF2B5EF4-FFF2-40B4-BE49-F238E27FC236}">
              <a16:creationId xmlns:a16="http://schemas.microsoft.com/office/drawing/2014/main" id="{3F7FBAF0-DB60-4B8B-AF53-36FEFED8E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6801" name="Immagine 1">
          <a:extLst>
            <a:ext uri="{FF2B5EF4-FFF2-40B4-BE49-F238E27FC236}">
              <a16:creationId xmlns:a16="http://schemas.microsoft.com/office/drawing/2014/main" id="{99F2BF35-43D3-4778-B83D-3011B2994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6802" name="Immagine 2">
          <a:extLst>
            <a:ext uri="{FF2B5EF4-FFF2-40B4-BE49-F238E27FC236}">
              <a16:creationId xmlns:a16="http://schemas.microsoft.com/office/drawing/2014/main" id="{25FAC195-B768-42DA-B92C-F77E18133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3" name="Immagine 8">
          <a:extLst>
            <a:ext uri="{FF2B5EF4-FFF2-40B4-BE49-F238E27FC236}">
              <a16:creationId xmlns:a16="http://schemas.microsoft.com/office/drawing/2014/main" id="{4D929CB4-8031-4322-BFA4-99A05E3F90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4" name="Immagine 10">
          <a:extLst>
            <a:ext uri="{FF2B5EF4-FFF2-40B4-BE49-F238E27FC236}">
              <a16:creationId xmlns:a16="http://schemas.microsoft.com/office/drawing/2014/main" id="{DB97102F-91AC-4D71-AF9F-AF5084E1F4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5" name="Immagine 1">
          <a:extLst>
            <a:ext uri="{FF2B5EF4-FFF2-40B4-BE49-F238E27FC236}">
              <a16:creationId xmlns:a16="http://schemas.microsoft.com/office/drawing/2014/main" id="{8560356B-7251-4E7F-849A-A3994C6955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6" name="Immagine 3">
          <a:extLst>
            <a:ext uri="{FF2B5EF4-FFF2-40B4-BE49-F238E27FC236}">
              <a16:creationId xmlns:a16="http://schemas.microsoft.com/office/drawing/2014/main" id="{D83A7132-472E-4B17-92DF-F2207B783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7" name="Immagine 7">
          <a:extLst>
            <a:ext uri="{FF2B5EF4-FFF2-40B4-BE49-F238E27FC236}">
              <a16:creationId xmlns:a16="http://schemas.microsoft.com/office/drawing/2014/main" id="{5002C42C-7BA4-469A-8CA0-08E00594ED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6808" name="Immagine 8">
          <a:extLst>
            <a:ext uri="{FF2B5EF4-FFF2-40B4-BE49-F238E27FC236}">
              <a16:creationId xmlns:a16="http://schemas.microsoft.com/office/drawing/2014/main" id="{CDE126BE-2084-422B-8689-E31DF2A9C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09" name="Immagine 9">
          <a:extLst>
            <a:ext uri="{FF2B5EF4-FFF2-40B4-BE49-F238E27FC236}">
              <a16:creationId xmlns:a16="http://schemas.microsoft.com/office/drawing/2014/main" id="{B1E8B70C-00B5-4513-A96D-924E0D7074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0" name="Immagine 10">
          <a:extLst>
            <a:ext uri="{FF2B5EF4-FFF2-40B4-BE49-F238E27FC236}">
              <a16:creationId xmlns:a16="http://schemas.microsoft.com/office/drawing/2014/main" id="{3A68B94F-D406-4086-ADB0-BE8491E2A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6811" name="Immagine 11">
          <a:extLst>
            <a:ext uri="{FF2B5EF4-FFF2-40B4-BE49-F238E27FC236}">
              <a16:creationId xmlns:a16="http://schemas.microsoft.com/office/drawing/2014/main" id="{E44A0B79-ADB7-4789-B2EF-C05947B07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2" name="Immagine 1">
          <a:extLst>
            <a:ext uri="{FF2B5EF4-FFF2-40B4-BE49-F238E27FC236}">
              <a16:creationId xmlns:a16="http://schemas.microsoft.com/office/drawing/2014/main" id="{2B3527E5-029F-40F1-8B05-14699D0C4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3" name="Immagine 2">
          <a:extLst>
            <a:ext uri="{FF2B5EF4-FFF2-40B4-BE49-F238E27FC236}">
              <a16:creationId xmlns:a16="http://schemas.microsoft.com/office/drawing/2014/main" id="{1620EF56-7655-4577-83B3-1EF9A41B85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4" name="Immagine 14">
          <a:extLst>
            <a:ext uri="{FF2B5EF4-FFF2-40B4-BE49-F238E27FC236}">
              <a16:creationId xmlns:a16="http://schemas.microsoft.com/office/drawing/2014/main" id="{72396350-C7A8-40B3-837E-CF4C9A8AC8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5" name="Immagine 15">
          <a:extLst>
            <a:ext uri="{FF2B5EF4-FFF2-40B4-BE49-F238E27FC236}">
              <a16:creationId xmlns:a16="http://schemas.microsoft.com/office/drawing/2014/main" id="{FE5D7359-E26C-42D4-8379-914B204D9C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6" name="Immagine 16">
          <a:extLst>
            <a:ext uri="{FF2B5EF4-FFF2-40B4-BE49-F238E27FC236}">
              <a16:creationId xmlns:a16="http://schemas.microsoft.com/office/drawing/2014/main" id="{F2EDAA6F-9D70-4506-BF16-B5A1A139C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7" name="Immagine 17">
          <a:extLst>
            <a:ext uri="{FF2B5EF4-FFF2-40B4-BE49-F238E27FC236}">
              <a16:creationId xmlns:a16="http://schemas.microsoft.com/office/drawing/2014/main" id="{3DA2DEC1-D1C1-4D86-9C82-80BAC1F40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8" name="Immagine 18">
          <a:extLst>
            <a:ext uri="{FF2B5EF4-FFF2-40B4-BE49-F238E27FC236}">
              <a16:creationId xmlns:a16="http://schemas.microsoft.com/office/drawing/2014/main" id="{7D8A2407-5730-4CD3-B66D-535826D00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19" name="Immagine 19">
          <a:extLst>
            <a:ext uri="{FF2B5EF4-FFF2-40B4-BE49-F238E27FC236}">
              <a16:creationId xmlns:a16="http://schemas.microsoft.com/office/drawing/2014/main" id="{A7835EF5-D069-40BB-BDC3-F60F307DC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20" name="Immagine 20">
          <a:extLst>
            <a:ext uri="{FF2B5EF4-FFF2-40B4-BE49-F238E27FC236}">
              <a16:creationId xmlns:a16="http://schemas.microsoft.com/office/drawing/2014/main" id="{91360AFA-57F7-4C2D-91BC-D8DC098884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6821" name="Immagine 21">
          <a:extLst>
            <a:ext uri="{FF2B5EF4-FFF2-40B4-BE49-F238E27FC236}">
              <a16:creationId xmlns:a16="http://schemas.microsoft.com/office/drawing/2014/main" id="{51C8F1A1-4FEF-40CA-83DA-E8E409EE0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15735" name="Immagine 1">
          <a:extLst>
            <a:ext uri="{FF2B5EF4-FFF2-40B4-BE49-F238E27FC236}">
              <a16:creationId xmlns:a16="http://schemas.microsoft.com/office/drawing/2014/main" id="{8427EC8B-ED3F-4737-9A48-1A1847CA8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15736" name="Immagine 2">
          <a:extLst>
            <a:ext uri="{FF2B5EF4-FFF2-40B4-BE49-F238E27FC236}">
              <a16:creationId xmlns:a16="http://schemas.microsoft.com/office/drawing/2014/main" id="{2AFF1E83-8B43-4A60-AB41-8AD3C5C1BC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95687" name="Immagine 1">
          <a:extLst>
            <a:ext uri="{FF2B5EF4-FFF2-40B4-BE49-F238E27FC236}">
              <a16:creationId xmlns:a16="http://schemas.microsoft.com/office/drawing/2014/main" id="{2C7F8E99-BEF6-4923-B75D-68389BA6D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95688" name="Immagine 2">
          <a:extLst>
            <a:ext uri="{FF2B5EF4-FFF2-40B4-BE49-F238E27FC236}">
              <a16:creationId xmlns:a16="http://schemas.microsoft.com/office/drawing/2014/main" id="{03D743A2-82BC-4B35-96A6-CFE09608BA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6936" name="Immagine 1">
          <a:extLst>
            <a:ext uri="{FF2B5EF4-FFF2-40B4-BE49-F238E27FC236}">
              <a16:creationId xmlns:a16="http://schemas.microsoft.com/office/drawing/2014/main" id="{E5BC4037-6FDE-46F0-8568-C5E4F09BE8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6937" name="Immagine 2">
          <a:extLst>
            <a:ext uri="{FF2B5EF4-FFF2-40B4-BE49-F238E27FC236}">
              <a16:creationId xmlns:a16="http://schemas.microsoft.com/office/drawing/2014/main" id="{6E98C898-142E-4058-B657-19E20F89E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38" name="Immagine 8">
          <a:extLst>
            <a:ext uri="{FF2B5EF4-FFF2-40B4-BE49-F238E27FC236}">
              <a16:creationId xmlns:a16="http://schemas.microsoft.com/office/drawing/2014/main" id="{CA4A235C-78B3-42F6-BAF2-8298ACBFAA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39" name="Immagine 10">
          <a:extLst>
            <a:ext uri="{FF2B5EF4-FFF2-40B4-BE49-F238E27FC236}">
              <a16:creationId xmlns:a16="http://schemas.microsoft.com/office/drawing/2014/main" id="{4BFAD574-E06F-495C-BB32-593647EA8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40" name="Immagine 1">
          <a:extLst>
            <a:ext uri="{FF2B5EF4-FFF2-40B4-BE49-F238E27FC236}">
              <a16:creationId xmlns:a16="http://schemas.microsoft.com/office/drawing/2014/main" id="{F1AE0FC7-9860-419D-A861-0868F286A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41" name="Immagine 3">
          <a:extLst>
            <a:ext uri="{FF2B5EF4-FFF2-40B4-BE49-F238E27FC236}">
              <a16:creationId xmlns:a16="http://schemas.microsoft.com/office/drawing/2014/main" id="{C230810F-07AF-46F1-92B7-228A4AA9A4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42" name="Immagine 7">
          <a:extLst>
            <a:ext uri="{FF2B5EF4-FFF2-40B4-BE49-F238E27FC236}">
              <a16:creationId xmlns:a16="http://schemas.microsoft.com/office/drawing/2014/main" id="{91070ABA-7080-4D35-AA23-922E2DBACB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6943" name="Immagine 8">
          <a:extLst>
            <a:ext uri="{FF2B5EF4-FFF2-40B4-BE49-F238E27FC236}">
              <a16:creationId xmlns:a16="http://schemas.microsoft.com/office/drawing/2014/main" id="{7D29BF8A-8FA4-453D-8BCF-83281BB3E5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44" name="Immagine 9">
          <a:extLst>
            <a:ext uri="{FF2B5EF4-FFF2-40B4-BE49-F238E27FC236}">
              <a16:creationId xmlns:a16="http://schemas.microsoft.com/office/drawing/2014/main" id="{88CC24D6-FEB2-4874-8BEF-A3357005E9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45" name="Immagine 10">
          <a:extLst>
            <a:ext uri="{FF2B5EF4-FFF2-40B4-BE49-F238E27FC236}">
              <a16:creationId xmlns:a16="http://schemas.microsoft.com/office/drawing/2014/main" id="{DF5E544E-11A7-460C-9773-A0EB4B6C0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6946" name="Immagine 11">
          <a:extLst>
            <a:ext uri="{FF2B5EF4-FFF2-40B4-BE49-F238E27FC236}">
              <a16:creationId xmlns:a16="http://schemas.microsoft.com/office/drawing/2014/main" id="{5D7F4FAB-9473-4838-9C67-AA17B5483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47" name="Immagine 1">
          <a:extLst>
            <a:ext uri="{FF2B5EF4-FFF2-40B4-BE49-F238E27FC236}">
              <a16:creationId xmlns:a16="http://schemas.microsoft.com/office/drawing/2014/main" id="{72FA1B13-3049-4C00-A88C-8A7FF61CE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48" name="Immagine 2">
          <a:extLst>
            <a:ext uri="{FF2B5EF4-FFF2-40B4-BE49-F238E27FC236}">
              <a16:creationId xmlns:a16="http://schemas.microsoft.com/office/drawing/2014/main" id="{31C7F9AF-825E-4A97-A49F-7515BEC2F1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49" name="Immagine 14">
          <a:extLst>
            <a:ext uri="{FF2B5EF4-FFF2-40B4-BE49-F238E27FC236}">
              <a16:creationId xmlns:a16="http://schemas.microsoft.com/office/drawing/2014/main" id="{0341002A-3966-47DC-A461-18D90CDCDB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0" name="Immagine 15">
          <a:extLst>
            <a:ext uri="{FF2B5EF4-FFF2-40B4-BE49-F238E27FC236}">
              <a16:creationId xmlns:a16="http://schemas.microsoft.com/office/drawing/2014/main" id="{375852A5-CBE9-45CC-AA4D-9891D5C550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1" name="Immagine 16">
          <a:extLst>
            <a:ext uri="{FF2B5EF4-FFF2-40B4-BE49-F238E27FC236}">
              <a16:creationId xmlns:a16="http://schemas.microsoft.com/office/drawing/2014/main" id="{F47AE64F-C49E-4C57-80EC-B9716B610B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2" name="Immagine 17">
          <a:extLst>
            <a:ext uri="{FF2B5EF4-FFF2-40B4-BE49-F238E27FC236}">
              <a16:creationId xmlns:a16="http://schemas.microsoft.com/office/drawing/2014/main" id="{4AEF3F71-6260-4629-A632-DD60DD1C6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3" name="Immagine 18">
          <a:extLst>
            <a:ext uri="{FF2B5EF4-FFF2-40B4-BE49-F238E27FC236}">
              <a16:creationId xmlns:a16="http://schemas.microsoft.com/office/drawing/2014/main" id="{AC3F79EC-203A-48FD-94CD-F5B5D5D532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4" name="Immagine 19">
          <a:extLst>
            <a:ext uri="{FF2B5EF4-FFF2-40B4-BE49-F238E27FC236}">
              <a16:creationId xmlns:a16="http://schemas.microsoft.com/office/drawing/2014/main" id="{AD5D7E9C-9AF2-49BB-A048-C6B318BEBC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5" name="Immagine 20">
          <a:extLst>
            <a:ext uri="{FF2B5EF4-FFF2-40B4-BE49-F238E27FC236}">
              <a16:creationId xmlns:a16="http://schemas.microsoft.com/office/drawing/2014/main" id="{F17BCAE5-BFA8-4FC9-BE50-D1B781CD2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6956" name="Immagine 21">
          <a:extLst>
            <a:ext uri="{FF2B5EF4-FFF2-40B4-BE49-F238E27FC236}">
              <a16:creationId xmlns:a16="http://schemas.microsoft.com/office/drawing/2014/main" id="{80EA0303-09CB-4180-A26C-EC7D7DF6B8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31085" name="Immagine 1">
          <a:extLst>
            <a:ext uri="{FF2B5EF4-FFF2-40B4-BE49-F238E27FC236}">
              <a16:creationId xmlns:a16="http://schemas.microsoft.com/office/drawing/2014/main" id="{A590A8E6-814C-4F45-84BF-2F0CD32F04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31086" name="Immagine 2">
          <a:extLst>
            <a:ext uri="{FF2B5EF4-FFF2-40B4-BE49-F238E27FC236}">
              <a16:creationId xmlns:a16="http://schemas.microsoft.com/office/drawing/2014/main" id="{3AB1126A-015F-4E35-868D-2D8425885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712470</xdr:colOff>
      <xdr:row>0</xdr:row>
      <xdr:rowOff>304800</xdr:rowOff>
    </xdr:to>
    <xdr:pic>
      <xdr:nvPicPr>
        <xdr:cNvPr id="2838663" name="Immagine 1">
          <a:extLst>
            <a:ext uri="{FF2B5EF4-FFF2-40B4-BE49-F238E27FC236}">
              <a16:creationId xmlns:a16="http://schemas.microsoft.com/office/drawing/2014/main" id="{F1B34C2D-F963-4228-B4AE-E265D8C8E7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1283970</xdr:colOff>
      <xdr:row>0</xdr:row>
      <xdr:rowOff>381000</xdr:rowOff>
    </xdr:to>
    <xdr:pic>
      <xdr:nvPicPr>
        <xdr:cNvPr id="2838664" name="Immagine 2">
          <a:extLst>
            <a:ext uri="{FF2B5EF4-FFF2-40B4-BE49-F238E27FC236}">
              <a16:creationId xmlns:a16="http://schemas.microsoft.com/office/drawing/2014/main" id="{7D86DE4D-5ECD-4A14-84E5-38C5598375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65" name="Immagine 8">
          <a:extLst>
            <a:ext uri="{FF2B5EF4-FFF2-40B4-BE49-F238E27FC236}">
              <a16:creationId xmlns:a16="http://schemas.microsoft.com/office/drawing/2014/main" id="{E53275EA-6190-4FE2-8FC8-9F7C0013F0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66" name="Immagine 10">
          <a:extLst>
            <a:ext uri="{FF2B5EF4-FFF2-40B4-BE49-F238E27FC236}">
              <a16:creationId xmlns:a16="http://schemas.microsoft.com/office/drawing/2014/main" id="{C8B5E94C-972A-41D1-BF51-4935D5CA0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67" name="Immagine 1">
          <a:extLst>
            <a:ext uri="{FF2B5EF4-FFF2-40B4-BE49-F238E27FC236}">
              <a16:creationId xmlns:a16="http://schemas.microsoft.com/office/drawing/2014/main" id="{CC6F3017-4D29-406A-94D0-79FE972AC1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68" name="Immagine 3">
          <a:extLst>
            <a:ext uri="{FF2B5EF4-FFF2-40B4-BE49-F238E27FC236}">
              <a16:creationId xmlns:a16="http://schemas.microsoft.com/office/drawing/2014/main" id="{D4D2E908-44C9-4BD0-8241-29897C615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69" name="Immagine 7">
          <a:extLst>
            <a:ext uri="{FF2B5EF4-FFF2-40B4-BE49-F238E27FC236}">
              <a16:creationId xmlns:a16="http://schemas.microsoft.com/office/drawing/2014/main" id="{5F1BDF4B-0503-4BFC-99A5-DBEE0DB4F2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38670" name="Immagine 8">
          <a:extLst>
            <a:ext uri="{FF2B5EF4-FFF2-40B4-BE49-F238E27FC236}">
              <a16:creationId xmlns:a16="http://schemas.microsoft.com/office/drawing/2014/main" id="{E03DC83B-312E-47B4-8847-3CAF66E1E9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1" name="Immagine 9">
          <a:extLst>
            <a:ext uri="{FF2B5EF4-FFF2-40B4-BE49-F238E27FC236}">
              <a16:creationId xmlns:a16="http://schemas.microsoft.com/office/drawing/2014/main" id="{1242FCE6-EDB9-412C-BA9E-E557BD1BD8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2" name="Immagine 10">
          <a:extLst>
            <a:ext uri="{FF2B5EF4-FFF2-40B4-BE49-F238E27FC236}">
              <a16:creationId xmlns:a16="http://schemas.microsoft.com/office/drawing/2014/main" id="{1F9E9D39-36DD-496E-B4C7-3A7F0E264D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933450</xdr:rowOff>
    </xdr:to>
    <xdr:pic>
      <xdr:nvPicPr>
        <xdr:cNvPr id="2838673" name="Immagine 11">
          <a:extLst>
            <a:ext uri="{FF2B5EF4-FFF2-40B4-BE49-F238E27FC236}">
              <a16:creationId xmlns:a16="http://schemas.microsoft.com/office/drawing/2014/main" id="{2E79159B-2163-43BB-BDDA-E4863D817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4" name="Immagine 1">
          <a:extLst>
            <a:ext uri="{FF2B5EF4-FFF2-40B4-BE49-F238E27FC236}">
              <a16:creationId xmlns:a16="http://schemas.microsoft.com/office/drawing/2014/main" id="{E8114393-24E9-4F7B-AD6C-D14004561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5" name="Immagine 2">
          <a:extLst>
            <a:ext uri="{FF2B5EF4-FFF2-40B4-BE49-F238E27FC236}">
              <a16:creationId xmlns:a16="http://schemas.microsoft.com/office/drawing/2014/main" id="{8562D6AC-9E46-4D09-A016-33FF99A7F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6" name="Immagine 14">
          <a:extLst>
            <a:ext uri="{FF2B5EF4-FFF2-40B4-BE49-F238E27FC236}">
              <a16:creationId xmlns:a16="http://schemas.microsoft.com/office/drawing/2014/main" id="{954856BE-BFD7-4874-AD68-C3649CB1E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7" name="Immagine 15">
          <a:extLst>
            <a:ext uri="{FF2B5EF4-FFF2-40B4-BE49-F238E27FC236}">
              <a16:creationId xmlns:a16="http://schemas.microsoft.com/office/drawing/2014/main" id="{F2B5B8FD-05C6-4DC8-B6A4-05C6C95328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8" name="Immagine 16">
          <a:extLst>
            <a:ext uri="{FF2B5EF4-FFF2-40B4-BE49-F238E27FC236}">
              <a16:creationId xmlns:a16="http://schemas.microsoft.com/office/drawing/2014/main" id="{7CC6ECDB-0B27-45D7-BC76-BC21931389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38679" name="Immagine 17">
          <a:extLst>
            <a:ext uri="{FF2B5EF4-FFF2-40B4-BE49-F238E27FC236}">
              <a16:creationId xmlns:a16="http://schemas.microsoft.com/office/drawing/2014/main" id="{08A38CA2-53A4-4F75-BAE6-ED4DFBCB7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54625" name="Immagine 1">
          <a:extLst>
            <a:ext uri="{FF2B5EF4-FFF2-40B4-BE49-F238E27FC236}">
              <a16:creationId xmlns:a16="http://schemas.microsoft.com/office/drawing/2014/main" id="{8A4D84F0-8E9B-4A21-BB99-2DB9E8995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54626" name="Immagine 2">
          <a:extLst>
            <a:ext uri="{FF2B5EF4-FFF2-40B4-BE49-F238E27FC236}">
              <a16:creationId xmlns:a16="http://schemas.microsoft.com/office/drawing/2014/main" id="{56ACDBCA-0C08-4961-9245-73F26DE9C5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712470</xdr:colOff>
      <xdr:row>0</xdr:row>
      <xdr:rowOff>304800</xdr:rowOff>
    </xdr:to>
    <xdr:pic>
      <xdr:nvPicPr>
        <xdr:cNvPr id="2867233" name="Immagine 1">
          <a:extLst>
            <a:ext uri="{FF2B5EF4-FFF2-40B4-BE49-F238E27FC236}">
              <a16:creationId xmlns:a16="http://schemas.microsoft.com/office/drawing/2014/main" id="{6421DAB2-8D1C-4EB0-882E-A5F21ECA1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1283970</xdr:colOff>
      <xdr:row>0</xdr:row>
      <xdr:rowOff>381000</xdr:rowOff>
    </xdr:to>
    <xdr:pic>
      <xdr:nvPicPr>
        <xdr:cNvPr id="2867234" name="Immagine 2">
          <a:extLst>
            <a:ext uri="{FF2B5EF4-FFF2-40B4-BE49-F238E27FC236}">
              <a16:creationId xmlns:a16="http://schemas.microsoft.com/office/drawing/2014/main" id="{3286A25A-09BC-46DC-AFCC-E73B854E0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35" name="Immagine 8">
          <a:extLst>
            <a:ext uri="{FF2B5EF4-FFF2-40B4-BE49-F238E27FC236}">
              <a16:creationId xmlns:a16="http://schemas.microsoft.com/office/drawing/2014/main" id="{7C1ABA6C-0B15-45AF-BF9B-50F4F0759E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36" name="Immagine 10">
          <a:extLst>
            <a:ext uri="{FF2B5EF4-FFF2-40B4-BE49-F238E27FC236}">
              <a16:creationId xmlns:a16="http://schemas.microsoft.com/office/drawing/2014/main" id="{4E074E05-7E54-40A4-BD6E-9759FC052C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37" name="Immagine 1">
          <a:extLst>
            <a:ext uri="{FF2B5EF4-FFF2-40B4-BE49-F238E27FC236}">
              <a16:creationId xmlns:a16="http://schemas.microsoft.com/office/drawing/2014/main" id="{3F86BB83-94DF-46B5-931C-711E8C44F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38" name="Immagine 3">
          <a:extLst>
            <a:ext uri="{FF2B5EF4-FFF2-40B4-BE49-F238E27FC236}">
              <a16:creationId xmlns:a16="http://schemas.microsoft.com/office/drawing/2014/main" id="{7B2A5ECC-EF6F-476A-89AB-E57626E6F2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39" name="Immagine 7">
          <a:extLst>
            <a:ext uri="{FF2B5EF4-FFF2-40B4-BE49-F238E27FC236}">
              <a16:creationId xmlns:a16="http://schemas.microsoft.com/office/drawing/2014/main" id="{FDD96286-7CA2-4E14-A785-015A52E06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867240" name="Immagine 8">
          <a:extLst>
            <a:ext uri="{FF2B5EF4-FFF2-40B4-BE49-F238E27FC236}">
              <a16:creationId xmlns:a16="http://schemas.microsoft.com/office/drawing/2014/main" id="{A3BA6336-266C-4F33-A673-3FEBD813F5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1" name="Immagine 9">
          <a:extLst>
            <a:ext uri="{FF2B5EF4-FFF2-40B4-BE49-F238E27FC236}">
              <a16:creationId xmlns:a16="http://schemas.microsoft.com/office/drawing/2014/main" id="{6FCF4D99-9AB7-4A43-9C4D-95BFEE8C59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2" name="Immagine 10">
          <a:extLst>
            <a:ext uri="{FF2B5EF4-FFF2-40B4-BE49-F238E27FC236}">
              <a16:creationId xmlns:a16="http://schemas.microsoft.com/office/drawing/2014/main" id="{86D2B434-590F-4DFD-99B7-E80433BDDC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933450</xdr:rowOff>
    </xdr:to>
    <xdr:pic>
      <xdr:nvPicPr>
        <xdr:cNvPr id="2867243" name="Immagine 11">
          <a:extLst>
            <a:ext uri="{FF2B5EF4-FFF2-40B4-BE49-F238E27FC236}">
              <a16:creationId xmlns:a16="http://schemas.microsoft.com/office/drawing/2014/main" id="{CE9D21F6-8DD0-445B-AAEC-926B7CBB5A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4" name="Immagine 1">
          <a:extLst>
            <a:ext uri="{FF2B5EF4-FFF2-40B4-BE49-F238E27FC236}">
              <a16:creationId xmlns:a16="http://schemas.microsoft.com/office/drawing/2014/main" id="{0B1659A6-8477-402B-861E-D57F51B407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5" name="Immagine 2">
          <a:extLst>
            <a:ext uri="{FF2B5EF4-FFF2-40B4-BE49-F238E27FC236}">
              <a16:creationId xmlns:a16="http://schemas.microsoft.com/office/drawing/2014/main" id="{5963133C-8B96-4A24-8721-26E5A6CD6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6" name="Immagine 14">
          <a:extLst>
            <a:ext uri="{FF2B5EF4-FFF2-40B4-BE49-F238E27FC236}">
              <a16:creationId xmlns:a16="http://schemas.microsoft.com/office/drawing/2014/main" id="{5B5ED79B-3995-4264-A865-31DA11BB99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7" name="Immagine 15">
          <a:extLst>
            <a:ext uri="{FF2B5EF4-FFF2-40B4-BE49-F238E27FC236}">
              <a16:creationId xmlns:a16="http://schemas.microsoft.com/office/drawing/2014/main" id="{FCA090F9-8B60-4427-A099-A64E560AE8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8" name="Immagine 16">
          <a:extLst>
            <a:ext uri="{FF2B5EF4-FFF2-40B4-BE49-F238E27FC236}">
              <a16:creationId xmlns:a16="http://schemas.microsoft.com/office/drawing/2014/main" id="{8A61F2AD-924B-45A7-9069-17AF1C5953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867249" name="Immagine 17">
          <a:extLst>
            <a:ext uri="{FF2B5EF4-FFF2-40B4-BE49-F238E27FC236}">
              <a16:creationId xmlns:a16="http://schemas.microsoft.com/office/drawing/2014/main" id="{B595365F-DCAE-4307-8A41-E4F4681DB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69977" name="Immagine 1">
          <a:extLst>
            <a:ext uri="{FF2B5EF4-FFF2-40B4-BE49-F238E27FC236}">
              <a16:creationId xmlns:a16="http://schemas.microsoft.com/office/drawing/2014/main" id="{6050734F-EE02-4C9D-A293-59835799BB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69978" name="Immagine 2">
          <a:extLst>
            <a:ext uri="{FF2B5EF4-FFF2-40B4-BE49-F238E27FC236}">
              <a16:creationId xmlns:a16="http://schemas.microsoft.com/office/drawing/2014/main" id="{0DD4957F-D7E3-4E9F-AB8D-0603209E37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0109" name="Immagine 1">
          <a:extLst>
            <a:ext uri="{FF2B5EF4-FFF2-40B4-BE49-F238E27FC236}">
              <a16:creationId xmlns:a16="http://schemas.microsoft.com/office/drawing/2014/main" id="{40A9AFCB-B24B-4D5F-92AF-E35AE02BD3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0110" name="Immagine 2">
          <a:extLst>
            <a:ext uri="{FF2B5EF4-FFF2-40B4-BE49-F238E27FC236}">
              <a16:creationId xmlns:a16="http://schemas.microsoft.com/office/drawing/2014/main" id="{210B52B8-666E-4D86-98A1-BBB64632D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1" name="Immagine 8">
          <a:extLst>
            <a:ext uri="{FF2B5EF4-FFF2-40B4-BE49-F238E27FC236}">
              <a16:creationId xmlns:a16="http://schemas.microsoft.com/office/drawing/2014/main" id="{8E046AB4-FFF1-4755-B586-60F881151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2" name="Immagine 10">
          <a:extLst>
            <a:ext uri="{FF2B5EF4-FFF2-40B4-BE49-F238E27FC236}">
              <a16:creationId xmlns:a16="http://schemas.microsoft.com/office/drawing/2014/main" id="{B95FAF6E-FF51-4AAF-B9EC-18142FC98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3" name="Immagine 1">
          <a:extLst>
            <a:ext uri="{FF2B5EF4-FFF2-40B4-BE49-F238E27FC236}">
              <a16:creationId xmlns:a16="http://schemas.microsoft.com/office/drawing/2014/main" id="{7C6F127F-7E6A-4571-8EC3-D05048D09C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4" name="Immagine 3">
          <a:extLst>
            <a:ext uri="{FF2B5EF4-FFF2-40B4-BE49-F238E27FC236}">
              <a16:creationId xmlns:a16="http://schemas.microsoft.com/office/drawing/2014/main" id="{8AE12EAA-C6FA-4A27-AF05-4606EF8B2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5" name="Immagine 7">
          <a:extLst>
            <a:ext uri="{FF2B5EF4-FFF2-40B4-BE49-F238E27FC236}">
              <a16:creationId xmlns:a16="http://schemas.microsoft.com/office/drawing/2014/main" id="{09D658B9-66EA-4EC5-9AD3-25E921E12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0116" name="Immagine 8">
          <a:extLst>
            <a:ext uri="{FF2B5EF4-FFF2-40B4-BE49-F238E27FC236}">
              <a16:creationId xmlns:a16="http://schemas.microsoft.com/office/drawing/2014/main" id="{5051EE8C-9467-4586-A201-B14AFC2327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17" name="Immagine 9">
          <a:extLst>
            <a:ext uri="{FF2B5EF4-FFF2-40B4-BE49-F238E27FC236}">
              <a16:creationId xmlns:a16="http://schemas.microsoft.com/office/drawing/2014/main" id="{9C919AFC-6DCD-411F-8B06-B28F268A7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18" name="Immagine 10">
          <a:extLst>
            <a:ext uri="{FF2B5EF4-FFF2-40B4-BE49-F238E27FC236}">
              <a16:creationId xmlns:a16="http://schemas.microsoft.com/office/drawing/2014/main" id="{644695E5-5684-44A6-9D3E-AF74E051A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0119" name="Immagine 11">
          <a:extLst>
            <a:ext uri="{FF2B5EF4-FFF2-40B4-BE49-F238E27FC236}">
              <a16:creationId xmlns:a16="http://schemas.microsoft.com/office/drawing/2014/main" id="{54849303-9D5B-4613-9524-9DDEF91401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0" name="Immagine 1">
          <a:extLst>
            <a:ext uri="{FF2B5EF4-FFF2-40B4-BE49-F238E27FC236}">
              <a16:creationId xmlns:a16="http://schemas.microsoft.com/office/drawing/2014/main" id="{857EB3B1-D753-4CFC-BAEC-22879A36A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1" name="Immagine 2">
          <a:extLst>
            <a:ext uri="{FF2B5EF4-FFF2-40B4-BE49-F238E27FC236}">
              <a16:creationId xmlns:a16="http://schemas.microsoft.com/office/drawing/2014/main" id="{11B5454D-561E-4D0E-B592-6D21E7921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2" name="Immagine 14">
          <a:extLst>
            <a:ext uri="{FF2B5EF4-FFF2-40B4-BE49-F238E27FC236}">
              <a16:creationId xmlns:a16="http://schemas.microsoft.com/office/drawing/2014/main" id="{F38120AD-BC49-4575-85DD-6DE95ED4E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3" name="Immagine 15">
          <a:extLst>
            <a:ext uri="{FF2B5EF4-FFF2-40B4-BE49-F238E27FC236}">
              <a16:creationId xmlns:a16="http://schemas.microsoft.com/office/drawing/2014/main" id="{538E0AA3-03FC-4259-86A3-E067346797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4" name="Immagine 16">
          <a:extLst>
            <a:ext uri="{FF2B5EF4-FFF2-40B4-BE49-F238E27FC236}">
              <a16:creationId xmlns:a16="http://schemas.microsoft.com/office/drawing/2014/main" id="{816F33A6-CB01-4AF8-B5A0-92132E7352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5" name="Immagine 17">
          <a:extLst>
            <a:ext uri="{FF2B5EF4-FFF2-40B4-BE49-F238E27FC236}">
              <a16:creationId xmlns:a16="http://schemas.microsoft.com/office/drawing/2014/main" id="{C6C3F3FC-6897-4E83-BC54-136A18464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6" name="Immagine 18">
          <a:extLst>
            <a:ext uri="{FF2B5EF4-FFF2-40B4-BE49-F238E27FC236}">
              <a16:creationId xmlns:a16="http://schemas.microsoft.com/office/drawing/2014/main" id="{67C4F2EB-E9E2-408C-AB35-A11CD8261E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7" name="Immagine 19">
          <a:extLst>
            <a:ext uri="{FF2B5EF4-FFF2-40B4-BE49-F238E27FC236}">
              <a16:creationId xmlns:a16="http://schemas.microsoft.com/office/drawing/2014/main" id="{38260EE2-DDE1-4355-9D1C-E4A4177C8A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8" name="Immagine 20">
          <a:extLst>
            <a:ext uri="{FF2B5EF4-FFF2-40B4-BE49-F238E27FC236}">
              <a16:creationId xmlns:a16="http://schemas.microsoft.com/office/drawing/2014/main" id="{B96F14F6-B144-4DE4-A5D5-ED82788C86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0129" name="Immagine 21">
          <a:extLst>
            <a:ext uri="{FF2B5EF4-FFF2-40B4-BE49-F238E27FC236}">
              <a16:creationId xmlns:a16="http://schemas.microsoft.com/office/drawing/2014/main" id="{708AF93A-B855-4CEF-AA1D-460F33E0D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80211" name="Immagine 1">
          <a:extLst>
            <a:ext uri="{FF2B5EF4-FFF2-40B4-BE49-F238E27FC236}">
              <a16:creationId xmlns:a16="http://schemas.microsoft.com/office/drawing/2014/main" id="{F0E1E323-D976-4A9F-8A97-704DA0BF7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80212" name="Immagine 2">
          <a:extLst>
            <a:ext uri="{FF2B5EF4-FFF2-40B4-BE49-F238E27FC236}">
              <a16:creationId xmlns:a16="http://schemas.microsoft.com/office/drawing/2014/main" id="{11D2F715-C0D1-48EC-9801-50F2A200F5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1685" name="Immagine 1">
          <a:extLst>
            <a:ext uri="{FF2B5EF4-FFF2-40B4-BE49-F238E27FC236}">
              <a16:creationId xmlns:a16="http://schemas.microsoft.com/office/drawing/2014/main" id="{F9EC42A0-E459-4FEA-8DED-C8666A8E2D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1686" name="Immagine 2">
          <a:extLst>
            <a:ext uri="{FF2B5EF4-FFF2-40B4-BE49-F238E27FC236}">
              <a16:creationId xmlns:a16="http://schemas.microsoft.com/office/drawing/2014/main" id="{B179B946-6239-4C59-8BC7-F095AC258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87" name="Immagine 8">
          <a:extLst>
            <a:ext uri="{FF2B5EF4-FFF2-40B4-BE49-F238E27FC236}">
              <a16:creationId xmlns:a16="http://schemas.microsoft.com/office/drawing/2014/main" id="{BA234BFF-49EE-433F-9B71-08DCB9EE0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88" name="Immagine 10">
          <a:extLst>
            <a:ext uri="{FF2B5EF4-FFF2-40B4-BE49-F238E27FC236}">
              <a16:creationId xmlns:a16="http://schemas.microsoft.com/office/drawing/2014/main" id="{8CCDDFB9-D23E-42B2-AD17-35148A5193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89" name="Immagine 1">
          <a:extLst>
            <a:ext uri="{FF2B5EF4-FFF2-40B4-BE49-F238E27FC236}">
              <a16:creationId xmlns:a16="http://schemas.microsoft.com/office/drawing/2014/main" id="{B69B0671-9D21-4AB8-B6AD-FFF2726F5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90" name="Immagine 3">
          <a:extLst>
            <a:ext uri="{FF2B5EF4-FFF2-40B4-BE49-F238E27FC236}">
              <a16:creationId xmlns:a16="http://schemas.microsoft.com/office/drawing/2014/main" id="{ECDA6CB9-2775-4AFB-B02B-459AD6142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91" name="Immagine 7">
          <a:extLst>
            <a:ext uri="{FF2B5EF4-FFF2-40B4-BE49-F238E27FC236}">
              <a16:creationId xmlns:a16="http://schemas.microsoft.com/office/drawing/2014/main" id="{D96313CA-2E6E-45C7-8321-47700BCE73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1692" name="Immagine 8">
          <a:extLst>
            <a:ext uri="{FF2B5EF4-FFF2-40B4-BE49-F238E27FC236}">
              <a16:creationId xmlns:a16="http://schemas.microsoft.com/office/drawing/2014/main" id="{85A66AE6-AD3B-41D2-88E0-B92F4923D4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3" name="Immagine 9">
          <a:extLst>
            <a:ext uri="{FF2B5EF4-FFF2-40B4-BE49-F238E27FC236}">
              <a16:creationId xmlns:a16="http://schemas.microsoft.com/office/drawing/2014/main" id="{E79DB3FD-4017-43F9-99B3-E94C8A24F2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4" name="Immagine 10">
          <a:extLst>
            <a:ext uri="{FF2B5EF4-FFF2-40B4-BE49-F238E27FC236}">
              <a16:creationId xmlns:a16="http://schemas.microsoft.com/office/drawing/2014/main" id="{7B903FF2-4BE8-4732-B399-447038E1F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1695" name="Immagine 11">
          <a:extLst>
            <a:ext uri="{FF2B5EF4-FFF2-40B4-BE49-F238E27FC236}">
              <a16:creationId xmlns:a16="http://schemas.microsoft.com/office/drawing/2014/main" id="{029A563F-69AA-4EE2-87FF-ABE6403AC2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6" name="Immagine 1">
          <a:extLst>
            <a:ext uri="{FF2B5EF4-FFF2-40B4-BE49-F238E27FC236}">
              <a16:creationId xmlns:a16="http://schemas.microsoft.com/office/drawing/2014/main" id="{FD6ADCAE-4DDC-40F3-A564-8399A0364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7" name="Immagine 2">
          <a:extLst>
            <a:ext uri="{FF2B5EF4-FFF2-40B4-BE49-F238E27FC236}">
              <a16:creationId xmlns:a16="http://schemas.microsoft.com/office/drawing/2014/main" id="{1E4D7CCE-6F99-41E8-BF72-CC15C57F78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8" name="Immagine 14">
          <a:extLst>
            <a:ext uri="{FF2B5EF4-FFF2-40B4-BE49-F238E27FC236}">
              <a16:creationId xmlns:a16="http://schemas.microsoft.com/office/drawing/2014/main" id="{9A3B4126-88D0-4C4F-B7E1-7EEE450A4D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699" name="Immagine 15">
          <a:extLst>
            <a:ext uri="{FF2B5EF4-FFF2-40B4-BE49-F238E27FC236}">
              <a16:creationId xmlns:a16="http://schemas.microsoft.com/office/drawing/2014/main" id="{C2CE0984-6379-4A1B-B064-8DAAB13DC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700" name="Immagine 16">
          <a:extLst>
            <a:ext uri="{FF2B5EF4-FFF2-40B4-BE49-F238E27FC236}">
              <a16:creationId xmlns:a16="http://schemas.microsoft.com/office/drawing/2014/main" id="{00E91F0E-07A6-46E8-9E31-3F42FCD32F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701" name="Immagine 19">
          <a:extLst>
            <a:ext uri="{FF2B5EF4-FFF2-40B4-BE49-F238E27FC236}">
              <a16:creationId xmlns:a16="http://schemas.microsoft.com/office/drawing/2014/main" id="{85A99BED-0612-4464-B88F-CA0D42F0D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702" name="Immagine 18">
          <a:extLst>
            <a:ext uri="{FF2B5EF4-FFF2-40B4-BE49-F238E27FC236}">
              <a16:creationId xmlns:a16="http://schemas.microsoft.com/office/drawing/2014/main" id="{EA929F5C-5604-42EC-8092-683FED2CF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703" name="Immagine 19">
          <a:extLst>
            <a:ext uri="{FF2B5EF4-FFF2-40B4-BE49-F238E27FC236}">
              <a16:creationId xmlns:a16="http://schemas.microsoft.com/office/drawing/2014/main" id="{64FAA338-5F21-480F-BBE4-8B1653166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1704" name="Immagine 24">
          <a:extLst>
            <a:ext uri="{FF2B5EF4-FFF2-40B4-BE49-F238E27FC236}">
              <a16:creationId xmlns:a16="http://schemas.microsoft.com/office/drawing/2014/main" id="{402BF021-3A59-46A0-A23C-C93CCB8CC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94535" name="Immagine 1">
          <a:extLst>
            <a:ext uri="{FF2B5EF4-FFF2-40B4-BE49-F238E27FC236}">
              <a16:creationId xmlns:a16="http://schemas.microsoft.com/office/drawing/2014/main" id="{3DA673A4-A9E9-439C-9025-788145DFE5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94536" name="Immagine 2">
          <a:extLst>
            <a:ext uri="{FF2B5EF4-FFF2-40B4-BE49-F238E27FC236}">
              <a16:creationId xmlns:a16="http://schemas.microsoft.com/office/drawing/2014/main" id="{C95550C7-F7B9-4B52-A430-D133FF529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3136" name="Immagine 1">
          <a:extLst>
            <a:ext uri="{FF2B5EF4-FFF2-40B4-BE49-F238E27FC236}">
              <a16:creationId xmlns:a16="http://schemas.microsoft.com/office/drawing/2014/main" id="{EC9CF957-943B-4485-82D0-6F4D0A50AF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3137" name="Immagine 2">
          <a:extLst>
            <a:ext uri="{FF2B5EF4-FFF2-40B4-BE49-F238E27FC236}">
              <a16:creationId xmlns:a16="http://schemas.microsoft.com/office/drawing/2014/main" id="{9EA807B3-0E11-414E-B81A-608E2AF37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38" name="Immagine 8">
          <a:extLst>
            <a:ext uri="{FF2B5EF4-FFF2-40B4-BE49-F238E27FC236}">
              <a16:creationId xmlns:a16="http://schemas.microsoft.com/office/drawing/2014/main" id="{9C6A4EBF-35C1-45B3-BA30-E93AE459D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39" name="Immagine 10">
          <a:extLst>
            <a:ext uri="{FF2B5EF4-FFF2-40B4-BE49-F238E27FC236}">
              <a16:creationId xmlns:a16="http://schemas.microsoft.com/office/drawing/2014/main" id="{F5A26EF0-41EF-450E-86CF-73BE384895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40" name="Immagine 1">
          <a:extLst>
            <a:ext uri="{FF2B5EF4-FFF2-40B4-BE49-F238E27FC236}">
              <a16:creationId xmlns:a16="http://schemas.microsoft.com/office/drawing/2014/main" id="{74FB89F4-C581-437E-A3B1-216A73751C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41" name="Immagine 3">
          <a:extLst>
            <a:ext uri="{FF2B5EF4-FFF2-40B4-BE49-F238E27FC236}">
              <a16:creationId xmlns:a16="http://schemas.microsoft.com/office/drawing/2014/main" id="{4CB65F8E-005C-4CE9-93F0-E63A079A65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42" name="Immagine 7">
          <a:extLst>
            <a:ext uri="{FF2B5EF4-FFF2-40B4-BE49-F238E27FC236}">
              <a16:creationId xmlns:a16="http://schemas.microsoft.com/office/drawing/2014/main" id="{F24CC1C0-2C6B-4EFB-AAFD-76779711B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3143" name="Immagine 8">
          <a:extLst>
            <a:ext uri="{FF2B5EF4-FFF2-40B4-BE49-F238E27FC236}">
              <a16:creationId xmlns:a16="http://schemas.microsoft.com/office/drawing/2014/main" id="{4EBBF5C7-50DE-464D-AF9E-921E8D6BDE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44" name="Immagine 9">
          <a:extLst>
            <a:ext uri="{FF2B5EF4-FFF2-40B4-BE49-F238E27FC236}">
              <a16:creationId xmlns:a16="http://schemas.microsoft.com/office/drawing/2014/main" id="{9168FB81-2D5C-473A-AF43-13C7A89E9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45" name="Immagine 10">
          <a:extLst>
            <a:ext uri="{FF2B5EF4-FFF2-40B4-BE49-F238E27FC236}">
              <a16:creationId xmlns:a16="http://schemas.microsoft.com/office/drawing/2014/main" id="{55535F63-A85E-407A-8744-073F4972D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3146" name="Immagine 11">
          <a:extLst>
            <a:ext uri="{FF2B5EF4-FFF2-40B4-BE49-F238E27FC236}">
              <a16:creationId xmlns:a16="http://schemas.microsoft.com/office/drawing/2014/main" id="{8341800A-C98D-4242-A9E3-9C9F30275F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47" name="Immagine 1">
          <a:extLst>
            <a:ext uri="{FF2B5EF4-FFF2-40B4-BE49-F238E27FC236}">
              <a16:creationId xmlns:a16="http://schemas.microsoft.com/office/drawing/2014/main" id="{9A47E0C7-077B-4F5C-85C1-FFD106E156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48" name="Immagine 2">
          <a:extLst>
            <a:ext uri="{FF2B5EF4-FFF2-40B4-BE49-F238E27FC236}">
              <a16:creationId xmlns:a16="http://schemas.microsoft.com/office/drawing/2014/main" id="{0E4A5F84-03FA-400A-B678-47FEEF1C61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49" name="Immagine 14">
          <a:extLst>
            <a:ext uri="{FF2B5EF4-FFF2-40B4-BE49-F238E27FC236}">
              <a16:creationId xmlns:a16="http://schemas.microsoft.com/office/drawing/2014/main" id="{C9AAFE42-240C-4217-ABFA-9F3E43A263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0" name="Immagine 15">
          <a:extLst>
            <a:ext uri="{FF2B5EF4-FFF2-40B4-BE49-F238E27FC236}">
              <a16:creationId xmlns:a16="http://schemas.microsoft.com/office/drawing/2014/main" id="{E2DCA35D-09FF-40DA-9174-5F035DD776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1" name="Immagine 16">
          <a:extLst>
            <a:ext uri="{FF2B5EF4-FFF2-40B4-BE49-F238E27FC236}">
              <a16:creationId xmlns:a16="http://schemas.microsoft.com/office/drawing/2014/main" id="{D1257C30-BECD-40FE-B75F-05B27198B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2" name="Immagine 17">
          <a:extLst>
            <a:ext uri="{FF2B5EF4-FFF2-40B4-BE49-F238E27FC236}">
              <a16:creationId xmlns:a16="http://schemas.microsoft.com/office/drawing/2014/main" id="{0D9F7885-1E2D-4B6D-84DC-B8D6656A59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3" name="Immagine 18">
          <a:extLst>
            <a:ext uri="{FF2B5EF4-FFF2-40B4-BE49-F238E27FC236}">
              <a16:creationId xmlns:a16="http://schemas.microsoft.com/office/drawing/2014/main" id="{80F74402-0B30-49A7-91B1-23AF61CF6E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4" name="Immagine 19">
          <a:extLst>
            <a:ext uri="{FF2B5EF4-FFF2-40B4-BE49-F238E27FC236}">
              <a16:creationId xmlns:a16="http://schemas.microsoft.com/office/drawing/2014/main" id="{4218BD79-37D5-4118-90EA-BF5365D29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5" name="Immagine 20">
          <a:extLst>
            <a:ext uri="{FF2B5EF4-FFF2-40B4-BE49-F238E27FC236}">
              <a16:creationId xmlns:a16="http://schemas.microsoft.com/office/drawing/2014/main" id="{B7EB49FE-41BC-40C5-A053-DE28E54A43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3156" name="Immagine 21">
          <a:extLst>
            <a:ext uri="{FF2B5EF4-FFF2-40B4-BE49-F238E27FC236}">
              <a16:creationId xmlns:a16="http://schemas.microsoft.com/office/drawing/2014/main" id="{40AAD70B-9982-495F-AA91-5CB21A0B7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5901" name="Immagine 1">
          <a:extLst>
            <a:ext uri="{FF2B5EF4-FFF2-40B4-BE49-F238E27FC236}">
              <a16:creationId xmlns:a16="http://schemas.microsoft.com/office/drawing/2014/main" id="{EFC03F7D-5834-46AB-9262-0FFDEA421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5902" name="Immagine 2">
          <a:extLst>
            <a:ext uri="{FF2B5EF4-FFF2-40B4-BE49-F238E27FC236}">
              <a16:creationId xmlns:a16="http://schemas.microsoft.com/office/drawing/2014/main" id="{592B7D3F-7005-4B6C-B5EA-168A237F64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3" name="Immagine 8">
          <a:extLst>
            <a:ext uri="{FF2B5EF4-FFF2-40B4-BE49-F238E27FC236}">
              <a16:creationId xmlns:a16="http://schemas.microsoft.com/office/drawing/2014/main" id="{C2F569BA-6AD8-4BD4-8ED4-51A5F2C12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4" name="Immagine 10">
          <a:extLst>
            <a:ext uri="{FF2B5EF4-FFF2-40B4-BE49-F238E27FC236}">
              <a16:creationId xmlns:a16="http://schemas.microsoft.com/office/drawing/2014/main" id="{276AD187-7CEA-40B7-8F36-18AFFC8034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5" name="Immagine 1">
          <a:extLst>
            <a:ext uri="{FF2B5EF4-FFF2-40B4-BE49-F238E27FC236}">
              <a16:creationId xmlns:a16="http://schemas.microsoft.com/office/drawing/2014/main" id="{3D2DC0F2-19D7-4D43-A3D0-D06475F9F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6" name="Immagine 3">
          <a:extLst>
            <a:ext uri="{FF2B5EF4-FFF2-40B4-BE49-F238E27FC236}">
              <a16:creationId xmlns:a16="http://schemas.microsoft.com/office/drawing/2014/main" id="{646E0E8E-793E-4A7E-9D1F-9223CE174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7" name="Immagine 7">
          <a:extLst>
            <a:ext uri="{FF2B5EF4-FFF2-40B4-BE49-F238E27FC236}">
              <a16:creationId xmlns:a16="http://schemas.microsoft.com/office/drawing/2014/main" id="{2F2C9E80-85FD-4C28-9DBE-76D7355C0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5908" name="Immagine 8">
          <a:extLst>
            <a:ext uri="{FF2B5EF4-FFF2-40B4-BE49-F238E27FC236}">
              <a16:creationId xmlns:a16="http://schemas.microsoft.com/office/drawing/2014/main" id="{B7FF12D6-534F-41CB-AFD6-4DEC29AE6B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09" name="Immagine 9">
          <a:extLst>
            <a:ext uri="{FF2B5EF4-FFF2-40B4-BE49-F238E27FC236}">
              <a16:creationId xmlns:a16="http://schemas.microsoft.com/office/drawing/2014/main" id="{80FE2415-8884-49F6-B931-34DF0BDABA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0" name="Immagine 10">
          <a:extLst>
            <a:ext uri="{FF2B5EF4-FFF2-40B4-BE49-F238E27FC236}">
              <a16:creationId xmlns:a16="http://schemas.microsoft.com/office/drawing/2014/main" id="{5A0EAA7D-8354-4AF1-969E-614BF9DC43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5911" name="Immagine 11">
          <a:extLst>
            <a:ext uri="{FF2B5EF4-FFF2-40B4-BE49-F238E27FC236}">
              <a16:creationId xmlns:a16="http://schemas.microsoft.com/office/drawing/2014/main" id="{58DA508F-35AE-4B32-945A-36A50A7CC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2" name="Immagine 1">
          <a:extLst>
            <a:ext uri="{FF2B5EF4-FFF2-40B4-BE49-F238E27FC236}">
              <a16:creationId xmlns:a16="http://schemas.microsoft.com/office/drawing/2014/main" id="{A2ED4ECB-3853-4DB6-A4D4-31B7375B7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3" name="Immagine 2">
          <a:extLst>
            <a:ext uri="{FF2B5EF4-FFF2-40B4-BE49-F238E27FC236}">
              <a16:creationId xmlns:a16="http://schemas.microsoft.com/office/drawing/2014/main" id="{CB29A2DF-4123-4B17-AF6C-1C7E3B2FE1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4" name="Immagine 14">
          <a:extLst>
            <a:ext uri="{FF2B5EF4-FFF2-40B4-BE49-F238E27FC236}">
              <a16:creationId xmlns:a16="http://schemas.microsoft.com/office/drawing/2014/main" id="{88E5E5B4-4A8E-43BF-AC0D-83533278E0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5" name="Immagine 15">
          <a:extLst>
            <a:ext uri="{FF2B5EF4-FFF2-40B4-BE49-F238E27FC236}">
              <a16:creationId xmlns:a16="http://schemas.microsoft.com/office/drawing/2014/main" id="{569C0F65-6A6D-46F7-ACF4-23B70DA71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6" name="Immagine 16">
          <a:extLst>
            <a:ext uri="{FF2B5EF4-FFF2-40B4-BE49-F238E27FC236}">
              <a16:creationId xmlns:a16="http://schemas.microsoft.com/office/drawing/2014/main" id="{6CFE75AD-21B3-4C70-87AD-3FC31FAC5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7" name="Immagine 19">
          <a:extLst>
            <a:ext uri="{FF2B5EF4-FFF2-40B4-BE49-F238E27FC236}">
              <a16:creationId xmlns:a16="http://schemas.microsoft.com/office/drawing/2014/main" id="{12763B23-05F0-498D-A176-3FE099A56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8" name="Immagine 18">
          <a:extLst>
            <a:ext uri="{FF2B5EF4-FFF2-40B4-BE49-F238E27FC236}">
              <a16:creationId xmlns:a16="http://schemas.microsoft.com/office/drawing/2014/main" id="{9E6A6B9B-3150-4D5D-B2CA-A0952DF96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19" name="Immagine 19">
          <a:extLst>
            <a:ext uri="{FF2B5EF4-FFF2-40B4-BE49-F238E27FC236}">
              <a16:creationId xmlns:a16="http://schemas.microsoft.com/office/drawing/2014/main" id="{027F5184-2F10-45C5-AECB-EBD762747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5920" name="Immagine 24">
          <a:extLst>
            <a:ext uri="{FF2B5EF4-FFF2-40B4-BE49-F238E27FC236}">
              <a16:creationId xmlns:a16="http://schemas.microsoft.com/office/drawing/2014/main" id="{E5C00797-3D22-4C37-85ED-7AA55B43B4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03743" name="Immagine 1">
          <a:extLst>
            <a:ext uri="{FF2B5EF4-FFF2-40B4-BE49-F238E27FC236}">
              <a16:creationId xmlns:a16="http://schemas.microsoft.com/office/drawing/2014/main" id="{6F5B07E0-B72D-439F-A2A8-A3FAAF03B1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03744" name="Immagine 2">
          <a:extLst>
            <a:ext uri="{FF2B5EF4-FFF2-40B4-BE49-F238E27FC236}">
              <a16:creationId xmlns:a16="http://schemas.microsoft.com/office/drawing/2014/main" id="{08B56318-A249-43B2-B168-B62B419D4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0812" name="Immagine 1">
          <a:extLst>
            <a:ext uri="{FF2B5EF4-FFF2-40B4-BE49-F238E27FC236}">
              <a16:creationId xmlns:a16="http://schemas.microsoft.com/office/drawing/2014/main" id="{4F61E38B-5278-4F34-BD4A-89928178B4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0813" name="Immagine 2">
          <a:extLst>
            <a:ext uri="{FF2B5EF4-FFF2-40B4-BE49-F238E27FC236}">
              <a16:creationId xmlns:a16="http://schemas.microsoft.com/office/drawing/2014/main" id="{CD79FCBD-C064-43A9-888C-4DC3214092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4" name="Immagine 8">
          <a:extLst>
            <a:ext uri="{FF2B5EF4-FFF2-40B4-BE49-F238E27FC236}">
              <a16:creationId xmlns:a16="http://schemas.microsoft.com/office/drawing/2014/main" id="{3598BFA4-C206-4E5E-8644-3C855B64BA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5" name="Immagine 10">
          <a:extLst>
            <a:ext uri="{FF2B5EF4-FFF2-40B4-BE49-F238E27FC236}">
              <a16:creationId xmlns:a16="http://schemas.microsoft.com/office/drawing/2014/main" id="{089D2A39-2C79-402F-A719-4A5EE70382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6" name="Immagine 1">
          <a:extLst>
            <a:ext uri="{FF2B5EF4-FFF2-40B4-BE49-F238E27FC236}">
              <a16:creationId xmlns:a16="http://schemas.microsoft.com/office/drawing/2014/main" id="{15B4C011-E8F2-4C15-86CC-D392E15783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7" name="Immagine 3">
          <a:extLst>
            <a:ext uri="{FF2B5EF4-FFF2-40B4-BE49-F238E27FC236}">
              <a16:creationId xmlns:a16="http://schemas.microsoft.com/office/drawing/2014/main" id="{B4798820-9055-4BA4-9CE6-AB595C35B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8" name="Immagine 7">
          <a:extLst>
            <a:ext uri="{FF2B5EF4-FFF2-40B4-BE49-F238E27FC236}">
              <a16:creationId xmlns:a16="http://schemas.microsoft.com/office/drawing/2014/main" id="{ECCBB548-B81D-4FCE-8B7D-14599F161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0819" name="Immagine 8">
          <a:extLst>
            <a:ext uri="{FF2B5EF4-FFF2-40B4-BE49-F238E27FC236}">
              <a16:creationId xmlns:a16="http://schemas.microsoft.com/office/drawing/2014/main" id="{7A978BCE-9429-4C0B-93F4-00D6A0FA42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0" name="Immagine 9">
          <a:extLst>
            <a:ext uri="{FF2B5EF4-FFF2-40B4-BE49-F238E27FC236}">
              <a16:creationId xmlns:a16="http://schemas.microsoft.com/office/drawing/2014/main" id="{ACE0D449-08ED-4E5B-B32B-ABFE807A5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1" name="Immagine 10">
          <a:extLst>
            <a:ext uri="{FF2B5EF4-FFF2-40B4-BE49-F238E27FC236}">
              <a16:creationId xmlns:a16="http://schemas.microsoft.com/office/drawing/2014/main" id="{714D2DC0-D04F-4880-8A96-8CE8CC8D28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0822" name="Immagine 11">
          <a:extLst>
            <a:ext uri="{FF2B5EF4-FFF2-40B4-BE49-F238E27FC236}">
              <a16:creationId xmlns:a16="http://schemas.microsoft.com/office/drawing/2014/main" id="{76867E27-D84D-45E8-A0D7-3D174BD79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3" name="Immagine 1">
          <a:extLst>
            <a:ext uri="{FF2B5EF4-FFF2-40B4-BE49-F238E27FC236}">
              <a16:creationId xmlns:a16="http://schemas.microsoft.com/office/drawing/2014/main" id="{45962AC7-D4A7-49E1-959C-7B4B357884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4" name="Immagine 2">
          <a:extLst>
            <a:ext uri="{FF2B5EF4-FFF2-40B4-BE49-F238E27FC236}">
              <a16:creationId xmlns:a16="http://schemas.microsoft.com/office/drawing/2014/main" id="{F1789B0D-6385-4F71-9864-0ADA3D509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5" name="Immagine 14">
          <a:extLst>
            <a:ext uri="{FF2B5EF4-FFF2-40B4-BE49-F238E27FC236}">
              <a16:creationId xmlns:a16="http://schemas.microsoft.com/office/drawing/2014/main" id="{78A830E5-D385-4DBB-BEF0-7EEBDAC83F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6" name="Immagine 15">
          <a:extLst>
            <a:ext uri="{FF2B5EF4-FFF2-40B4-BE49-F238E27FC236}">
              <a16:creationId xmlns:a16="http://schemas.microsoft.com/office/drawing/2014/main" id="{56FCF390-ABF3-4156-99C8-BE51FA45A0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7" name="Immagine 16">
          <a:extLst>
            <a:ext uri="{FF2B5EF4-FFF2-40B4-BE49-F238E27FC236}">
              <a16:creationId xmlns:a16="http://schemas.microsoft.com/office/drawing/2014/main" id="{6FD05429-2971-4FBD-8093-AF9FBA466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8" name="Immagine 17">
          <a:extLst>
            <a:ext uri="{FF2B5EF4-FFF2-40B4-BE49-F238E27FC236}">
              <a16:creationId xmlns:a16="http://schemas.microsoft.com/office/drawing/2014/main" id="{EADA7A69-CE50-4F41-84F0-E0B578E92C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29" name="Immagine 18">
          <a:extLst>
            <a:ext uri="{FF2B5EF4-FFF2-40B4-BE49-F238E27FC236}">
              <a16:creationId xmlns:a16="http://schemas.microsoft.com/office/drawing/2014/main" id="{6B6F693C-5EC9-4B5E-B6A7-2169DE1A93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30" name="Immagine 19">
          <a:extLst>
            <a:ext uri="{FF2B5EF4-FFF2-40B4-BE49-F238E27FC236}">
              <a16:creationId xmlns:a16="http://schemas.microsoft.com/office/drawing/2014/main" id="{D4E3D914-28B1-472C-AAE6-22A6BA118F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31" name="Immagine 20">
          <a:extLst>
            <a:ext uri="{FF2B5EF4-FFF2-40B4-BE49-F238E27FC236}">
              <a16:creationId xmlns:a16="http://schemas.microsoft.com/office/drawing/2014/main" id="{1D594562-D718-47ED-A75A-708D94F6F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0832" name="Immagine 21">
          <a:extLst>
            <a:ext uri="{FF2B5EF4-FFF2-40B4-BE49-F238E27FC236}">
              <a16:creationId xmlns:a16="http://schemas.microsoft.com/office/drawing/2014/main" id="{C87FE815-7815-4857-8BFF-6C6B01A0B1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16027" name="Immagine 1">
          <a:extLst>
            <a:ext uri="{FF2B5EF4-FFF2-40B4-BE49-F238E27FC236}">
              <a16:creationId xmlns:a16="http://schemas.microsoft.com/office/drawing/2014/main" id="{98829C39-74AB-444E-BAAD-99CB33FAAB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16028" name="Immagine 2">
          <a:extLst>
            <a:ext uri="{FF2B5EF4-FFF2-40B4-BE49-F238E27FC236}">
              <a16:creationId xmlns:a16="http://schemas.microsoft.com/office/drawing/2014/main" id="{07D58827-7ECC-4325-B5A3-289747560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7259" name="Immagine 1">
          <a:extLst>
            <a:ext uri="{FF2B5EF4-FFF2-40B4-BE49-F238E27FC236}">
              <a16:creationId xmlns:a16="http://schemas.microsoft.com/office/drawing/2014/main" id="{80AAB49A-D6AF-4DCB-A60F-0F3028111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7260" name="Immagine 2">
          <a:extLst>
            <a:ext uri="{FF2B5EF4-FFF2-40B4-BE49-F238E27FC236}">
              <a16:creationId xmlns:a16="http://schemas.microsoft.com/office/drawing/2014/main" id="{5DBBA1BC-1997-499A-9F5C-04E9DDD14C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1" name="Immagine 8">
          <a:extLst>
            <a:ext uri="{FF2B5EF4-FFF2-40B4-BE49-F238E27FC236}">
              <a16:creationId xmlns:a16="http://schemas.microsoft.com/office/drawing/2014/main" id="{BED73D7D-83EB-433A-822C-7A1C5CBC8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2" name="Immagine 10">
          <a:extLst>
            <a:ext uri="{FF2B5EF4-FFF2-40B4-BE49-F238E27FC236}">
              <a16:creationId xmlns:a16="http://schemas.microsoft.com/office/drawing/2014/main" id="{407CEB70-3511-45F5-860D-2739B5817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3" name="Immagine 1">
          <a:extLst>
            <a:ext uri="{FF2B5EF4-FFF2-40B4-BE49-F238E27FC236}">
              <a16:creationId xmlns:a16="http://schemas.microsoft.com/office/drawing/2014/main" id="{C29F323E-8CB8-4B86-94D2-2A882C9AF8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4" name="Immagine 3">
          <a:extLst>
            <a:ext uri="{FF2B5EF4-FFF2-40B4-BE49-F238E27FC236}">
              <a16:creationId xmlns:a16="http://schemas.microsoft.com/office/drawing/2014/main" id="{DA7084A1-6615-4295-A449-391A64FA0C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5" name="Immagine 7">
          <a:extLst>
            <a:ext uri="{FF2B5EF4-FFF2-40B4-BE49-F238E27FC236}">
              <a16:creationId xmlns:a16="http://schemas.microsoft.com/office/drawing/2014/main" id="{64FD125D-403B-412A-84E4-FBA1C3AD76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7266" name="Immagine 8">
          <a:extLst>
            <a:ext uri="{FF2B5EF4-FFF2-40B4-BE49-F238E27FC236}">
              <a16:creationId xmlns:a16="http://schemas.microsoft.com/office/drawing/2014/main" id="{8E20EC49-1AC0-43E8-B9F6-F10E73646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67" name="Immagine 9">
          <a:extLst>
            <a:ext uri="{FF2B5EF4-FFF2-40B4-BE49-F238E27FC236}">
              <a16:creationId xmlns:a16="http://schemas.microsoft.com/office/drawing/2014/main" id="{2C352BE1-A9DD-4B73-B0B4-D498ED0186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68" name="Immagine 10">
          <a:extLst>
            <a:ext uri="{FF2B5EF4-FFF2-40B4-BE49-F238E27FC236}">
              <a16:creationId xmlns:a16="http://schemas.microsoft.com/office/drawing/2014/main" id="{E7C1248A-C6FF-408B-AEB1-586DDEA105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7269" name="Immagine 11">
          <a:extLst>
            <a:ext uri="{FF2B5EF4-FFF2-40B4-BE49-F238E27FC236}">
              <a16:creationId xmlns:a16="http://schemas.microsoft.com/office/drawing/2014/main" id="{B5FAB51B-8B86-4803-A5A0-C3BF5838D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0" name="Immagine 1">
          <a:extLst>
            <a:ext uri="{FF2B5EF4-FFF2-40B4-BE49-F238E27FC236}">
              <a16:creationId xmlns:a16="http://schemas.microsoft.com/office/drawing/2014/main" id="{4280323D-757C-4E46-AF41-87C3BE1E4A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1" name="Immagine 2">
          <a:extLst>
            <a:ext uri="{FF2B5EF4-FFF2-40B4-BE49-F238E27FC236}">
              <a16:creationId xmlns:a16="http://schemas.microsoft.com/office/drawing/2014/main" id="{6FAFF610-2B7F-4EF4-8D8D-F520CFAE04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2" name="Immagine 14">
          <a:extLst>
            <a:ext uri="{FF2B5EF4-FFF2-40B4-BE49-F238E27FC236}">
              <a16:creationId xmlns:a16="http://schemas.microsoft.com/office/drawing/2014/main" id="{F5CFE213-687A-433B-A013-322EE3F119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3" name="Immagine 15">
          <a:extLst>
            <a:ext uri="{FF2B5EF4-FFF2-40B4-BE49-F238E27FC236}">
              <a16:creationId xmlns:a16="http://schemas.microsoft.com/office/drawing/2014/main" id="{243D9915-EC81-4EB5-A34A-D55D4E490B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4" name="Immagine 16">
          <a:extLst>
            <a:ext uri="{FF2B5EF4-FFF2-40B4-BE49-F238E27FC236}">
              <a16:creationId xmlns:a16="http://schemas.microsoft.com/office/drawing/2014/main" id="{E4176144-9D49-4776-9435-B753C631E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5" name="Immagine 17">
          <a:extLst>
            <a:ext uri="{FF2B5EF4-FFF2-40B4-BE49-F238E27FC236}">
              <a16:creationId xmlns:a16="http://schemas.microsoft.com/office/drawing/2014/main" id="{0A145B4F-38E4-4477-A575-96562EDD1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7276" name="Immagine 20">
          <a:extLst>
            <a:ext uri="{FF2B5EF4-FFF2-40B4-BE49-F238E27FC236}">
              <a16:creationId xmlns:a16="http://schemas.microsoft.com/office/drawing/2014/main" id="{C3F273BF-762B-4E96-8726-9681BCC64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30355" name="Immagine 1">
          <a:extLst>
            <a:ext uri="{FF2B5EF4-FFF2-40B4-BE49-F238E27FC236}">
              <a16:creationId xmlns:a16="http://schemas.microsoft.com/office/drawing/2014/main" id="{887DB2E1-1D46-4396-9BB8-540DD810D5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30356" name="Immagine 2">
          <a:extLst>
            <a:ext uri="{FF2B5EF4-FFF2-40B4-BE49-F238E27FC236}">
              <a16:creationId xmlns:a16="http://schemas.microsoft.com/office/drawing/2014/main" id="{78921C54-AE90-49A3-B8C8-7EF81E5905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2190" name="Immagine 1">
          <a:extLst>
            <a:ext uri="{FF2B5EF4-FFF2-40B4-BE49-F238E27FC236}">
              <a16:creationId xmlns:a16="http://schemas.microsoft.com/office/drawing/2014/main" id="{D0D9B082-40B3-445B-84B6-ABF0E13C1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2191" name="Immagine 2">
          <a:extLst>
            <a:ext uri="{FF2B5EF4-FFF2-40B4-BE49-F238E27FC236}">
              <a16:creationId xmlns:a16="http://schemas.microsoft.com/office/drawing/2014/main" id="{4E0D8815-2FCE-49FD-86D9-470EE4733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2" name="Immagine 8">
          <a:extLst>
            <a:ext uri="{FF2B5EF4-FFF2-40B4-BE49-F238E27FC236}">
              <a16:creationId xmlns:a16="http://schemas.microsoft.com/office/drawing/2014/main" id="{D73BB28B-8E4C-4B44-AFFA-61E30968D7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3" name="Immagine 10">
          <a:extLst>
            <a:ext uri="{FF2B5EF4-FFF2-40B4-BE49-F238E27FC236}">
              <a16:creationId xmlns:a16="http://schemas.microsoft.com/office/drawing/2014/main" id="{88E5BF9B-CDC1-43AA-A839-1948B0D87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4" name="Immagine 1">
          <a:extLst>
            <a:ext uri="{FF2B5EF4-FFF2-40B4-BE49-F238E27FC236}">
              <a16:creationId xmlns:a16="http://schemas.microsoft.com/office/drawing/2014/main" id="{2AA0C363-3B69-47EA-A584-D1AD91395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5" name="Immagine 3">
          <a:extLst>
            <a:ext uri="{FF2B5EF4-FFF2-40B4-BE49-F238E27FC236}">
              <a16:creationId xmlns:a16="http://schemas.microsoft.com/office/drawing/2014/main" id="{18BBAABB-BA12-4341-B0D1-E7520130E6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6" name="Immagine 7">
          <a:extLst>
            <a:ext uri="{FF2B5EF4-FFF2-40B4-BE49-F238E27FC236}">
              <a16:creationId xmlns:a16="http://schemas.microsoft.com/office/drawing/2014/main" id="{912331F4-E7AD-4907-942F-F144AE40C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2197" name="Immagine 8">
          <a:extLst>
            <a:ext uri="{FF2B5EF4-FFF2-40B4-BE49-F238E27FC236}">
              <a16:creationId xmlns:a16="http://schemas.microsoft.com/office/drawing/2014/main" id="{62EB4FC0-4C08-44CF-AEBF-4B365DA549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198" name="Immagine 9">
          <a:extLst>
            <a:ext uri="{FF2B5EF4-FFF2-40B4-BE49-F238E27FC236}">
              <a16:creationId xmlns:a16="http://schemas.microsoft.com/office/drawing/2014/main" id="{BBF9A0D7-2A8F-4BDB-9BC5-093CADCCCC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199" name="Immagine 10">
          <a:extLst>
            <a:ext uri="{FF2B5EF4-FFF2-40B4-BE49-F238E27FC236}">
              <a16:creationId xmlns:a16="http://schemas.microsoft.com/office/drawing/2014/main" id="{59E5D609-8274-4D6C-BBED-529F819D1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2200" name="Immagine 11">
          <a:extLst>
            <a:ext uri="{FF2B5EF4-FFF2-40B4-BE49-F238E27FC236}">
              <a16:creationId xmlns:a16="http://schemas.microsoft.com/office/drawing/2014/main" id="{E18EEEC7-1F3E-470B-A750-15DF33D9C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1" name="Immagine 1">
          <a:extLst>
            <a:ext uri="{FF2B5EF4-FFF2-40B4-BE49-F238E27FC236}">
              <a16:creationId xmlns:a16="http://schemas.microsoft.com/office/drawing/2014/main" id="{635E479A-9963-4CDD-A7EA-3F3355EF7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2" name="Immagine 2">
          <a:extLst>
            <a:ext uri="{FF2B5EF4-FFF2-40B4-BE49-F238E27FC236}">
              <a16:creationId xmlns:a16="http://schemas.microsoft.com/office/drawing/2014/main" id="{8EF05EDD-211C-448A-95F4-00298560AC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3" name="Immagine 14">
          <a:extLst>
            <a:ext uri="{FF2B5EF4-FFF2-40B4-BE49-F238E27FC236}">
              <a16:creationId xmlns:a16="http://schemas.microsoft.com/office/drawing/2014/main" id="{50F50624-A08C-4855-87B7-C95C991934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4" name="Immagine 15">
          <a:extLst>
            <a:ext uri="{FF2B5EF4-FFF2-40B4-BE49-F238E27FC236}">
              <a16:creationId xmlns:a16="http://schemas.microsoft.com/office/drawing/2014/main" id="{90FD0948-D2B3-49E4-98D6-670371B1FB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5" name="Immagine 16">
          <a:extLst>
            <a:ext uri="{FF2B5EF4-FFF2-40B4-BE49-F238E27FC236}">
              <a16:creationId xmlns:a16="http://schemas.microsoft.com/office/drawing/2014/main" id="{A3169C24-0007-4A8B-A6F5-0D1A3E4CEB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6" name="Immagine 17">
          <a:extLst>
            <a:ext uri="{FF2B5EF4-FFF2-40B4-BE49-F238E27FC236}">
              <a16:creationId xmlns:a16="http://schemas.microsoft.com/office/drawing/2014/main" id="{89108A27-1479-4B68-A025-C2E666FDE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7" name="Immagine 18">
          <a:extLst>
            <a:ext uri="{FF2B5EF4-FFF2-40B4-BE49-F238E27FC236}">
              <a16:creationId xmlns:a16="http://schemas.microsoft.com/office/drawing/2014/main" id="{F5892734-208F-469B-99F4-BB28B73C6C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8" name="Immagine 19">
          <a:extLst>
            <a:ext uri="{FF2B5EF4-FFF2-40B4-BE49-F238E27FC236}">
              <a16:creationId xmlns:a16="http://schemas.microsoft.com/office/drawing/2014/main" id="{5D4CCBC3-E909-4368-A599-CA94194C0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09" name="Immagine 20">
          <a:extLst>
            <a:ext uri="{FF2B5EF4-FFF2-40B4-BE49-F238E27FC236}">
              <a16:creationId xmlns:a16="http://schemas.microsoft.com/office/drawing/2014/main" id="{2DF4EF36-576D-41D8-98C0-3A4119703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2210" name="Immagine 21">
          <a:extLst>
            <a:ext uri="{FF2B5EF4-FFF2-40B4-BE49-F238E27FC236}">
              <a16:creationId xmlns:a16="http://schemas.microsoft.com/office/drawing/2014/main" id="{A1D83223-744C-46B4-A986-C539FA2077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848779" name="Immagine 1">
          <a:extLst>
            <a:ext uri="{FF2B5EF4-FFF2-40B4-BE49-F238E27FC236}">
              <a16:creationId xmlns:a16="http://schemas.microsoft.com/office/drawing/2014/main" id="{EED2D50F-E04D-4BFA-AC67-334E97B34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848780" name="Immagine 2">
          <a:extLst>
            <a:ext uri="{FF2B5EF4-FFF2-40B4-BE49-F238E27FC236}">
              <a16:creationId xmlns:a16="http://schemas.microsoft.com/office/drawing/2014/main" id="{D39DE7CB-A8F1-4B71-A03C-315ECB3E75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6966" name="Immagine 1">
          <a:extLst>
            <a:ext uri="{FF2B5EF4-FFF2-40B4-BE49-F238E27FC236}">
              <a16:creationId xmlns:a16="http://schemas.microsoft.com/office/drawing/2014/main" id="{F67D14EF-05DA-435D-9057-24F668F8F8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6967" name="Immagine 2">
          <a:extLst>
            <a:ext uri="{FF2B5EF4-FFF2-40B4-BE49-F238E27FC236}">
              <a16:creationId xmlns:a16="http://schemas.microsoft.com/office/drawing/2014/main" id="{401EBA78-C845-4FE2-9433-A45CA795D5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68" name="Immagine 8">
          <a:extLst>
            <a:ext uri="{FF2B5EF4-FFF2-40B4-BE49-F238E27FC236}">
              <a16:creationId xmlns:a16="http://schemas.microsoft.com/office/drawing/2014/main" id="{7A307CC3-2AA0-4925-BDD4-367B63BF1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69" name="Immagine 10">
          <a:extLst>
            <a:ext uri="{FF2B5EF4-FFF2-40B4-BE49-F238E27FC236}">
              <a16:creationId xmlns:a16="http://schemas.microsoft.com/office/drawing/2014/main" id="{FAF53C83-74D1-49AC-8124-8F8708A82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70" name="Immagine 1">
          <a:extLst>
            <a:ext uri="{FF2B5EF4-FFF2-40B4-BE49-F238E27FC236}">
              <a16:creationId xmlns:a16="http://schemas.microsoft.com/office/drawing/2014/main" id="{5A6B1C30-C644-47E8-BE84-BCF0F0B24E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71" name="Immagine 3">
          <a:extLst>
            <a:ext uri="{FF2B5EF4-FFF2-40B4-BE49-F238E27FC236}">
              <a16:creationId xmlns:a16="http://schemas.microsoft.com/office/drawing/2014/main" id="{D3A4BC5E-CFEB-4F86-84C3-796899E20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72" name="Immagine 7">
          <a:extLst>
            <a:ext uri="{FF2B5EF4-FFF2-40B4-BE49-F238E27FC236}">
              <a16:creationId xmlns:a16="http://schemas.microsoft.com/office/drawing/2014/main" id="{3062F4B0-7D35-4C58-B10D-8A0A5AF17B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973" name="Immagine 8">
          <a:extLst>
            <a:ext uri="{FF2B5EF4-FFF2-40B4-BE49-F238E27FC236}">
              <a16:creationId xmlns:a16="http://schemas.microsoft.com/office/drawing/2014/main" id="{5A16A0F2-5499-4AB4-ABFA-A0FBCCF3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74" name="Immagine 9">
          <a:extLst>
            <a:ext uri="{FF2B5EF4-FFF2-40B4-BE49-F238E27FC236}">
              <a16:creationId xmlns:a16="http://schemas.microsoft.com/office/drawing/2014/main" id="{3235DAF5-BE46-49A9-880E-1913952742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75" name="Immagine 10">
          <a:extLst>
            <a:ext uri="{FF2B5EF4-FFF2-40B4-BE49-F238E27FC236}">
              <a16:creationId xmlns:a16="http://schemas.microsoft.com/office/drawing/2014/main" id="{E34E43D4-0190-4149-9089-801F2B555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6976" name="Immagine 11">
          <a:extLst>
            <a:ext uri="{FF2B5EF4-FFF2-40B4-BE49-F238E27FC236}">
              <a16:creationId xmlns:a16="http://schemas.microsoft.com/office/drawing/2014/main" id="{5E352FC4-A541-4ADE-BB3C-4BDB901518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77" name="Immagine 1">
          <a:extLst>
            <a:ext uri="{FF2B5EF4-FFF2-40B4-BE49-F238E27FC236}">
              <a16:creationId xmlns:a16="http://schemas.microsoft.com/office/drawing/2014/main" id="{29EF07BD-8269-42C6-BB78-126CC5AC86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78" name="Immagine 2">
          <a:extLst>
            <a:ext uri="{FF2B5EF4-FFF2-40B4-BE49-F238E27FC236}">
              <a16:creationId xmlns:a16="http://schemas.microsoft.com/office/drawing/2014/main" id="{948FFDE1-61B4-4B0B-B455-CC43C4E218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79" name="Immagine 14">
          <a:extLst>
            <a:ext uri="{FF2B5EF4-FFF2-40B4-BE49-F238E27FC236}">
              <a16:creationId xmlns:a16="http://schemas.microsoft.com/office/drawing/2014/main" id="{E570BA58-A265-47E7-8555-DCC50F5756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80" name="Immagine 15">
          <a:extLst>
            <a:ext uri="{FF2B5EF4-FFF2-40B4-BE49-F238E27FC236}">
              <a16:creationId xmlns:a16="http://schemas.microsoft.com/office/drawing/2014/main" id="{B9849DFD-FCEA-4285-BD29-BCE625471D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81" name="Immagine 16">
          <a:extLst>
            <a:ext uri="{FF2B5EF4-FFF2-40B4-BE49-F238E27FC236}">
              <a16:creationId xmlns:a16="http://schemas.microsoft.com/office/drawing/2014/main" id="{4F6143D7-8F49-40C7-A81D-36A4C2925E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982" name="Immagine 17">
          <a:extLst>
            <a:ext uri="{FF2B5EF4-FFF2-40B4-BE49-F238E27FC236}">
              <a16:creationId xmlns:a16="http://schemas.microsoft.com/office/drawing/2014/main" id="{CB8A135C-022E-4BC9-9103-DC74D628A4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862085" name="Immagine 1">
          <a:extLst>
            <a:ext uri="{FF2B5EF4-FFF2-40B4-BE49-F238E27FC236}">
              <a16:creationId xmlns:a16="http://schemas.microsoft.com/office/drawing/2014/main" id="{40A437C6-7FFD-44A6-B835-DAD03AA2C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862086" name="Immagine 2">
          <a:extLst>
            <a:ext uri="{FF2B5EF4-FFF2-40B4-BE49-F238E27FC236}">
              <a16:creationId xmlns:a16="http://schemas.microsoft.com/office/drawing/2014/main" id="{BD8D4419-DEB1-4F47-B90D-AB50C131D3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01827" name="Immagine 1">
          <a:extLst>
            <a:ext uri="{FF2B5EF4-FFF2-40B4-BE49-F238E27FC236}">
              <a16:creationId xmlns:a16="http://schemas.microsoft.com/office/drawing/2014/main" id="{6A033D3B-E488-4820-8793-36CE80F77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01828" name="Immagine 2">
          <a:extLst>
            <a:ext uri="{FF2B5EF4-FFF2-40B4-BE49-F238E27FC236}">
              <a16:creationId xmlns:a16="http://schemas.microsoft.com/office/drawing/2014/main" id="{3A612F74-7BB4-4C8B-A1CD-7F21BAD3B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6131" name="Immagine 1">
          <a:extLst>
            <a:ext uri="{FF2B5EF4-FFF2-40B4-BE49-F238E27FC236}">
              <a16:creationId xmlns:a16="http://schemas.microsoft.com/office/drawing/2014/main" id="{10FA6A57-1FC0-45D4-98F9-19564E5071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6132" name="Immagine 2">
          <a:extLst>
            <a:ext uri="{FF2B5EF4-FFF2-40B4-BE49-F238E27FC236}">
              <a16:creationId xmlns:a16="http://schemas.microsoft.com/office/drawing/2014/main" id="{119BC11C-0905-4C3E-A225-B67245C20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3" name="Immagine 8">
          <a:extLst>
            <a:ext uri="{FF2B5EF4-FFF2-40B4-BE49-F238E27FC236}">
              <a16:creationId xmlns:a16="http://schemas.microsoft.com/office/drawing/2014/main" id="{A7EC71F5-1A39-494B-81E4-F4CB8C87E1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4" name="Immagine 10">
          <a:extLst>
            <a:ext uri="{FF2B5EF4-FFF2-40B4-BE49-F238E27FC236}">
              <a16:creationId xmlns:a16="http://schemas.microsoft.com/office/drawing/2014/main" id="{E3E07D74-464C-450B-982C-1CCAEAD6D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5" name="Immagine 1">
          <a:extLst>
            <a:ext uri="{FF2B5EF4-FFF2-40B4-BE49-F238E27FC236}">
              <a16:creationId xmlns:a16="http://schemas.microsoft.com/office/drawing/2014/main" id="{1671D28C-CF7E-43B3-BA08-8C3E1287DD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6" name="Immagine 3">
          <a:extLst>
            <a:ext uri="{FF2B5EF4-FFF2-40B4-BE49-F238E27FC236}">
              <a16:creationId xmlns:a16="http://schemas.microsoft.com/office/drawing/2014/main" id="{4FCD0CBF-F4F5-4D45-8ADA-46979A5A2A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7" name="Immagine 7">
          <a:extLst>
            <a:ext uri="{FF2B5EF4-FFF2-40B4-BE49-F238E27FC236}">
              <a16:creationId xmlns:a16="http://schemas.microsoft.com/office/drawing/2014/main" id="{34C3B889-8DA0-4DCA-88D7-F25B68689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6138" name="Immagine 8">
          <a:extLst>
            <a:ext uri="{FF2B5EF4-FFF2-40B4-BE49-F238E27FC236}">
              <a16:creationId xmlns:a16="http://schemas.microsoft.com/office/drawing/2014/main" id="{F6A9BF4F-5DB5-4986-BC31-3AE58CB2F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39" name="Immagine 9">
          <a:extLst>
            <a:ext uri="{FF2B5EF4-FFF2-40B4-BE49-F238E27FC236}">
              <a16:creationId xmlns:a16="http://schemas.microsoft.com/office/drawing/2014/main" id="{4ED3101F-1513-4520-91B7-55AD5FF15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0" name="Immagine 10">
          <a:extLst>
            <a:ext uri="{FF2B5EF4-FFF2-40B4-BE49-F238E27FC236}">
              <a16:creationId xmlns:a16="http://schemas.microsoft.com/office/drawing/2014/main" id="{C5F89D49-DA55-4EA0-B25E-918E48896D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6141" name="Immagine 11">
          <a:extLst>
            <a:ext uri="{FF2B5EF4-FFF2-40B4-BE49-F238E27FC236}">
              <a16:creationId xmlns:a16="http://schemas.microsoft.com/office/drawing/2014/main" id="{CBDD7090-3CA2-424F-8FBF-CA91E22C3A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2" name="Immagine 1">
          <a:extLst>
            <a:ext uri="{FF2B5EF4-FFF2-40B4-BE49-F238E27FC236}">
              <a16:creationId xmlns:a16="http://schemas.microsoft.com/office/drawing/2014/main" id="{B4ECCEFF-2A32-4AD1-B01A-479AF21E0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3" name="Immagine 2">
          <a:extLst>
            <a:ext uri="{FF2B5EF4-FFF2-40B4-BE49-F238E27FC236}">
              <a16:creationId xmlns:a16="http://schemas.microsoft.com/office/drawing/2014/main" id="{28315A18-64B5-4017-924B-D6B00D934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4" name="Immagine 14">
          <a:extLst>
            <a:ext uri="{FF2B5EF4-FFF2-40B4-BE49-F238E27FC236}">
              <a16:creationId xmlns:a16="http://schemas.microsoft.com/office/drawing/2014/main" id="{738531F5-DCE8-4C52-830F-5B73B96321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5" name="Immagine 15">
          <a:extLst>
            <a:ext uri="{FF2B5EF4-FFF2-40B4-BE49-F238E27FC236}">
              <a16:creationId xmlns:a16="http://schemas.microsoft.com/office/drawing/2014/main" id="{236703F2-6933-4971-A634-945A8D3E31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6" name="Immagine 16">
          <a:extLst>
            <a:ext uri="{FF2B5EF4-FFF2-40B4-BE49-F238E27FC236}">
              <a16:creationId xmlns:a16="http://schemas.microsoft.com/office/drawing/2014/main" id="{88E97230-92B6-433E-856F-492BFE1D84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6147" name="Immagine 17">
          <a:extLst>
            <a:ext uri="{FF2B5EF4-FFF2-40B4-BE49-F238E27FC236}">
              <a16:creationId xmlns:a16="http://schemas.microsoft.com/office/drawing/2014/main" id="{6823415B-1931-4BD5-87BA-C21BEA4074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025023" name="Immagine 1">
          <a:extLst>
            <a:ext uri="{FF2B5EF4-FFF2-40B4-BE49-F238E27FC236}">
              <a16:creationId xmlns:a16="http://schemas.microsoft.com/office/drawing/2014/main" id="{13CB3759-4469-4617-82F7-F9DF4DAD20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877440" name="Immagine 2">
          <a:extLst>
            <a:ext uri="{FF2B5EF4-FFF2-40B4-BE49-F238E27FC236}">
              <a16:creationId xmlns:a16="http://schemas.microsoft.com/office/drawing/2014/main" id="{B76B1C2B-D533-42FE-9EC9-F3EFB9BB1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6320" name="Immagine 1">
          <a:extLst>
            <a:ext uri="{FF2B5EF4-FFF2-40B4-BE49-F238E27FC236}">
              <a16:creationId xmlns:a16="http://schemas.microsoft.com/office/drawing/2014/main" id="{2DCC0759-59EB-429A-A085-3E61DE2E7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6321" name="Immagine 2">
          <a:extLst>
            <a:ext uri="{FF2B5EF4-FFF2-40B4-BE49-F238E27FC236}">
              <a16:creationId xmlns:a16="http://schemas.microsoft.com/office/drawing/2014/main" id="{78AD23FA-D706-4AEC-B9B5-623BC95FFB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2" name="Immagine 8">
          <a:extLst>
            <a:ext uri="{FF2B5EF4-FFF2-40B4-BE49-F238E27FC236}">
              <a16:creationId xmlns:a16="http://schemas.microsoft.com/office/drawing/2014/main" id="{C741FAD2-3C60-4C5A-83F0-BDD0DBCBC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3" name="Immagine 10">
          <a:extLst>
            <a:ext uri="{FF2B5EF4-FFF2-40B4-BE49-F238E27FC236}">
              <a16:creationId xmlns:a16="http://schemas.microsoft.com/office/drawing/2014/main" id="{265FC282-BD36-4927-B420-6D90BAB5B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4" name="Immagine 1">
          <a:extLst>
            <a:ext uri="{FF2B5EF4-FFF2-40B4-BE49-F238E27FC236}">
              <a16:creationId xmlns:a16="http://schemas.microsoft.com/office/drawing/2014/main" id="{DFEB42F2-DABF-43D7-9858-B8E4F83E08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5" name="Immagine 3">
          <a:extLst>
            <a:ext uri="{FF2B5EF4-FFF2-40B4-BE49-F238E27FC236}">
              <a16:creationId xmlns:a16="http://schemas.microsoft.com/office/drawing/2014/main" id="{838BC991-5D23-4B85-A3CC-87B8839C2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6" name="Immagine 7">
          <a:extLst>
            <a:ext uri="{FF2B5EF4-FFF2-40B4-BE49-F238E27FC236}">
              <a16:creationId xmlns:a16="http://schemas.microsoft.com/office/drawing/2014/main" id="{E05426F5-C721-46F4-9FD6-9FEB409E77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6327" name="Immagine 8">
          <a:extLst>
            <a:ext uri="{FF2B5EF4-FFF2-40B4-BE49-F238E27FC236}">
              <a16:creationId xmlns:a16="http://schemas.microsoft.com/office/drawing/2014/main" id="{FB28F9C9-5ECF-483B-86D1-A5E1A84187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28" name="Immagine 9">
          <a:extLst>
            <a:ext uri="{FF2B5EF4-FFF2-40B4-BE49-F238E27FC236}">
              <a16:creationId xmlns:a16="http://schemas.microsoft.com/office/drawing/2014/main" id="{B50399DE-81F9-4001-B607-AD4F91F49A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29" name="Immagine 10">
          <a:extLst>
            <a:ext uri="{FF2B5EF4-FFF2-40B4-BE49-F238E27FC236}">
              <a16:creationId xmlns:a16="http://schemas.microsoft.com/office/drawing/2014/main" id="{DF342BBA-989C-404A-843D-5762E4313F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6330" name="Immagine 11">
          <a:extLst>
            <a:ext uri="{FF2B5EF4-FFF2-40B4-BE49-F238E27FC236}">
              <a16:creationId xmlns:a16="http://schemas.microsoft.com/office/drawing/2014/main" id="{63BABC31-007B-424C-AA52-01FD5E0E46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1" name="Immagine 1">
          <a:extLst>
            <a:ext uri="{FF2B5EF4-FFF2-40B4-BE49-F238E27FC236}">
              <a16:creationId xmlns:a16="http://schemas.microsoft.com/office/drawing/2014/main" id="{E26B2C27-D289-4522-80C4-56FB4D2BD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2" name="Immagine 2">
          <a:extLst>
            <a:ext uri="{FF2B5EF4-FFF2-40B4-BE49-F238E27FC236}">
              <a16:creationId xmlns:a16="http://schemas.microsoft.com/office/drawing/2014/main" id="{3AA62B1E-D9FF-48A0-AFF8-4A327C550D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3" name="Immagine 14">
          <a:extLst>
            <a:ext uri="{FF2B5EF4-FFF2-40B4-BE49-F238E27FC236}">
              <a16:creationId xmlns:a16="http://schemas.microsoft.com/office/drawing/2014/main" id="{F924DAD1-7CAF-4A16-B981-8AF67CE9E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4" name="Immagine 15">
          <a:extLst>
            <a:ext uri="{FF2B5EF4-FFF2-40B4-BE49-F238E27FC236}">
              <a16:creationId xmlns:a16="http://schemas.microsoft.com/office/drawing/2014/main" id="{3B6D9574-A960-4B59-BAF5-773349692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5" name="Immagine 16">
          <a:extLst>
            <a:ext uri="{FF2B5EF4-FFF2-40B4-BE49-F238E27FC236}">
              <a16:creationId xmlns:a16="http://schemas.microsoft.com/office/drawing/2014/main" id="{EBB00646-3432-4BF4-A6A9-F8631815E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6336" name="Immagine 17">
          <a:extLst>
            <a:ext uri="{FF2B5EF4-FFF2-40B4-BE49-F238E27FC236}">
              <a16:creationId xmlns:a16="http://schemas.microsoft.com/office/drawing/2014/main" id="{F0F0DAEE-E49F-4459-A0FD-901E9D9237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31163" name="Immagine 1">
          <a:extLst>
            <a:ext uri="{FF2B5EF4-FFF2-40B4-BE49-F238E27FC236}">
              <a16:creationId xmlns:a16="http://schemas.microsoft.com/office/drawing/2014/main" id="{472BE865-056E-4EC7-9EBA-E4802A6450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31164" name="Immagine 2">
          <a:extLst>
            <a:ext uri="{FF2B5EF4-FFF2-40B4-BE49-F238E27FC236}">
              <a16:creationId xmlns:a16="http://schemas.microsoft.com/office/drawing/2014/main" id="{4682E34B-3885-49AA-B9FE-C44A2A3B31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6526" name="Immagine 1">
          <a:extLst>
            <a:ext uri="{FF2B5EF4-FFF2-40B4-BE49-F238E27FC236}">
              <a16:creationId xmlns:a16="http://schemas.microsoft.com/office/drawing/2014/main" id="{55293130-EC41-46D1-9EEB-675F346EB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6527" name="Immagine 2">
          <a:extLst>
            <a:ext uri="{FF2B5EF4-FFF2-40B4-BE49-F238E27FC236}">
              <a16:creationId xmlns:a16="http://schemas.microsoft.com/office/drawing/2014/main" id="{2ECEC7B7-3BB7-4C6D-998C-D31EAC542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28" name="Immagine 8">
          <a:extLst>
            <a:ext uri="{FF2B5EF4-FFF2-40B4-BE49-F238E27FC236}">
              <a16:creationId xmlns:a16="http://schemas.microsoft.com/office/drawing/2014/main" id="{B4182395-F009-42CD-829B-0591CD6EA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29" name="Immagine 10">
          <a:extLst>
            <a:ext uri="{FF2B5EF4-FFF2-40B4-BE49-F238E27FC236}">
              <a16:creationId xmlns:a16="http://schemas.microsoft.com/office/drawing/2014/main" id="{B511B940-780F-449A-BC7B-AB897E993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30" name="Immagine 1">
          <a:extLst>
            <a:ext uri="{FF2B5EF4-FFF2-40B4-BE49-F238E27FC236}">
              <a16:creationId xmlns:a16="http://schemas.microsoft.com/office/drawing/2014/main" id="{3DEBC588-CCBC-417F-AF0B-EECFE2121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31" name="Immagine 3">
          <a:extLst>
            <a:ext uri="{FF2B5EF4-FFF2-40B4-BE49-F238E27FC236}">
              <a16:creationId xmlns:a16="http://schemas.microsoft.com/office/drawing/2014/main" id="{576AB6B9-30F9-4CF3-A2C0-5BF922716E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32" name="Immagine 7">
          <a:extLst>
            <a:ext uri="{FF2B5EF4-FFF2-40B4-BE49-F238E27FC236}">
              <a16:creationId xmlns:a16="http://schemas.microsoft.com/office/drawing/2014/main" id="{39CD86F3-164A-4013-851D-0520810201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6533" name="Immagine 8">
          <a:extLst>
            <a:ext uri="{FF2B5EF4-FFF2-40B4-BE49-F238E27FC236}">
              <a16:creationId xmlns:a16="http://schemas.microsoft.com/office/drawing/2014/main" id="{9D04A25D-68AC-447C-9903-3CDCA14A30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34" name="Immagine 9">
          <a:extLst>
            <a:ext uri="{FF2B5EF4-FFF2-40B4-BE49-F238E27FC236}">
              <a16:creationId xmlns:a16="http://schemas.microsoft.com/office/drawing/2014/main" id="{692D1670-83B1-4648-81A0-1E33559B87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35" name="Immagine 10">
          <a:extLst>
            <a:ext uri="{FF2B5EF4-FFF2-40B4-BE49-F238E27FC236}">
              <a16:creationId xmlns:a16="http://schemas.microsoft.com/office/drawing/2014/main" id="{DA209E66-5A34-4D7E-B84C-2E139BCDBB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6536" name="Immagine 11">
          <a:extLst>
            <a:ext uri="{FF2B5EF4-FFF2-40B4-BE49-F238E27FC236}">
              <a16:creationId xmlns:a16="http://schemas.microsoft.com/office/drawing/2014/main" id="{1DFFCBED-4CA6-454A-B4BF-0566DA48EB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37" name="Immagine 1">
          <a:extLst>
            <a:ext uri="{FF2B5EF4-FFF2-40B4-BE49-F238E27FC236}">
              <a16:creationId xmlns:a16="http://schemas.microsoft.com/office/drawing/2014/main" id="{A9D76D0E-36DD-4298-B704-2A8896F08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38" name="Immagine 2">
          <a:extLst>
            <a:ext uri="{FF2B5EF4-FFF2-40B4-BE49-F238E27FC236}">
              <a16:creationId xmlns:a16="http://schemas.microsoft.com/office/drawing/2014/main" id="{75D40CDC-B70A-4C34-A9E0-B3253E5E9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39" name="Immagine 14">
          <a:extLst>
            <a:ext uri="{FF2B5EF4-FFF2-40B4-BE49-F238E27FC236}">
              <a16:creationId xmlns:a16="http://schemas.microsoft.com/office/drawing/2014/main" id="{45024C60-3899-4EFD-A2DF-FCA946371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40" name="Immagine 15">
          <a:extLst>
            <a:ext uri="{FF2B5EF4-FFF2-40B4-BE49-F238E27FC236}">
              <a16:creationId xmlns:a16="http://schemas.microsoft.com/office/drawing/2014/main" id="{54E5EEAF-B3AE-43A2-8E57-276966801D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41" name="Immagine 16">
          <a:extLst>
            <a:ext uri="{FF2B5EF4-FFF2-40B4-BE49-F238E27FC236}">
              <a16:creationId xmlns:a16="http://schemas.microsoft.com/office/drawing/2014/main" id="{C5090476-4C3B-450C-AEE7-25383C5AD9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6542" name="Immagine 17">
          <a:extLst>
            <a:ext uri="{FF2B5EF4-FFF2-40B4-BE49-F238E27FC236}">
              <a16:creationId xmlns:a16="http://schemas.microsoft.com/office/drawing/2014/main" id="{810E95DC-672F-47BF-B574-420556D49C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44465" name="Immagine 1">
          <a:extLst>
            <a:ext uri="{FF2B5EF4-FFF2-40B4-BE49-F238E27FC236}">
              <a16:creationId xmlns:a16="http://schemas.microsoft.com/office/drawing/2014/main" id="{07875E98-A26F-4A8F-808F-7CC33767AA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44466" name="Immagine 2">
          <a:extLst>
            <a:ext uri="{FF2B5EF4-FFF2-40B4-BE49-F238E27FC236}">
              <a16:creationId xmlns:a16="http://schemas.microsoft.com/office/drawing/2014/main" id="{7E00820C-739E-444D-BA3A-A669F83F9C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7537" name="Immagine 1">
          <a:extLst>
            <a:ext uri="{FF2B5EF4-FFF2-40B4-BE49-F238E27FC236}">
              <a16:creationId xmlns:a16="http://schemas.microsoft.com/office/drawing/2014/main" id="{D99029F6-A83A-42DF-A835-C18712CAE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7538" name="Immagine 2">
          <a:extLst>
            <a:ext uri="{FF2B5EF4-FFF2-40B4-BE49-F238E27FC236}">
              <a16:creationId xmlns:a16="http://schemas.microsoft.com/office/drawing/2014/main" id="{AE8ED90D-1AB4-455A-9529-8CFCA2B940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39" name="Immagine 8">
          <a:extLst>
            <a:ext uri="{FF2B5EF4-FFF2-40B4-BE49-F238E27FC236}">
              <a16:creationId xmlns:a16="http://schemas.microsoft.com/office/drawing/2014/main" id="{A5248145-FD26-4CA8-8E56-C0ABED4484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40" name="Immagine 10">
          <a:extLst>
            <a:ext uri="{FF2B5EF4-FFF2-40B4-BE49-F238E27FC236}">
              <a16:creationId xmlns:a16="http://schemas.microsoft.com/office/drawing/2014/main" id="{91B45786-46FB-4B62-B203-B8EEFCF2D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41" name="Immagine 1">
          <a:extLst>
            <a:ext uri="{FF2B5EF4-FFF2-40B4-BE49-F238E27FC236}">
              <a16:creationId xmlns:a16="http://schemas.microsoft.com/office/drawing/2014/main" id="{D7320084-76F4-4BD6-B845-491EA09DCC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42" name="Immagine 3">
          <a:extLst>
            <a:ext uri="{FF2B5EF4-FFF2-40B4-BE49-F238E27FC236}">
              <a16:creationId xmlns:a16="http://schemas.microsoft.com/office/drawing/2014/main" id="{FAD9B5CA-156B-4A07-B2F3-8806D0249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43" name="Immagine 7">
          <a:extLst>
            <a:ext uri="{FF2B5EF4-FFF2-40B4-BE49-F238E27FC236}">
              <a16:creationId xmlns:a16="http://schemas.microsoft.com/office/drawing/2014/main" id="{F48981C4-99CC-4E65-A470-8BE41BC99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7544" name="Immagine 8">
          <a:extLst>
            <a:ext uri="{FF2B5EF4-FFF2-40B4-BE49-F238E27FC236}">
              <a16:creationId xmlns:a16="http://schemas.microsoft.com/office/drawing/2014/main" id="{2A63EE16-F991-45C0-8F19-6E7CF1803D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45" name="Immagine 9">
          <a:extLst>
            <a:ext uri="{FF2B5EF4-FFF2-40B4-BE49-F238E27FC236}">
              <a16:creationId xmlns:a16="http://schemas.microsoft.com/office/drawing/2014/main" id="{10A2E7A3-B537-4269-8FF9-4204F7B30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46" name="Immagine 10">
          <a:extLst>
            <a:ext uri="{FF2B5EF4-FFF2-40B4-BE49-F238E27FC236}">
              <a16:creationId xmlns:a16="http://schemas.microsoft.com/office/drawing/2014/main" id="{64B331E8-590C-449C-8E36-759D804CA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7547" name="Immagine 11">
          <a:extLst>
            <a:ext uri="{FF2B5EF4-FFF2-40B4-BE49-F238E27FC236}">
              <a16:creationId xmlns:a16="http://schemas.microsoft.com/office/drawing/2014/main" id="{B0F5864E-4274-4E52-A425-E9422F7DA0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48" name="Immagine 1">
          <a:extLst>
            <a:ext uri="{FF2B5EF4-FFF2-40B4-BE49-F238E27FC236}">
              <a16:creationId xmlns:a16="http://schemas.microsoft.com/office/drawing/2014/main" id="{096F7550-CC98-4915-A356-BE584C371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49" name="Immagine 2">
          <a:extLst>
            <a:ext uri="{FF2B5EF4-FFF2-40B4-BE49-F238E27FC236}">
              <a16:creationId xmlns:a16="http://schemas.microsoft.com/office/drawing/2014/main" id="{219E0A73-1DCC-4E2A-B29F-DC43C679F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0" name="Immagine 14">
          <a:extLst>
            <a:ext uri="{FF2B5EF4-FFF2-40B4-BE49-F238E27FC236}">
              <a16:creationId xmlns:a16="http://schemas.microsoft.com/office/drawing/2014/main" id="{A9E117EE-4880-483D-84E0-ACDE906F7A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1" name="Immagine 15">
          <a:extLst>
            <a:ext uri="{FF2B5EF4-FFF2-40B4-BE49-F238E27FC236}">
              <a16:creationId xmlns:a16="http://schemas.microsoft.com/office/drawing/2014/main" id="{B4C23CB9-493F-4624-9785-2A90D72D84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2" name="Immagine 16">
          <a:extLst>
            <a:ext uri="{FF2B5EF4-FFF2-40B4-BE49-F238E27FC236}">
              <a16:creationId xmlns:a16="http://schemas.microsoft.com/office/drawing/2014/main" id="{1360D99D-E4C4-41C8-948E-2B9B4469C1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3" name="Immagine 17">
          <a:extLst>
            <a:ext uri="{FF2B5EF4-FFF2-40B4-BE49-F238E27FC236}">
              <a16:creationId xmlns:a16="http://schemas.microsoft.com/office/drawing/2014/main" id="{A79A702E-7813-4E45-BD4B-F980F0B05F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4" name="Immagine 18">
          <a:extLst>
            <a:ext uri="{FF2B5EF4-FFF2-40B4-BE49-F238E27FC236}">
              <a16:creationId xmlns:a16="http://schemas.microsoft.com/office/drawing/2014/main" id="{392E7C6F-5E5D-4736-A9F3-16F7EFCA0E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5" name="Immagine 22">
          <a:extLst>
            <a:ext uri="{FF2B5EF4-FFF2-40B4-BE49-F238E27FC236}">
              <a16:creationId xmlns:a16="http://schemas.microsoft.com/office/drawing/2014/main" id="{57B584F3-3A73-4934-A6A9-E8F1E3133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7556" name="Immagine 24">
          <a:extLst>
            <a:ext uri="{FF2B5EF4-FFF2-40B4-BE49-F238E27FC236}">
              <a16:creationId xmlns:a16="http://schemas.microsoft.com/office/drawing/2014/main" id="{ECF5207A-4563-419A-A00B-1107F62470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69027" name="Immagine 1">
          <a:extLst>
            <a:ext uri="{FF2B5EF4-FFF2-40B4-BE49-F238E27FC236}">
              <a16:creationId xmlns:a16="http://schemas.microsoft.com/office/drawing/2014/main" id="{FC8DB9F2-F700-44A3-B14A-7CFDD2DE86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69028" name="Immagine 2">
          <a:extLst>
            <a:ext uri="{FF2B5EF4-FFF2-40B4-BE49-F238E27FC236}">
              <a16:creationId xmlns:a16="http://schemas.microsoft.com/office/drawing/2014/main" id="{92D79197-00BE-4A59-9BA3-9975C0C009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1558" name="Immagine 1">
          <a:extLst>
            <a:ext uri="{FF2B5EF4-FFF2-40B4-BE49-F238E27FC236}">
              <a16:creationId xmlns:a16="http://schemas.microsoft.com/office/drawing/2014/main" id="{524666F9-0DB6-4D72-9803-2D1F731FF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1559" name="Immagine 2">
          <a:extLst>
            <a:ext uri="{FF2B5EF4-FFF2-40B4-BE49-F238E27FC236}">
              <a16:creationId xmlns:a16="http://schemas.microsoft.com/office/drawing/2014/main" id="{182B0A24-6E79-4F04-A986-D4ABD13223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0" name="Immagine 8">
          <a:extLst>
            <a:ext uri="{FF2B5EF4-FFF2-40B4-BE49-F238E27FC236}">
              <a16:creationId xmlns:a16="http://schemas.microsoft.com/office/drawing/2014/main" id="{A3225FEA-AE0A-4922-8BA0-799919EE81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1" name="Immagine 10">
          <a:extLst>
            <a:ext uri="{FF2B5EF4-FFF2-40B4-BE49-F238E27FC236}">
              <a16:creationId xmlns:a16="http://schemas.microsoft.com/office/drawing/2014/main" id="{5158B5A8-F38D-4681-94CE-C8019AA63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2" name="Immagine 1">
          <a:extLst>
            <a:ext uri="{FF2B5EF4-FFF2-40B4-BE49-F238E27FC236}">
              <a16:creationId xmlns:a16="http://schemas.microsoft.com/office/drawing/2014/main" id="{EC1617A0-56E3-43BC-9F2D-5F0746966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3" name="Immagine 3">
          <a:extLst>
            <a:ext uri="{FF2B5EF4-FFF2-40B4-BE49-F238E27FC236}">
              <a16:creationId xmlns:a16="http://schemas.microsoft.com/office/drawing/2014/main" id="{0E629283-CE07-47EC-BCD5-8C6418768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4" name="Immagine 7">
          <a:extLst>
            <a:ext uri="{FF2B5EF4-FFF2-40B4-BE49-F238E27FC236}">
              <a16:creationId xmlns:a16="http://schemas.microsoft.com/office/drawing/2014/main" id="{0DEE1C28-608C-4C76-83E3-4811F84E3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1565" name="Immagine 8">
          <a:extLst>
            <a:ext uri="{FF2B5EF4-FFF2-40B4-BE49-F238E27FC236}">
              <a16:creationId xmlns:a16="http://schemas.microsoft.com/office/drawing/2014/main" id="{34BFA38F-D7E1-464A-AEA6-A9991C490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66" name="Immagine 9">
          <a:extLst>
            <a:ext uri="{FF2B5EF4-FFF2-40B4-BE49-F238E27FC236}">
              <a16:creationId xmlns:a16="http://schemas.microsoft.com/office/drawing/2014/main" id="{D8FCF14E-C095-4FF6-8C58-C8E382B42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67" name="Immagine 10">
          <a:extLst>
            <a:ext uri="{FF2B5EF4-FFF2-40B4-BE49-F238E27FC236}">
              <a16:creationId xmlns:a16="http://schemas.microsoft.com/office/drawing/2014/main" id="{5832A016-20AB-433C-8CD3-E6AA0E8E60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1568" name="Immagine 11">
          <a:extLst>
            <a:ext uri="{FF2B5EF4-FFF2-40B4-BE49-F238E27FC236}">
              <a16:creationId xmlns:a16="http://schemas.microsoft.com/office/drawing/2014/main" id="{8D1C998D-8673-4C5E-BF53-EA3F52CA0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69" name="Immagine 1">
          <a:extLst>
            <a:ext uri="{FF2B5EF4-FFF2-40B4-BE49-F238E27FC236}">
              <a16:creationId xmlns:a16="http://schemas.microsoft.com/office/drawing/2014/main" id="{70E75942-C8E7-4AB4-90C1-28F382463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0" name="Immagine 2">
          <a:extLst>
            <a:ext uri="{FF2B5EF4-FFF2-40B4-BE49-F238E27FC236}">
              <a16:creationId xmlns:a16="http://schemas.microsoft.com/office/drawing/2014/main" id="{7FF201E9-8CAB-4B34-95AF-36959BFAE4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1" name="Immagine 14">
          <a:extLst>
            <a:ext uri="{FF2B5EF4-FFF2-40B4-BE49-F238E27FC236}">
              <a16:creationId xmlns:a16="http://schemas.microsoft.com/office/drawing/2014/main" id="{D295AB71-0253-407B-AC81-D6103B095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2" name="Immagine 15">
          <a:extLst>
            <a:ext uri="{FF2B5EF4-FFF2-40B4-BE49-F238E27FC236}">
              <a16:creationId xmlns:a16="http://schemas.microsoft.com/office/drawing/2014/main" id="{C1BC9E27-F1F5-48CA-BAAB-E3DDDA303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3" name="Immagine 16">
          <a:extLst>
            <a:ext uri="{FF2B5EF4-FFF2-40B4-BE49-F238E27FC236}">
              <a16:creationId xmlns:a16="http://schemas.microsoft.com/office/drawing/2014/main" id="{39602456-B2B3-4D99-96B3-66AE09D129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4" name="Immagine 17">
          <a:extLst>
            <a:ext uri="{FF2B5EF4-FFF2-40B4-BE49-F238E27FC236}">
              <a16:creationId xmlns:a16="http://schemas.microsoft.com/office/drawing/2014/main" id="{D6378E49-0A94-44C4-99F3-169A9A31D7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5" name="Immagine 18">
          <a:extLst>
            <a:ext uri="{FF2B5EF4-FFF2-40B4-BE49-F238E27FC236}">
              <a16:creationId xmlns:a16="http://schemas.microsoft.com/office/drawing/2014/main" id="{26D57BC8-ED2A-4B1A-858E-1CD5B9BE6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6" name="Immagine 19">
          <a:extLst>
            <a:ext uri="{FF2B5EF4-FFF2-40B4-BE49-F238E27FC236}">
              <a16:creationId xmlns:a16="http://schemas.microsoft.com/office/drawing/2014/main" id="{16B28468-DA43-4FC2-AD28-0BE164CB3A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7" name="Immagine 20">
          <a:extLst>
            <a:ext uri="{FF2B5EF4-FFF2-40B4-BE49-F238E27FC236}">
              <a16:creationId xmlns:a16="http://schemas.microsoft.com/office/drawing/2014/main" id="{BE1EC6F3-8A1F-422F-87FF-8BDE297CA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1578" name="Immagine 21">
          <a:extLst>
            <a:ext uri="{FF2B5EF4-FFF2-40B4-BE49-F238E27FC236}">
              <a16:creationId xmlns:a16="http://schemas.microsoft.com/office/drawing/2014/main" id="{BB1CB198-7A48-432E-90B9-28F4263EA6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77211" name="Immagine 1">
          <a:extLst>
            <a:ext uri="{FF2B5EF4-FFF2-40B4-BE49-F238E27FC236}">
              <a16:creationId xmlns:a16="http://schemas.microsoft.com/office/drawing/2014/main" id="{D5A948AD-18FB-4DA6-AF14-E9D5B163D3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77212" name="Immagine 2">
          <a:extLst>
            <a:ext uri="{FF2B5EF4-FFF2-40B4-BE49-F238E27FC236}">
              <a16:creationId xmlns:a16="http://schemas.microsoft.com/office/drawing/2014/main" id="{6D9C2B19-C664-4C82-A94D-5E49CBA71E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2371" name="Immagine 1">
          <a:extLst>
            <a:ext uri="{FF2B5EF4-FFF2-40B4-BE49-F238E27FC236}">
              <a16:creationId xmlns:a16="http://schemas.microsoft.com/office/drawing/2014/main" id="{D0683115-9054-4C21-B9B8-823BB3A2DE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2372" name="Immagine 2">
          <a:extLst>
            <a:ext uri="{FF2B5EF4-FFF2-40B4-BE49-F238E27FC236}">
              <a16:creationId xmlns:a16="http://schemas.microsoft.com/office/drawing/2014/main" id="{676E8814-4EEB-4E0B-ADBD-B5D27C8317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3" name="Immagine 8">
          <a:extLst>
            <a:ext uri="{FF2B5EF4-FFF2-40B4-BE49-F238E27FC236}">
              <a16:creationId xmlns:a16="http://schemas.microsoft.com/office/drawing/2014/main" id="{3EE9112A-50D8-43D9-96AD-8FEF873F1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4" name="Immagine 10">
          <a:extLst>
            <a:ext uri="{FF2B5EF4-FFF2-40B4-BE49-F238E27FC236}">
              <a16:creationId xmlns:a16="http://schemas.microsoft.com/office/drawing/2014/main" id="{E86DCBB1-2954-4C56-84DE-1845EE825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5" name="Immagine 1">
          <a:extLst>
            <a:ext uri="{FF2B5EF4-FFF2-40B4-BE49-F238E27FC236}">
              <a16:creationId xmlns:a16="http://schemas.microsoft.com/office/drawing/2014/main" id="{CCCFCBE3-F6AE-4773-93C1-AFE104A424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6" name="Immagine 3">
          <a:extLst>
            <a:ext uri="{FF2B5EF4-FFF2-40B4-BE49-F238E27FC236}">
              <a16:creationId xmlns:a16="http://schemas.microsoft.com/office/drawing/2014/main" id="{FEFEFAC9-E3B8-49FF-853B-723BDF83A9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7" name="Immagine 7">
          <a:extLst>
            <a:ext uri="{FF2B5EF4-FFF2-40B4-BE49-F238E27FC236}">
              <a16:creationId xmlns:a16="http://schemas.microsoft.com/office/drawing/2014/main" id="{2D6F7DF1-A11E-41A1-A7FF-22B4C128F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2378" name="Immagine 8">
          <a:extLst>
            <a:ext uri="{FF2B5EF4-FFF2-40B4-BE49-F238E27FC236}">
              <a16:creationId xmlns:a16="http://schemas.microsoft.com/office/drawing/2014/main" id="{AD7B15EC-3FC8-40BE-AAC1-D7E2BC074E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79" name="Immagine 9">
          <a:extLst>
            <a:ext uri="{FF2B5EF4-FFF2-40B4-BE49-F238E27FC236}">
              <a16:creationId xmlns:a16="http://schemas.microsoft.com/office/drawing/2014/main" id="{E90BB468-BD3C-47D9-9C43-9594BBF1A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0" name="Immagine 10">
          <a:extLst>
            <a:ext uri="{FF2B5EF4-FFF2-40B4-BE49-F238E27FC236}">
              <a16:creationId xmlns:a16="http://schemas.microsoft.com/office/drawing/2014/main" id="{C9E64DD4-5F62-4490-B7DE-990D5E2F38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2381" name="Immagine 11">
          <a:extLst>
            <a:ext uri="{FF2B5EF4-FFF2-40B4-BE49-F238E27FC236}">
              <a16:creationId xmlns:a16="http://schemas.microsoft.com/office/drawing/2014/main" id="{F046B0E9-14C4-48E1-8FCA-250474574E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2" name="Immagine 1">
          <a:extLst>
            <a:ext uri="{FF2B5EF4-FFF2-40B4-BE49-F238E27FC236}">
              <a16:creationId xmlns:a16="http://schemas.microsoft.com/office/drawing/2014/main" id="{03D44583-A417-4529-9150-EFEE79EA35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3" name="Immagine 2">
          <a:extLst>
            <a:ext uri="{FF2B5EF4-FFF2-40B4-BE49-F238E27FC236}">
              <a16:creationId xmlns:a16="http://schemas.microsoft.com/office/drawing/2014/main" id="{ACFD0105-9B4B-44BE-81D2-31DA2EED89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4" name="Immagine 14">
          <a:extLst>
            <a:ext uri="{FF2B5EF4-FFF2-40B4-BE49-F238E27FC236}">
              <a16:creationId xmlns:a16="http://schemas.microsoft.com/office/drawing/2014/main" id="{62612843-89D4-41BF-894A-0BC30A315D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5" name="Immagine 15">
          <a:extLst>
            <a:ext uri="{FF2B5EF4-FFF2-40B4-BE49-F238E27FC236}">
              <a16:creationId xmlns:a16="http://schemas.microsoft.com/office/drawing/2014/main" id="{EDB1A3F4-85C1-4514-A9E7-0C772328C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6" name="Immagine 16">
          <a:extLst>
            <a:ext uri="{FF2B5EF4-FFF2-40B4-BE49-F238E27FC236}">
              <a16:creationId xmlns:a16="http://schemas.microsoft.com/office/drawing/2014/main" id="{C1708CBE-5627-470C-B142-D0F2572EB1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7" name="Immagine 19">
          <a:extLst>
            <a:ext uri="{FF2B5EF4-FFF2-40B4-BE49-F238E27FC236}">
              <a16:creationId xmlns:a16="http://schemas.microsoft.com/office/drawing/2014/main" id="{0B27E2A5-F72F-41BD-A9E3-70039736C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8" name="Immagine 18">
          <a:extLst>
            <a:ext uri="{FF2B5EF4-FFF2-40B4-BE49-F238E27FC236}">
              <a16:creationId xmlns:a16="http://schemas.microsoft.com/office/drawing/2014/main" id="{4F99CE95-84D7-4744-8D33-16C70DCB6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2389" name="Immagine 19">
          <a:extLst>
            <a:ext uri="{FF2B5EF4-FFF2-40B4-BE49-F238E27FC236}">
              <a16:creationId xmlns:a16="http://schemas.microsoft.com/office/drawing/2014/main" id="{A20DA6D4-16C0-4296-BF94-3EB801ECCA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9906" name="Immagine 1">
          <a:extLst>
            <a:ext uri="{FF2B5EF4-FFF2-40B4-BE49-F238E27FC236}">
              <a16:creationId xmlns:a16="http://schemas.microsoft.com/office/drawing/2014/main" id="{483FC24D-8180-4ECD-BB52-4B11D895A5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9907" name="Immagine 2">
          <a:extLst>
            <a:ext uri="{FF2B5EF4-FFF2-40B4-BE49-F238E27FC236}">
              <a16:creationId xmlns:a16="http://schemas.microsoft.com/office/drawing/2014/main" id="{88B73A0A-6399-40DF-8410-A46DCFE29B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08" name="Immagine 8">
          <a:extLst>
            <a:ext uri="{FF2B5EF4-FFF2-40B4-BE49-F238E27FC236}">
              <a16:creationId xmlns:a16="http://schemas.microsoft.com/office/drawing/2014/main" id="{A941DC1B-9DCC-4609-B6B8-75F0BDD61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09" name="Immagine 10">
          <a:extLst>
            <a:ext uri="{FF2B5EF4-FFF2-40B4-BE49-F238E27FC236}">
              <a16:creationId xmlns:a16="http://schemas.microsoft.com/office/drawing/2014/main" id="{FE547262-29FA-4BA9-9E19-A851497602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10" name="Immagine 1">
          <a:extLst>
            <a:ext uri="{FF2B5EF4-FFF2-40B4-BE49-F238E27FC236}">
              <a16:creationId xmlns:a16="http://schemas.microsoft.com/office/drawing/2014/main" id="{81245C33-F9B5-4E62-A527-BE5FC4EA97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11" name="Immagine 3">
          <a:extLst>
            <a:ext uri="{FF2B5EF4-FFF2-40B4-BE49-F238E27FC236}">
              <a16:creationId xmlns:a16="http://schemas.microsoft.com/office/drawing/2014/main" id="{A94071E3-AC59-418B-B451-5D0D3819DF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12" name="Immagine 7">
          <a:extLst>
            <a:ext uri="{FF2B5EF4-FFF2-40B4-BE49-F238E27FC236}">
              <a16:creationId xmlns:a16="http://schemas.microsoft.com/office/drawing/2014/main" id="{E8061BEF-D3D2-493A-B3F2-1ABA8A2CC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9913" name="Immagine 8">
          <a:extLst>
            <a:ext uri="{FF2B5EF4-FFF2-40B4-BE49-F238E27FC236}">
              <a16:creationId xmlns:a16="http://schemas.microsoft.com/office/drawing/2014/main" id="{5796881C-348C-4EDA-A550-8368C9A0C7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14" name="Immagine 9">
          <a:extLst>
            <a:ext uri="{FF2B5EF4-FFF2-40B4-BE49-F238E27FC236}">
              <a16:creationId xmlns:a16="http://schemas.microsoft.com/office/drawing/2014/main" id="{E61598AA-17B1-454D-AF54-9FDF0D30D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15" name="Immagine 10">
          <a:extLst>
            <a:ext uri="{FF2B5EF4-FFF2-40B4-BE49-F238E27FC236}">
              <a16:creationId xmlns:a16="http://schemas.microsoft.com/office/drawing/2014/main" id="{032D7F72-1D36-444F-B30B-D8AC06C97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9916" name="Immagine 11">
          <a:extLst>
            <a:ext uri="{FF2B5EF4-FFF2-40B4-BE49-F238E27FC236}">
              <a16:creationId xmlns:a16="http://schemas.microsoft.com/office/drawing/2014/main" id="{8D0EDF09-CCCF-4653-B90C-01144AFBD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17" name="Immagine 1">
          <a:extLst>
            <a:ext uri="{FF2B5EF4-FFF2-40B4-BE49-F238E27FC236}">
              <a16:creationId xmlns:a16="http://schemas.microsoft.com/office/drawing/2014/main" id="{CC8C2C17-D797-445A-8A74-BB67DDE27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18" name="Immagine 2">
          <a:extLst>
            <a:ext uri="{FF2B5EF4-FFF2-40B4-BE49-F238E27FC236}">
              <a16:creationId xmlns:a16="http://schemas.microsoft.com/office/drawing/2014/main" id="{5C79ED81-6343-4E96-8DBB-12FF06A0D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19" name="Immagine 14">
          <a:extLst>
            <a:ext uri="{FF2B5EF4-FFF2-40B4-BE49-F238E27FC236}">
              <a16:creationId xmlns:a16="http://schemas.microsoft.com/office/drawing/2014/main" id="{A796E81B-7D33-4847-85AC-194B00EF3A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0" name="Immagine 15">
          <a:extLst>
            <a:ext uri="{FF2B5EF4-FFF2-40B4-BE49-F238E27FC236}">
              <a16:creationId xmlns:a16="http://schemas.microsoft.com/office/drawing/2014/main" id="{47696110-96B1-48F1-9EEB-CE88221526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1" name="Immagine 16">
          <a:extLst>
            <a:ext uri="{FF2B5EF4-FFF2-40B4-BE49-F238E27FC236}">
              <a16:creationId xmlns:a16="http://schemas.microsoft.com/office/drawing/2014/main" id="{0B304547-FAE2-4F39-96F5-958F512C7B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2" name="Immagine 17">
          <a:extLst>
            <a:ext uri="{FF2B5EF4-FFF2-40B4-BE49-F238E27FC236}">
              <a16:creationId xmlns:a16="http://schemas.microsoft.com/office/drawing/2014/main" id="{DD7C5462-E151-4961-8396-252E356B8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3" name="Immagine 18">
          <a:extLst>
            <a:ext uri="{FF2B5EF4-FFF2-40B4-BE49-F238E27FC236}">
              <a16:creationId xmlns:a16="http://schemas.microsoft.com/office/drawing/2014/main" id="{3E0D4A66-749D-488B-8C32-18D6E4B4BF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4" name="Immagine 19">
          <a:extLst>
            <a:ext uri="{FF2B5EF4-FFF2-40B4-BE49-F238E27FC236}">
              <a16:creationId xmlns:a16="http://schemas.microsoft.com/office/drawing/2014/main" id="{E830DC47-236C-430B-BECD-85100C32AE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5" name="Immagine 20">
          <a:extLst>
            <a:ext uri="{FF2B5EF4-FFF2-40B4-BE49-F238E27FC236}">
              <a16:creationId xmlns:a16="http://schemas.microsoft.com/office/drawing/2014/main" id="{BC457ADA-DEB2-4E35-BB7A-1F45E0D1F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9926" name="Immagine 21">
          <a:extLst>
            <a:ext uri="{FF2B5EF4-FFF2-40B4-BE49-F238E27FC236}">
              <a16:creationId xmlns:a16="http://schemas.microsoft.com/office/drawing/2014/main" id="{5DE7A791-BEF9-4342-BA75-29A73F9B05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82329" name="Immagine 1">
          <a:extLst>
            <a:ext uri="{FF2B5EF4-FFF2-40B4-BE49-F238E27FC236}">
              <a16:creationId xmlns:a16="http://schemas.microsoft.com/office/drawing/2014/main" id="{1A0F897C-50F1-4E54-9070-9E07A3246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82330" name="Immagine 2">
          <a:extLst>
            <a:ext uri="{FF2B5EF4-FFF2-40B4-BE49-F238E27FC236}">
              <a16:creationId xmlns:a16="http://schemas.microsoft.com/office/drawing/2014/main" id="{5337EAB6-F278-4D03-82B2-2F8E7F0AA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3981" name="Immagine 1">
          <a:extLst>
            <a:ext uri="{FF2B5EF4-FFF2-40B4-BE49-F238E27FC236}">
              <a16:creationId xmlns:a16="http://schemas.microsoft.com/office/drawing/2014/main" id="{C6AA5F96-1418-4562-9502-F1B4C66AFF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3982" name="Immagine 2">
          <a:extLst>
            <a:ext uri="{FF2B5EF4-FFF2-40B4-BE49-F238E27FC236}">
              <a16:creationId xmlns:a16="http://schemas.microsoft.com/office/drawing/2014/main" id="{4EA86680-3512-440B-9B53-FF83503101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3" name="Immagine 8">
          <a:extLst>
            <a:ext uri="{FF2B5EF4-FFF2-40B4-BE49-F238E27FC236}">
              <a16:creationId xmlns:a16="http://schemas.microsoft.com/office/drawing/2014/main" id="{1AC7D9E8-A5C8-43EF-8810-6F114F92D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4" name="Immagine 10">
          <a:extLst>
            <a:ext uri="{FF2B5EF4-FFF2-40B4-BE49-F238E27FC236}">
              <a16:creationId xmlns:a16="http://schemas.microsoft.com/office/drawing/2014/main" id="{DE5F2809-4DDC-4AFF-8B9D-0333FA501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5" name="Immagine 1">
          <a:extLst>
            <a:ext uri="{FF2B5EF4-FFF2-40B4-BE49-F238E27FC236}">
              <a16:creationId xmlns:a16="http://schemas.microsoft.com/office/drawing/2014/main" id="{7D839331-797E-4E19-9B76-BD72B0B3EB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6" name="Immagine 3">
          <a:extLst>
            <a:ext uri="{FF2B5EF4-FFF2-40B4-BE49-F238E27FC236}">
              <a16:creationId xmlns:a16="http://schemas.microsoft.com/office/drawing/2014/main" id="{8D7A0635-80FF-4BA8-9454-36725F330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7" name="Immagine 7">
          <a:extLst>
            <a:ext uri="{FF2B5EF4-FFF2-40B4-BE49-F238E27FC236}">
              <a16:creationId xmlns:a16="http://schemas.microsoft.com/office/drawing/2014/main" id="{2968ACDC-E5A8-4574-BB50-629E2564A4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3988" name="Immagine 8">
          <a:extLst>
            <a:ext uri="{FF2B5EF4-FFF2-40B4-BE49-F238E27FC236}">
              <a16:creationId xmlns:a16="http://schemas.microsoft.com/office/drawing/2014/main" id="{EEC81EE1-B4D9-4C67-806E-03C766F08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89" name="Immagine 9">
          <a:extLst>
            <a:ext uri="{FF2B5EF4-FFF2-40B4-BE49-F238E27FC236}">
              <a16:creationId xmlns:a16="http://schemas.microsoft.com/office/drawing/2014/main" id="{E9452C8C-D715-4AAF-8F3C-56263911C3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0" name="Immagine 10">
          <a:extLst>
            <a:ext uri="{FF2B5EF4-FFF2-40B4-BE49-F238E27FC236}">
              <a16:creationId xmlns:a16="http://schemas.microsoft.com/office/drawing/2014/main" id="{3550BC0C-FABC-49B9-916B-92ED124CD8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3991" name="Immagine 11">
          <a:extLst>
            <a:ext uri="{FF2B5EF4-FFF2-40B4-BE49-F238E27FC236}">
              <a16:creationId xmlns:a16="http://schemas.microsoft.com/office/drawing/2014/main" id="{94A0EC08-EDC2-4870-9598-04B2AABA3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2" name="Immagine 1">
          <a:extLst>
            <a:ext uri="{FF2B5EF4-FFF2-40B4-BE49-F238E27FC236}">
              <a16:creationId xmlns:a16="http://schemas.microsoft.com/office/drawing/2014/main" id="{9B79D872-6A4A-4C23-8F47-7D1B23E3B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3" name="Immagine 2">
          <a:extLst>
            <a:ext uri="{FF2B5EF4-FFF2-40B4-BE49-F238E27FC236}">
              <a16:creationId xmlns:a16="http://schemas.microsoft.com/office/drawing/2014/main" id="{C83FA842-6F47-4BB2-AD98-1B1EC37F03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4" name="Immagine 14">
          <a:extLst>
            <a:ext uri="{FF2B5EF4-FFF2-40B4-BE49-F238E27FC236}">
              <a16:creationId xmlns:a16="http://schemas.microsoft.com/office/drawing/2014/main" id="{D157F4D6-0807-4FC0-94BD-F1BE4CEB91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5" name="Immagine 15">
          <a:extLst>
            <a:ext uri="{FF2B5EF4-FFF2-40B4-BE49-F238E27FC236}">
              <a16:creationId xmlns:a16="http://schemas.microsoft.com/office/drawing/2014/main" id="{4F6A4249-1312-4E28-9F4A-72184C4D1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6" name="Immagine 16">
          <a:extLst>
            <a:ext uri="{FF2B5EF4-FFF2-40B4-BE49-F238E27FC236}">
              <a16:creationId xmlns:a16="http://schemas.microsoft.com/office/drawing/2014/main" id="{A1A0AC6A-234E-4AEB-BCB5-49E583DE6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7" name="Immagine 17">
          <a:extLst>
            <a:ext uri="{FF2B5EF4-FFF2-40B4-BE49-F238E27FC236}">
              <a16:creationId xmlns:a16="http://schemas.microsoft.com/office/drawing/2014/main" id="{181FDA7E-162D-4171-8EF3-A7D00947E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8" name="Immagine 18">
          <a:extLst>
            <a:ext uri="{FF2B5EF4-FFF2-40B4-BE49-F238E27FC236}">
              <a16:creationId xmlns:a16="http://schemas.microsoft.com/office/drawing/2014/main" id="{381DC777-8F3E-4DE5-95B1-4E36194BC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3999" name="Immagine 19">
          <a:extLst>
            <a:ext uri="{FF2B5EF4-FFF2-40B4-BE49-F238E27FC236}">
              <a16:creationId xmlns:a16="http://schemas.microsoft.com/office/drawing/2014/main" id="{560EC33F-01C9-434F-87A1-576AE5F017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4000" name="Immagine 20">
          <a:extLst>
            <a:ext uri="{FF2B5EF4-FFF2-40B4-BE49-F238E27FC236}">
              <a16:creationId xmlns:a16="http://schemas.microsoft.com/office/drawing/2014/main" id="{17B771AB-5BB5-4A42-BDF1-8785459579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4001" name="Immagine 21">
          <a:extLst>
            <a:ext uri="{FF2B5EF4-FFF2-40B4-BE49-F238E27FC236}">
              <a16:creationId xmlns:a16="http://schemas.microsoft.com/office/drawing/2014/main" id="{2C142C5E-55F1-4908-9ABC-CC6288DF8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93589" name="Immagine 1">
          <a:extLst>
            <a:ext uri="{FF2B5EF4-FFF2-40B4-BE49-F238E27FC236}">
              <a16:creationId xmlns:a16="http://schemas.microsoft.com/office/drawing/2014/main" id="{31C3F9B1-893E-4808-A4FD-E6C6DC009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93590" name="Immagine 2">
          <a:extLst>
            <a:ext uri="{FF2B5EF4-FFF2-40B4-BE49-F238E27FC236}">
              <a16:creationId xmlns:a16="http://schemas.microsoft.com/office/drawing/2014/main" id="{C4323F89-0B36-4DC3-B08D-2EED4D8177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5007" name="Immagine 1">
          <a:extLst>
            <a:ext uri="{FF2B5EF4-FFF2-40B4-BE49-F238E27FC236}">
              <a16:creationId xmlns:a16="http://schemas.microsoft.com/office/drawing/2014/main" id="{54F8792F-CE48-492E-B136-68E04987E9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5008" name="Immagine 2">
          <a:extLst>
            <a:ext uri="{FF2B5EF4-FFF2-40B4-BE49-F238E27FC236}">
              <a16:creationId xmlns:a16="http://schemas.microsoft.com/office/drawing/2014/main" id="{59866470-BEE0-4131-9CCD-2D7136BDE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09" name="Immagine 8">
          <a:extLst>
            <a:ext uri="{FF2B5EF4-FFF2-40B4-BE49-F238E27FC236}">
              <a16:creationId xmlns:a16="http://schemas.microsoft.com/office/drawing/2014/main" id="{4637431B-A40B-4330-98BD-D3F16CB5E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10" name="Immagine 10">
          <a:extLst>
            <a:ext uri="{FF2B5EF4-FFF2-40B4-BE49-F238E27FC236}">
              <a16:creationId xmlns:a16="http://schemas.microsoft.com/office/drawing/2014/main" id="{CB16034E-0812-464C-854D-2F76D030B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11" name="Immagine 1">
          <a:extLst>
            <a:ext uri="{FF2B5EF4-FFF2-40B4-BE49-F238E27FC236}">
              <a16:creationId xmlns:a16="http://schemas.microsoft.com/office/drawing/2014/main" id="{D038F30D-1937-456A-8A53-DE8B924DA3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12" name="Immagine 3">
          <a:extLst>
            <a:ext uri="{FF2B5EF4-FFF2-40B4-BE49-F238E27FC236}">
              <a16:creationId xmlns:a16="http://schemas.microsoft.com/office/drawing/2014/main" id="{2C740FD7-10CE-4D43-8283-F2233CC231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13" name="Immagine 7">
          <a:extLst>
            <a:ext uri="{FF2B5EF4-FFF2-40B4-BE49-F238E27FC236}">
              <a16:creationId xmlns:a16="http://schemas.microsoft.com/office/drawing/2014/main" id="{89CF28DF-E8A7-4784-9A29-3B577A690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5014" name="Immagine 8">
          <a:extLst>
            <a:ext uri="{FF2B5EF4-FFF2-40B4-BE49-F238E27FC236}">
              <a16:creationId xmlns:a16="http://schemas.microsoft.com/office/drawing/2014/main" id="{3B684CA8-665F-44D5-BB04-13DD1AA47D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15" name="Immagine 9">
          <a:extLst>
            <a:ext uri="{FF2B5EF4-FFF2-40B4-BE49-F238E27FC236}">
              <a16:creationId xmlns:a16="http://schemas.microsoft.com/office/drawing/2014/main" id="{4D65609A-F332-48FB-8598-D21EC01E29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16" name="Immagine 10">
          <a:extLst>
            <a:ext uri="{FF2B5EF4-FFF2-40B4-BE49-F238E27FC236}">
              <a16:creationId xmlns:a16="http://schemas.microsoft.com/office/drawing/2014/main" id="{5C6583B3-0E51-4410-80C7-FBFFF9AAF6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5017" name="Immagine 11">
          <a:extLst>
            <a:ext uri="{FF2B5EF4-FFF2-40B4-BE49-F238E27FC236}">
              <a16:creationId xmlns:a16="http://schemas.microsoft.com/office/drawing/2014/main" id="{728EDDB7-4790-4024-8A47-6B272E5818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18" name="Immagine 1">
          <a:extLst>
            <a:ext uri="{FF2B5EF4-FFF2-40B4-BE49-F238E27FC236}">
              <a16:creationId xmlns:a16="http://schemas.microsoft.com/office/drawing/2014/main" id="{83F8E321-E762-42E2-BA2D-A5D5DB8FB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19" name="Immagine 2">
          <a:extLst>
            <a:ext uri="{FF2B5EF4-FFF2-40B4-BE49-F238E27FC236}">
              <a16:creationId xmlns:a16="http://schemas.microsoft.com/office/drawing/2014/main" id="{034CF64D-358A-4D9C-BD6F-533669C641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0" name="Immagine 14">
          <a:extLst>
            <a:ext uri="{FF2B5EF4-FFF2-40B4-BE49-F238E27FC236}">
              <a16:creationId xmlns:a16="http://schemas.microsoft.com/office/drawing/2014/main" id="{4A38F464-3908-471F-BB13-AAAFF6260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1" name="Immagine 15">
          <a:extLst>
            <a:ext uri="{FF2B5EF4-FFF2-40B4-BE49-F238E27FC236}">
              <a16:creationId xmlns:a16="http://schemas.microsoft.com/office/drawing/2014/main" id="{4847FF0C-9554-449F-9FBF-F961234C39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2" name="Immagine 16">
          <a:extLst>
            <a:ext uri="{FF2B5EF4-FFF2-40B4-BE49-F238E27FC236}">
              <a16:creationId xmlns:a16="http://schemas.microsoft.com/office/drawing/2014/main" id="{57D51F76-409C-4246-9555-269775D23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3" name="Immagine 17">
          <a:extLst>
            <a:ext uri="{FF2B5EF4-FFF2-40B4-BE49-F238E27FC236}">
              <a16:creationId xmlns:a16="http://schemas.microsoft.com/office/drawing/2014/main" id="{23055C5B-56F4-4AF9-BCAF-047C729B94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4" name="Immagine 18">
          <a:extLst>
            <a:ext uri="{FF2B5EF4-FFF2-40B4-BE49-F238E27FC236}">
              <a16:creationId xmlns:a16="http://schemas.microsoft.com/office/drawing/2014/main" id="{61D5192F-616A-4F60-9E5B-7884BFF83C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5025" name="Immagine 19">
          <a:extLst>
            <a:ext uri="{FF2B5EF4-FFF2-40B4-BE49-F238E27FC236}">
              <a16:creationId xmlns:a16="http://schemas.microsoft.com/office/drawing/2014/main" id="{C50D01F6-128D-4490-9E1D-BC4168881C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00753" name="Immagine 1">
          <a:extLst>
            <a:ext uri="{FF2B5EF4-FFF2-40B4-BE49-F238E27FC236}">
              <a16:creationId xmlns:a16="http://schemas.microsoft.com/office/drawing/2014/main" id="{ED8099A0-1BD2-4E60-83BD-190B218EC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00754" name="Immagine 2">
          <a:extLst>
            <a:ext uri="{FF2B5EF4-FFF2-40B4-BE49-F238E27FC236}">
              <a16:creationId xmlns:a16="http://schemas.microsoft.com/office/drawing/2014/main" id="{4AD877DE-5EE7-40C7-A5EE-E1DAC34656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73353" name="Immagine 1">
          <a:extLst>
            <a:ext uri="{FF2B5EF4-FFF2-40B4-BE49-F238E27FC236}">
              <a16:creationId xmlns:a16="http://schemas.microsoft.com/office/drawing/2014/main" id="{172025FA-DF29-4B12-A352-EFAEE11097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73354" name="Immagine 2">
          <a:extLst>
            <a:ext uri="{FF2B5EF4-FFF2-40B4-BE49-F238E27FC236}">
              <a16:creationId xmlns:a16="http://schemas.microsoft.com/office/drawing/2014/main" id="{6CCC441B-6120-419E-A86F-A0C08C6955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55" name="Immagine 8">
          <a:extLst>
            <a:ext uri="{FF2B5EF4-FFF2-40B4-BE49-F238E27FC236}">
              <a16:creationId xmlns:a16="http://schemas.microsoft.com/office/drawing/2014/main" id="{4DD80CE9-13BC-485A-9CCA-1010B6A1C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56" name="Immagine 10">
          <a:extLst>
            <a:ext uri="{FF2B5EF4-FFF2-40B4-BE49-F238E27FC236}">
              <a16:creationId xmlns:a16="http://schemas.microsoft.com/office/drawing/2014/main" id="{7ACAE2FF-46A1-4E0D-9A83-6A49473847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57" name="Immagine 1">
          <a:extLst>
            <a:ext uri="{FF2B5EF4-FFF2-40B4-BE49-F238E27FC236}">
              <a16:creationId xmlns:a16="http://schemas.microsoft.com/office/drawing/2014/main" id="{26993A1F-CDB6-42AF-BA5F-7C6990070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58" name="Immagine 3">
          <a:extLst>
            <a:ext uri="{FF2B5EF4-FFF2-40B4-BE49-F238E27FC236}">
              <a16:creationId xmlns:a16="http://schemas.microsoft.com/office/drawing/2014/main" id="{D3EF47E6-ED40-40DA-BD17-9BD0B54B17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59" name="Immagine 7">
          <a:extLst>
            <a:ext uri="{FF2B5EF4-FFF2-40B4-BE49-F238E27FC236}">
              <a16:creationId xmlns:a16="http://schemas.microsoft.com/office/drawing/2014/main" id="{E4B7E42D-7E32-494C-B748-8BA46F1496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73360" name="Immagine 8">
          <a:extLst>
            <a:ext uri="{FF2B5EF4-FFF2-40B4-BE49-F238E27FC236}">
              <a16:creationId xmlns:a16="http://schemas.microsoft.com/office/drawing/2014/main" id="{A65ED180-9D24-4745-8C85-A40DD77CF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1" name="Immagine 9">
          <a:extLst>
            <a:ext uri="{FF2B5EF4-FFF2-40B4-BE49-F238E27FC236}">
              <a16:creationId xmlns:a16="http://schemas.microsoft.com/office/drawing/2014/main" id="{12759FAC-44E3-42BF-B3E2-FAFC2CBD30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2" name="Immagine 10">
          <a:extLst>
            <a:ext uri="{FF2B5EF4-FFF2-40B4-BE49-F238E27FC236}">
              <a16:creationId xmlns:a16="http://schemas.microsoft.com/office/drawing/2014/main" id="{2DFE5AE6-7C60-4CD3-9ADC-3CE22F0A61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73363" name="Immagine 11">
          <a:extLst>
            <a:ext uri="{FF2B5EF4-FFF2-40B4-BE49-F238E27FC236}">
              <a16:creationId xmlns:a16="http://schemas.microsoft.com/office/drawing/2014/main" id="{C0AAF366-3B79-456D-894A-7E4EE106D7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4" name="Immagine 1">
          <a:extLst>
            <a:ext uri="{FF2B5EF4-FFF2-40B4-BE49-F238E27FC236}">
              <a16:creationId xmlns:a16="http://schemas.microsoft.com/office/drawing/2014/main" id="{E1F888EB-8D0C-4D3C-BF8F-A4D425A97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5" name="Immagine 2">
          <a:extLst>
            <a:ext uri="{FF2B5EF4-FFF2-40B4-BE49-F238E27FC236}">
              <a16:creationId xmlns:a16="http://schemas.microsoft.com/office/drawing/2014/main" id="{E6472E0C-DB40-44CC-BEA7-E633EF41CB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6" name="Immagine 14">
          <a:extLst>
            <a:ext uri="{FF2B5EF4-FFF2-40B4-BE49-F238E27FC236}">
              <a16:creationId xmlns:a16="http://schemas.microsoft.com/office/drawing/2014/main" id="{586BBC45-223F-4236-8C7B-8B11F5D82F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7" name="Immagine 15">
          <a:extLst>
            <a:ext uri="{FF2B5EF4-FFF2-40B4-BE49-F238E27FC236}">
              <a16:creationId xmlns:a16="http://schemas.microsoft.com/office/drawing/2014/main" id="{414EFA19-915B-4929-8F9A-0B5618EE3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8" name="Immagine 16">
          <a:extLst>
            <a:ext uri="{FF2B5EF4-FFF2-40B4-BE49-F238E27FC236}">
              <a16:creationId xmlns:a16="http://schemas.microsoft.com/office/drawing/2014/main" id="{A4A3CE83-5A0C-4248-BBBB-34A56EBC15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69" name="Immagine 17">
          <a:extLst>
            <a:ext uri="{FF2B5EF4-FFF2-40B4-BE49-F238E27FC236}">
              <a16:creationId xmlns:a16="http://schemas.microsoft.com/office/drawing/2014/main" id="{3BBE4EDC-F3D7-4EFA-9483-FFB0C202B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70" name="Immagine 18">
          <a:extLst>
            <a:ext uri="{FF2B5EF4-FFF2-40B4-BE49-F238E27FC236}">
              <a16:creationId xmlns:a16="http://schemas.microsoft.com/office/drawing/2014/main" id="{9A578D8B-0C88-412E-8CA9-275A66C011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71" name="Immagine 19">
          <a:extLst>
            <a:ext uri="{FF2B5EF4-FFF2-40B4-BE49-F238E27FC236}">
              <a16:creationId xmlns:a16="http://schemas.microsoft.com/office/drawing/2014/main" id="{721BFD64-190B-4971-8639-44A49F8D8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72" name="Immagine 20">
          <a:extLst>
            <a:ext uri="{FF2B5EF4-FFF2-40B4-BE49-F238E27FC236}">
              <a16:creationId xmlns:a16="http://schemas.microsoft.com/office/drawing/2014/main" id="{31EC12CB-B49C-47BD-A105-61AB134BD2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73373" name="Immagine 21">
          <a:extLst>
            <a:ext uri="{FF2B5EF4-FFF2-40B4-BE49-F238E27FC236}">
              <a16:creationId xmlns:a16="http://schemas.microsoft.com/office/drawing/2014/main" id="{6B590627-9670-459B-AA1A-426B8F05D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15081" name="Immagine 1">
          <a:extLst>
            <a:ext uri="{FF2B5EF4-FFF2-40B4-BE49-F238E27FC236}">
              <a16:creationId xmlns:a16="http://schemas.microsoft.com/office/drawing/2014/main" id="{A5C4BD26-4714-420B-8646-48851ACB29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15082" name="Immagine 2">
          <a:extLst>
            <a:ext uri="{FF2B5EF4-FFF2-40B4-BE49-F238E27FC236}">
              <a16:creationId xmlns:a16="http://schemas.microsoft.com/office/drawing/2014/main" id="{849ADB9C-F5ED-454B-BB43-FE3FD7FA6A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7793" name="Immagine 1">
          <a:extLst>
            <a:ext uri="{FF2B5EF4-FFF2-40B4-BE49-F238E27FC236}">
              <a16:creationId xmlns:a16="http://schemas.microsoft.com/office/drawing/2014/main" id="{42BFF73F-C01D-4147-8C9D-748329821B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7794" name="Immagine 2">
          <a:extLst>
            <a:ext uri="{FF2B5EF4-FFF2-40B4-BE49-F238E27FC236}">
              <a16:creationId xmlns:a16="http://schemas.microsoft.com/office/drawing/2014/main" id="{D3FEBC28-6209-483D-918F-0D5F16AF84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795" name="Immagine 8">
          <a:extLst>
            <a:ext uri="{FF2B5EF4-FFF2-40B4-BE49-F238E27FC236}">
              <a16:creationId xmlns:a16="http://schemas.microsoft.com/office/drawing/2014/main" id="{3F33B80F-E0D0-47BC-A5E1-79C845F4C4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796" name="Immagine 10">
          <a:extLst>
            <a:ext uri="{FF2B5EF4-FFF2-40B4-BE49-F238E27FC236}">
              <a16:creationId xmlns:a16="http://schemas.microsoft.com/office/drawing/2014/main" id="{6760D01F-CE0D-40D5-8A26-40F7AC60E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797" name="Immagine 1">
          <a:extLst>
            <a:ext uri="{FF2B5EF4-FFF2-40B4-BE49-F238E27FC236}">
              <a16:creationId xmlns:a16="http://schemas.microsoft.com/office/drawing/2014/main" id="{A326D536-1412-4F23-9F59-DE3BA90590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798" name="Immagine 3">
          <a:extLst>
            <a:ext uri="{FF2B5EF4-FFF2-40B4-BE49-F238E27FC236}">
              <a16:creationId xmlns:a16="http://schemas.microsoft.com/office/drawing/2014/main" id="{BDC9118D-D729-4CFA-9B92-F221538A8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799" name="Immagine 7">
          <a:extLst>
            <a:ext uri="{FF2B5EF4-FFF2-40B4-BE49-F238E27FC236}">
              <a16:creationId xmlns:a16="http://schemas.microsoft.com/office/drawing/2014/main" id="{B663C78D-5EBF-48EB-B456-73148662E9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7800" name="Immagine 8">
          <a:extLst>
            <a:ext uri="{FF2B5EF4-FFF2-40B4-BE49-F238E27FC236}">
              <a16:creationId xmlns:a16="http://schemas.microsoft.com/office/drawing/2014/main" id="{62438D3F-ED01-4E02-A758-3842604B3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1" name="Immagine 9">
          <a:extLst>
            <a:ext uri="{FF2B5EF4-FFF2-40B4-BE49-F238E27FC236}">
              <a16:creationId xmlns:a16="http://schemas.microsoft.com/office/drawing/2014/main" id="{6CAB84E6-60C5-42CD-9465-078833973C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2" name="Immagine 10">
          <a:extLst>
            <a:ext uri="{FF2B5EF4-FFF2-40B4-BE49-F238E27FC236}">
              <a16:creationId xmlns:a16="http://schemas.microsoft.com/office/drawing/2014/main" id="{578CB38B-5F54-4BAC-8952-42A7F46A91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7803" name="Immagine 11">
          <a:extLst>
            <a:ext uri="{FF2B5EF4-FFF2-40B4-BE49-F238E27FC236}">
              <a16:creationId xmlns:a16="http://schemas.microsoft.com/office/drawing/2014/main" id="{86090688-301C-4621-B2D2-131E5D55B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4" name="Immagine 1">
          <a:extLst>
            <a:ext uri="{FF2B5EF4-FFF2-40B4-BE49-F238E27FC236}">
              <a16:creationId xmlns:a16="http://schemas.microsoft.com/office/drawing/2014/main" id="{D8E2A534-287C-4C0B-BEBB-3163143A95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5" name="Immagine 2">
          <a:extLst>
            <a:ext uri="{FF2B5EF4-FFF2-40B4-BE49-F238E27FC236}">
              <a16:creationId xmlns:a16="http://schemas.microsoft.com/office/drawing/2014/main" id="{B378B47F-0440-4417-8684-DFA13CDF9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6" name="Immagine 14">
          <a:extLst>
            <a:ext uri="{FF2B5EF4-FFF2-40B4-BE49-F238E27FC236}">
              <a16:creationId xmlns:a16="http://schemas.microsoft.com/office/drawing/2014/main" id="{3A9D20F4-BE0E-4EA3-BF7D-432EDF94B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7" name="Immagine 15">
          <a:extLst>
            <a:ext uri="{FF2B5EF4-FFF2-40B4-BE49-F238E27FC236}">
              <a16:creationId xmlns:a16="http://schemas.microsoft.com/office/drawing/2014/main" id="{1A5553DD-A86F-4E29-98D6-2B23D528B1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8" name="Immagine 16">
          <a:extLst>
            <a:ext uri="{FF2B5EF4-FFF2-40B4-BE49-F238E27FC236}">
              <a16:creationId xmlns:a16="http://schemas.microsoft.com/office/drawing/2014/main" id="{1F2971B0-237E-42C4-9E0D-E4AC598C6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09" name="Immagine 17">
          <a:extLst>
            <a:ext uri="{FF2B5EF4-FFF2-40B4-BE49-F238E27FC236}">
              <a16:creationId xmlns:a16="http://schemas.microsoft.com/office/drawing/2014/main" id="{4401BDEF-D24D-40E4-B34D-A3335E65C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10" name="Immagine 18">
          <a:extLst>
            <a:ext uri="{FF2B5EF4-FFF2-40B4-BE49-F238E27FC236}">
              <a16:creationId xmlns:a16="http://schemas.microsoft.com/office/drawing/2014/main" id="{03AE92CF-B889-40A9-B061-532E39F06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11" name="Immagine 22">
          <a:extLst>
            <a:ext uri="{FF2B5EF4-FFF2-40B4-BE49-F238E27FC236}">
              <a16:creationId xmlns:a16="http://schemas.microsoft.com/office/drawing/2014/main" id="{CE1CDED6-F4E3-4C2D-A1B6-9BB92719A1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7812" name="Immagine 24">
          <a:extLst>
            <a:ext uri="{FF2B5EF4-FFF2-40B4-BE49-F238E27FC236}">
              <a16:creationId xmlns:a16="http://schemas.microsoft.com/office/drawing/2014/main" id="{6412BAEE-90AE-47A8-8FE4-25C07BE67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125315" name="Immagine 1">
          <a:extLst>
            <a:ext uri="{FF2B5EF4-FFF2-40B4-BE49-F238E27FC236}">
              <a16:creationId xmlns:a16="http://schemas.microsoft.com/office/drawing/2014/main" id="{CC9EB1A5-3992-4DED-A148-3DE60B161D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125316" name="Immagine 2">
          <a:extLst>
            <a:ext uri="{FF2B5EF4-FFF2-40B4-BE49-F238E27FC236}">
              <a16:creationId xmlns:a16="http://schemas.microsoft.com/office/drawing/2014/main" id="{CFF9871D-47BA-476B-A200-871A6F602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12063" name="Immagine 1">
          <a:extLst>
            <a:ext uri="{FF2B5EF4-FFF2-40B4-BE49-F238E27FC236}">
              <a16:creationId xmlns:a16="http://schemas.microsoft.com/office/drawing/2014/main" id="{8D284071-A61D-4DBF-91C5-7C36F1A14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12064" name="Immagine 2">
          <a:extLst>
            <a:ext uri="{FF2B5EF4-FFF2-40B4-BE49-F238E27FC236}">
              <a16:creationId xmlns:a16="http://schemas.microsoft.com/office/drawing/2014/main" id="{C4BBE53E-FECC-451A-A5D0-E53B35547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3044" name="Immagine 1">
          <a:extLst>
            <a:ext uri="{FF2B5EF4-FFF2-40B4-BE49-F238E27FC236}">
              <a16:creationId xmlns:a16="http://schemas.microsoft.com/office/drawing/2014/main" id="{50FFF308-0C00-439B-8C18-CD428C2B7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3045" name="Immagine 2">
          <a:extLst>
            <a:ext uri="{FF2B5EF4-FFF2-40B4-BE49-F238E27FC236}">
              <a16:creationId xmlns:a16="http://schemas.microsoft.com/office/drawing/2014/main" id="{3ED9D926-50B0-402E-83A0-376F44D489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46" name="Immagine 8">
          <a:extLst>
            <a:ext uri="{FF2B5EF4-FFF2-40B4-BE49-F238E27FC236}">
              <a16:creationId xmlns:a16="http://schemas.microsoft.com/office/drawing/2014/main" id="{CE9D9951-E87C-4D01-8C0B-8A903F4D55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47" name="Immagine 10">
          <a:extLst>
            <a:ext uri="{FF2B5EF4-FFF2-40B4-BE49-F238E27FC236}">
              <a16:creationId xmlns:a16="http://schemas.microsoft.com/office/drawing/2014/main" id="{098AFFDD-DB32-415C-AC41-F393E3BDC9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48" name="Immagine 1">
          <a:extLst>
            <a:ext uri="{FF2B5EF4-FFF2-40B4-BE49-F238E27FC236}">
              <a16:creationId xmlns:a16="http://schemas.microsoft.com/office/drawing/2014/main" id="{966A2EC4-48E9-4612-8B6B-09A14D3CB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49" name="Immagine 3">
          <a:extLst>
            <a:ext uri="{FF2B5EF4-FFF2-40B4-BE49-F238E27FC236}">
              <a16:creationId xmlns:a16="http://schemas.microsoft.com/office/drawing/2014/main" id="{ED116CE0-5B40-4E23-858E-D839047A1E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50" name="Immagine 7">
          <a:extLst>
            <a:ext uri="{FF2B5EF4-FFF2-40B4-BE49-F238E27FC236}">
              <a16:creationId xmlns:a16="http://schemas.microsoft.com/office/drawing/2014/main" id="{5BCFC04B-3682-470A-8BC2-0B6ECA4C43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3051" name="Immagine 8">
          <a:extLst>
            <a:ext uri="{FF2B5EF4-FFF2-40B4-BE49-F238E27FC236}">
              <a16:creationId xmlns:a16="http://schemas.microsoft.com/office/drawing/2014/main" id="{40E5B32B-3834-4771-AFF5-EEB452704C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2" name="Immagine 9">
          <a:extLst>
            <a:ext uri="{FF2B5EF4-FFF2-40B4-BE49-F238E27FC236}">
              <a16:creationId xmlns:a16="http://schemas.microsoft.com/office/drawing/2014/main" id="{5A80CFCF-7931-4C72-ABD5-DF34EDF3E3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3" name="Immagine 10">
          <a:extLst>
            <a:ext uri="{FF2B5EF4-FFF2-40B4-BE49-F238E27FC236}">
              <a16:creationId xmlns:a16="http://schemas.microsoft.com/office/drawing/2014/main" id="{B8B83CA1-F976-4D01-B46C-3919918BD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3054" name="Immagine 11">
          <a:extLst>
            <a:ext uri="{FF2B5EF4-FFF2-40B4-BE49-F238E27FC236}">
              <a16:creationId xmlns:a16="http://schemas.microsoft.com/office/drawing/2014/main" id="{B2AB2205-21C8-4498-940C-C0B1B1FC3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5" name="Immagine 1">
          <a:extLst>
            <a:ext uri="{FF2B5EF4-FFF2-40B4-BE49-F238E27FC236}">
              <a16:creationId xmlns:a16="http://schemas.microsoft.com/office/drawing/2014/main" id="{8B3B313B-61A9-4655-A7A7-0BC553885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6" name="Immagine 2">
          <a:extLst>
            <a:ext uri="{FF2B5EF4-FFF2-40B4-BE49-F238E27FC236}">
              <a16:creationId xmlns:a16="http://schemas.microsoft.com/office/drawing/2014/main" id="{B48AB1C1-0083-4F73-81E5-BCAF51C932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7" name="Immagine 14">
          <a:extLst>
            <a:ext uri="{FF2B5EF4-FFF2-40B4-BE49-F238E27FC236}">
              <a16:creationId xmlns:a16="http://schemas.microsoft.com/office/drawing/2014/main" id="{C4B67055-2416-4D8B-BEEE-09656E5487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8" name="Immagine 15">
          <a:extLst>
            <a:ext uri="{FF2B5EF4-FFF2-40B4-BE49-F238E27FC236}">
              <a16:creationId xmlns:a16="http://schemas.microsoft.com/office/drawing/2014/main" id="{BD47F82B-CC62-44F0-B610-E2A8203C35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59" name="Immagine 16">
          <a:extLst>
            <a:ext uri="{FF2B5EF4-FFF2-40B4-BE49-F238E27FC236}">
              <a16:creationId xmlns:a16="http://schemas.microsoft.com/office/drawing/2014/main" id="{71974912-1CC3-4320-89DA-D2166D835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60" name="Immagine 17">
          <a:extLst>
            <a:ext uri="{FF2B5EF4-FFF2-40B4-BE49-F238E27FC236}">
              <a16:creationId xmlns:a16="http://schemas.microsoft.com/office/drawing/2014/main" id="{5ED78AB6-EB32-4CB2-909B-25AC74942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61" name="Immagine 18">
          <a:extLst>
            <a:ext uri="{FF2B5EF4-FFF2-40B4-BE49-F238E27FC236}">
              <a16:creationId xmlns:a16="http://schemas.microsoft.com/office/drawing/2014/main" id="{0B1DBEA3-5FDA-441C-BA72-79278598B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3062" name="Immagine 19">
          <a:extLst>
            <a:ext uri="{FF2B5EF4-FFF2-40B4-BE49-F238E27FC236}">
              <a16:creationId xmlns:a16="http://schemas.microsoft.com/office/drawing/2014/main" id="{DEC88B2C-F5CA-4626-9385-05E0A9C14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32479" name="Immagine 1">
          <a:extLst>
            <a:ext uri="{FF2B5EF4-FFF2-40B4-BE49-F238E27FC236}">
              <a16:creationId xmlns:a16="http://schemas.microsoft.com/office/drawing/2014/main" id="{ADEC6349-5AE3-4627-8C32-BB0B37E748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32480" name="Immagine 2">
          <a:extLst>
            <a:ext uri="{FF2B5EF4-FFF2-40B4-BE49-F238E27FC236}">
              <a16:creationId xmlns:a16="http://schemas.microsoft.com/office/drawing/2014/main" id="{001FD85E-E7F8-4467-B7A2-D8C8C0BCE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8783" name="Immagine 1">
          <a:extLst>
            <a:ext uri="{FF2B5EF4-FFF2-40B4-BE49-F238E27FC236}">
              <a16:creationId xmlns:a16="http://schemas.microsoft.com/office/drawing/2014/main" id="{2789F525-11B3-4F37-8832-B37B94CD55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8784" name="Immagine 2">
          <a:extLst>
            <a:ext uri="{FF2B5EF4-FFF2-40B4-BE49-F238E27FC236}">
              <a16:creationId xmlns:a16="http://schemas.microsoft.com/office/drawing/2014/main" id="{53E27B97-7C9B-4EDF-9B6D-44DAADF7FF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85" name="Immagine 8">
          <a:extLst>
            <a:ext uri="{FF2B5EF4-FFF2-40B4-BE49-F238E27FC236}">
              <a16:creationId xmlns:a16="http://schemas.microsoft.com/office/drawing/2014/main" id="{6C8ACC39-53CB-49C5-966A-5D2234EB7D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86" name="Immagine 10">
          <a:extLst>
            <a:ext uri="{FF2B5EF4-FFF2-40B4-BE49-F238E27FC236}">
              <a16:creationId xmlns:a16="http://schemas.microsoft.com/office/drawing/2014/main" id="{B20490E5-9F66-41BD-BCBB-A1CBD36E3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87" name="Immagine 1">
          <a:extLst>
            <a:ext uri="{FF2B5EF4-FFF2-40B4-BE49-F238E27FC236}">
              <a16:creationId xmlns:a16="http://schemas.microsoft.com/office/drawing/2014/main" id="{58E89762-0A58-4640-94E8-D6C94A61B5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88" name="Immagine 3">
          <a:extLst>
            <a:ext uri="{FF2B5EF4-FFF2-40B4-BE49-F238E27FC236}">
              <a16:creationId xmlns:a16="http://schemas.microsoft.com/office/drawing/2014/main" id="{33EF4D27-7800-4CDB-874B-5EA50EA336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89" name="Immagine 7">
          <a:extLst>
            <a:ext uri="{FF2B5EF4-FFF2-40B4-BE49-F238E27FC236}">
              <a16:creationId xmlns:a16="http://schemas.microsoft.com/office/drawing/2014/main" id="{44AC2BF0-32E1-420E-B9B6-02BA4A25D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8790" name="Immagine 8">
          <a:extLst>
            <a:ext uri="{FF2B5EF4-FFF2-40B4-BE49-F238E27FC236}">
              <a16:creationId xmlns:a16="http://schemas.microsoft.com/office/drawing/2014/main" id="{8D62F831-3EC1-4073-82D4-F67A295917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1" name="Immagine 9">
          <a:extLst>
            <a:ext uri="{FF2B5EF4-FFF2-40B4-BE49-F238E27FC236}">
              <a16:creationId xmlns:a16="http://schemas.microsoft.com/office/drawing/2014/main" id="{ADFC663F-4AD5-42FD-A218-53EF4E3BAE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2" name="Immagine 10">
          <a:extLst>
            <a:ext uri="{FF2B5EF4-FFF2-40B4-BE49-F238E27FC236}">
              <a16:creationId xmlns:a16="http://schemas.microsoft.com/office/drawing/2014/main" id="{590DA975-AAB5-415A-8C99-AC3F28831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8793" name="Immagine 11">
          <a:extLst>
            <a:ext uri="{FF2B5EF4-FFF2-40B4-BE49-F238E27FC236}">
              <a16:creationId xmlns:a16="http://schemas.microsoft.com/office/drawing/2014/main" id="{2AEE61C6-5AAF-4C0D-BF34-AF0AC583C3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4" name="Immagine 1">
          <a:extLst>
            <a:ext uri="{FF2B5EF4-FFF2-40B4-BE49-F238E27FC236}">
              <a16:creationId xmlns:a16="http://schemas.microsoft.com/office/drawing/2014/main" id="{5B02DD4D-A0E9-4D0E-A4FC-BB591533DA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5" name="Immagine 2">
          <a:extLst>
            <a:ext uri="{FF2B5EF4-FFF2-40B4-BE49-F238E27FC236}">
              <a16:creationId xmlns:a16="http://schemas.microsoft.com/office/drawing/2014/main" id="{CC0E5810-9C2D-45FC-832B-E1D398531E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6" name="Immagine 14">
          <a:extLst>
            <a:ext uri="{FF2B5EF4-FFF2-40B4-BE49-F238E27FC236}">
              <a16:creationId xmlns:a16="http://schemas.microsoft.com/office/drawing/2014/main" id="{F0506C45-949B-43D1-BDD7-9A0DEDDC52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7" name="Immagine 15">
          <a:extLst>
            <a:ext uri="{FF2B5EF4-FFF2-40B4-BE49-F238E27FC236}">
              <a16:creationId xmlns:a16="http://schemas.microsoft.com/office/drawing/2014/main" id="{4F55CCB0-8225-4DB9-BA32-AF926114D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8" name="Immagine 16">
          <a:extLst>
            <a:ext uri="{FF2B5EF4-FFF2-40B4-BE49-F238E27FC236}">
              <a16:creationId xmlns:a16="http://schemas.microsoft.com/office/drawing/2014/main" id="{606B8234-7771-4D10-82D4-F67CF95722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799" name="Immagine 19">
          <a:extLst>
            <a:ext uri="{FF2B5EF4-FFF2-40B4-BE49-F238E27FC236}">
              <a16:creationId xmlns:a16="http://schemas.microsoft.com/office/drawing/2014/main" id="{FDD4307A-C1E0-4207-B300-D2085272E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8800" name="Immagine 18">
          <a:extLst>
            <a:ext uri="{FF2B5EF4-FFF2-40B4-BE49-F238E27FC236}">
              <a16:creationId xmlns:a16="http://schemas.microsoft.com/office/drawing/2014/main" id="{E48EA475-9F2E-4C56-ABA4-542CD06DBF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42709" name="Immagine 1">
          <a:extLst>
            <a:ext uri="{FF2B5EF4-FFF2-40B4-BE49-F238E27FC236}">
              <a16:creationId xmlns:a16="http://schemas.microsoft.com/office/drawing/2014/main" id="{7DF3FC0A-878D-42B9-A0F7-706501659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42710" name="Immagine 2">
          <a:extLst>
            <a:ext uri="{FF2B5EF4-FFF2-40B4-BE49-F238E27FC236}">
              <a16:creationId xmlns:a16="http://schemas.microsoft.com/office/drawing/2014/main" id="{85A67FDA-5E84-4BEE-9AB6-019A003B8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8313" name="Immagine 1">
          <a:extLst>
            <a:ext uri="{FF2B5EF4-FFF2-40B4-BE49-F238E27FC236}">
              <a16:creationId xmlns:a16="http://schemas.microsoft.com/office/drawing/2014/main" id="{6288B9EF-FC17-46C9-A160-256287FA55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8314" name="Immagine 2">
          <a:extLst>
            <a:ext uri="{FF2B5EF4-FFF2-40B4-BE49-F238E27FC236}">
              <a16:creationId xmlns:a16="http://schemas.microsoft.com/office/drawing/2014/main" id="{159556A9-ED40-401F-A7AE-1FE89C728C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15" name="Immagine 8">
          <a:extLst>
            <a:ext uri="{FF2B5EF4-FFF2-40B4-BE49-F238E27FC236}">
              <a16:creationId xmlns:a16="http://schemas.microsoft.com/office/drawing/2014/main" id="{54702BC6-E6CC-4D2C-B77E-DDE4E90ED4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16" name="Immagine 10">
          <a:extLst>
            <a:ext uri="{FF2B5EF4-FFF2-40B4-BE49-F238E27FC236}">
              <a16:creationId xmlns:a16="http://schemas.microsoft.com/office/drawing/2014/main" id="{CED588BF-5A17-4008-9009-792C8C6B42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17" name="Immagine 1">
          <a:extLst>
            <a:ext uri="{FF2B5EF4-FFF2-40B4-BE49-F238E27FC236}">
              <a16:creationId xmlns:a16="http://schemas.microsoft.com/office/drawing/2014/main" id="{2D254B46-9994-43A2-A713-050D6A9FA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18" name="Immagine 3">
          <a:extLst>
            <a:ext uri="{FF2B5EF4-FFF2-40B4-BE49-F238E27FC236}">
              <a16:creationId xmlns:a16="http://schemas.microsoft.com/office/drawing/2014/main" id="{8CBF348D-B331-4ABC-B38D-C52D01A6CD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19" name="Immagine 7">
          <a:extLst>
            <a:ext uri="{FF2B5EF4-FFF2-40B4-BE49-F238E27FC236}">
              <a16:creationId xmlns:a16="http://schemas.microsoft.com/office/drawing/2014/main" id="{A9B39CDA-B21C-4862-8EF0-63F1E1A09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8320" name="Immagine 8">
          <a:extLst>
            <a:ext uri="{FF2B5EF4-FFF2-40B4-BE49-F238E27FC236}">
              <a16:creationId xmlns:a16="http://schemas.microsoft.com/office/drawing/2014/main" id="{7CB409C9-D0E6-40E2-BB5E-F2268E0E6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1" name="Immagine 9">
          <a:extLst>
            <a:ext uri="{FF2B5EF4-FFF2-40B4-BE49-F238E27FC236}">
              <a16:creationId xmlns:a16="http://schemas.microsoft.com/office/drawing/2014/main" id="{E3B7C663-C4BF-47A0-99E4-32E4D53C6D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2" name="Immagine 10">
          <a:extLst>
            <a:ext uri="{FF2B5EF4-FFF2-40B4-BE49-F238E27FC236}">
              <a16:creationId xmlns:a16="http://schemas.microsoft.com/office/drawing/2014/main" id="{92E87C16-9F0F-4071-B6F1-600E83E90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8323" name="Immagine 11">
          <a:extLst>
            <a:ext uri="{FF2B5EF4-FFF2-40B4-BE49-F238E27FC236}">
              <a16:creationId xmlns:a16="http://schemas.microsoft.com/office/drawing/2014/main" id="{BA4D47A7-8739-412E-BAA5-00F5F4F64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4" name="Immagine 1">
          <a:extLst>
            <a:ext uri="{FF2B5EF4-FFF2-40B4-BE49-F238E27FC236}">
              <a16:creationId xmlns:a16="http://schemas.microsoft.com/office/drawing/2014/main" id="{77E4D83B-0B03-4093-9E7D-118F822145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5" name="Immagine 2">
          <a:extLst>
            <a:ext uri="{FF2B5EF4-FFF2-40B4-BE49-F238E27FC236}">
              <a16:creationId xmlns:a16="http://schemas.microsoft.com/office/drawing/2014/main" id="{E6512438-ED88-4060-8B26-E37EEE93E7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6" name="Immagine 14">
          <a:extLst>
            <a:ext uri="{FF2B5EF4-FFF2-40B4-BE49-F238E27FC236}">
              <a16:creationId xmlns:a16="http://schemas.microsoft.com/office/drawing/2014/main" id="{2170839F-B6E3-42BD-A291-973113450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7" name="Immagine 15">
          <a:extLst>
            <a:ext uri="{FF2B5EF4-FFF2-40B4-BE49-F238E27FC236}">
              <a16:creationId xmlns:a16="http://schemas.microsoft.com/office/drawing/2014/main" id="{E3B5F814-E5F4-4532-B74B-282390E33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8" name="Immagine 16">
          <a:extLst>
            <a:ext uri="{FF2B5EF4-FFF2-40B4-BE49-F238E27FC236}">
              <a16:creationId xmlns:a16="http://schemas.microsoft.com/office/drawing/2014/main" id="{8DC4ABDE-0138-4466-A1EB-56C0DAA63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29" name="Immagine 19">
          <a:extLst>
            <a:ext uri="{FF2B5EF4-FFF2-40B4-BE49-F238E27FC236}">
              <a16:creationId xmlns:a16="http://schemas.microsoft.com/office/drawing/2014/main" id="{3E05ECEE-17E5-46B4-B4D1-B1FF675F6B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30" name="Immagine 18">
          <a:extLst>
            <a:ext uri="{FF2B5EF4-FFF2-40B4-BE49-F238E27FC236}">
              <a16:creationId xmlns:a16="http://schemas.microsoft.com/office/drawing/2014/main" id="{8D869F4C-E325-482D-B590-224FC6229E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31" name="Immagine 19">
          <a:extLst>
            <a:ext uri="{FF2B5EF4-FFF2-40B4-BE49-F238E27FC236}">
              <a16:creationId xmlns:a16="http://schemas.microsoft.com/office/drawing/2014/main" id="{42842CA6-4C4F-471E-9CC2-C2EE5AA12F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8332" name="Immagine 24">
          <a:extLst>
            <a:ext uri="{FF2B5EF4-FFF2-40B4-BE49-F238E27FC236}">
              <a16:creationId xmlns:a16="http://schemas.microsoft.com/office/drawing/2014/main" id="{82B31C59-82B0-40CB-AE36-1FAE53701A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48847" name="Immagine 1">
          <a:extLst>
            <a:ext uri="{FF2B5EF4-FFF2-40B4-BE49-F238E27FC236}">
              <a16:creationId xmlns:a16="http://schemas.microsoft.com/office/drawing/2014/main" id="{EA9DCEFB-B6C8-4B45-8E02-FFD8071070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48848" name="Immagine 2">
          <a:extLst>
            <a:ext uri="{FF2B5EF4-FFF2-40B4-BE49-F238E27FC236}">
              <a16:creationId xmlns:a16="http://schemas.microsoft.com/office/drawing/2014/main" id="{71D08687-FF2E-43B4-B5A4-3FC9A42CF4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4397" name="Immagine 1">
          <a:extLst>
            <a:ext uri="{FF2B5EF4-FFF2-40B4-BE49-F238E27FC236}">
              <a16:creationId xmlns:a16="http://schemas.microsoft.com/office/drawing/2014/main" id="{EC8543DF-26B6-4F6D-A230-14CA33FA39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4398" name="Immagine 2">
          <a:extLst>
            <a:ext uri="{FF2B5EF4-FFF2-40B4-BE49-F238E27FC236}">
              <a16:creationId xmlns:a16="http://schemas.microsoft.com/office/drawing/2014/main" id="{3AAC1EB0-FD9C-43DA-A796-03CA3EF9E4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399" name="Immagine 8">
          <a:extLst>
            <a:ext uri="{FF2B5EF4-FFF2-40B4-BE49-F238E27FC236}">
              <a16:creationId xmlns:a16="http://schemas.microsoft.com/office/drawing/2014/main" id="{07D5B9F4-D8C8-4620-9DD0-27E15CF996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400" name="Immagine 10">
          <a:extLst>
            <a:ext uri="{FF2B5EF4-FFF2-40B4-BE49-F238E27FC236}">
              <a16:creationId xmlns:a16="http://schemas.microsoft.com/office/drawing/2014/main" id="{75E9DDED-1657-45C9-8196-E24913C0BC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401" name="Immagine 1">
          <a:extLst>
            <a:ext uri="{FF2B5EF4-FFF2-40B4-BE49-F238E27FC236}">
              <a16:creationId xmlns:a16="http://schemas.microsoft.com/office/drawing/2014/main" id="{A6C95911-2A55-4E8B-B7A6-09C715E05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402" name="Immagine 3">
          <a:extLst>
            <a:ext uri="{FF2B5EF4-FFF2-40B4-BE49-F238E27FC236}">
              <a16:creationId xmlns:a16="http://schemas.microsoft.com/office/drawing/2014/main" id="{A1DC0047-8E5B-4B2C-B3EE-BCC8C0BEE3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403" name="Immagine 7">
          <a:extLst>
            <a:ext uri="{FF2B5EF4-FFF2-40B4-BE49-F238E27FC236}">
              <a16:creationId xmlns:a16="http://schemas.microsoft.com/office/drawing/2014/main" id="{23D9625D-9F2E-4693-BB68-091FB171D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4404" name="Immagine 8">
          <a:extLst>
            <a:ext uri="{FF2B5EF4-FFF2-40B4-BE49-F238E27FC236}">
              <a16:creationId xmlns:a16="http://schemas.microsoft.com/office/drawing/2014/main" id="{1AE54ACD-4496-4A7A-B4EC-53E7FBAD72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05" name="Immagine 9">
          <a:extLst>
            <a:ext uri="{FF2B5EF4-FFF2-40B4-BE49-F238E27FC236}">
              <a16:creationId xmlns:a16="http://schemas.microsoft.com/office/drawing/2014/main" id="{B7549ECD-A5A6-4C11-A2DD-43D7DE131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06" name="Immagine 10">
          <a:extLst>
            <a:ext uri="{FF2B5EF4-FFF2-40B4-BE49-F238E27FC236}">
              <a16:creationId xmlns:a16="http://schemas.microsoft.com/office/drawing/2014/main" id="{7EEBE5BD-FEBE-4FD1-AFE5-31AD575082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4407" name="Immagine 11">
          <a:extLst>
            <a:ext uri="{FF2B5EF4-FFF2-40B4-BE49-F238E27FC236}">
              <a16:creationId xmlns:a16="http://schemas.microsoft.com/office/drawing/2014/main" id="{188A7C4F-B0F4-4753-9DE8-C3DC845E3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08" name="Immagine 1">
          <a:extLst>
            <a:ext uri="{FF2B5EF4-FFF2-40B4-BE49-F238E27FC236}">
              <a16:creationId xmlns:a16="http://schemas.microsoft.com/office/drawing/2014/main" id="{73412AA8-8B0D-4E3E-A347-F6456B25AC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09" name="Immagine 2">
          <a:extLst>
            <a:ext uri="{FF2B5EF4-FFF2-40B4-BE49-F238E27FC236}">
              <a16:creationId xmlns:a16="http://schemas.microsoft.com/office/drawing/2014/main" id="{ED5EB012-AE65-4320-BF12-AD849B1B46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0" name="Immagine 14">
          <a:extLst>
            <a:ext uri="{FF2B5EF4-FFF2-40B4-BE49-F238E27FC236}">
              <a16:creationId xmlns:a16="http://schemas.microsoft.com/office/drawing/2014/main" id="{CF1AEDB7-9434-426C-B0B5-F493504C4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1" name="Immagine 15">
          <a:extLst>
            <a:ext uri="{FF2B5EF4-FFF2-40B4-BE49-F238E27FC236}">
              <a16:creationId xmlns:a16="http://schemas.microsoft.com/office/drawing/2014/main" id="{E4C85045-CB85-419F-9355-63F989EC0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2" name="Immagine 16">
          <a:extLst>
            <a:ext uri="{FF2B5EF4-FFF2-40B4-BE49-F238E27FC236}">
              <a16:creationId xmlns:a16="http://schemas.microsoft.com/office/drawing/2014/main" id="{D22BAC2D-66CB-4B31-A25B-C6A1AFF353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3" name="Immagine 19">
          <a:extLst>
            <a:ext uri="{FF2B5EF4-FFF2-40B4-BE49-F238E27FC236}">
              <a16:creationId xmlns:a16="http://schemas.microsoft.com/office/drawing/2014/main" id="{3FC9E109-5FA3-4670-A60C-D251F8BC76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4" name="Immagine 18">
          <a:extLst>
            <a:ext uri="{FF2B5EF4-FFF2-40B4-BE49-F238E27FC236}">
              <a16:creationId xmlns:a16="http://schemas.microsoft.com/office/drawing/2014/main" id="{831CBDE1-8FDE-4F4F-BB07-2D1D94D3A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5" name="Immagine 19">
          <a:extLst>
            <a:ext uri="{FF2B5EF4-FFF2-40B4-BE49-F238E27FC236}">
              <a16:creationId xmlns:a16="http://schemas.microsoft.com/office/drawing/2014/main" id="{60EF8D1C-348A-45E5-ABB4-8F41FF97B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4416" name="Immagine 24">
          <a:extLst>
            <a:ext uri="{FF2B5EF4-FFF2-40B4-BE49-F238E27FC236}">
              <a16:creationId xmlns:a16="http://schemas.microsoft.com/office/drawing/2014/main" id="{C1E783E6-236D-4AC5-B26F-98FC48F1D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60103" name="Immagine 1">
          <a:extLst>
            <a:ext uri="{FF2B5EF4-FFF2-40B4-BE49-F238E27FC236}">
              <a16:creationId xmlns:a16="http://schemas.microsoft.com/office/drawing/2014/main" id="{FAF36575-CA7F-4DBA-926B-7007A717A4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60104" name="Immagine 2">
          <a:extLst>
            <a:ext uri="{FF2B5EF4-FFF2-40B4-BE49-F238E27FC236}">
              <a16:creationId xmlns:a16="http://schemas.microsoft.com/office/drawing/2014/main" id="{6703A381-5EFB-49AE-A09A-13724CE92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1536" name="Immagine 1">
          <a:extLst>
            <a:ext uri="{FF2B5EF4-FFF2-40B4-BE49-F238E27FC236}">
              <a16:creationId xmlns:a16="http://schemas.microsoft.com/office/drawing/2014/main" id="{7E6E95F5-3DF2-423F-8BD3-F59B790A78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1537" name="Immagine 2">
          <a:extLst>
            <a:ext uri="{FF2B5EF4-FFF2-40B4-BE49-F238E27FC236}">
              <a16:creationId xmlns:a16="http://schemas.microsoft.com/office/drawing/2014/main" id="{4C9FF60B-F93F-40AE-AAA0-D77EFC757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38" name="Immagine 8">
          <a:extLst>
            <a:ext uri="{FF2B5EF4-FFF2-40B4-BE49-F238E27FC236}">
              <a16:creationId xmlns:a16="http://schemas.microsoft.com/office/drawing/2014/main" id="{9295CD1A-FE7B-475A-B4F4-0F6AC33393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39" name="Immagine 10">
          <a:extLst>
            <a:ext uri="{FF2B5EF4-FFF2-40B4-BE49-F238E27FC236}">
              <a16:creationId xmlns:a16="http://schemas.microsoft.com/office/drawing/2014/main" id="{31DA0C0E-3443-48FC-A88E-B8F05D9B83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40" name="Immagine 1">
          <a:extLst>
            <a:ext uri="{FF2B5EF4-FFF2-40B4-BE49-F238E27FC236}">
              <a16:creationId xmlns:a16="http://schemas.microsoft.com/office/drawing/2014/main" id="{4EA43462-C11A-48B7-A575-67B4311EB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41" name="Immagine 3">
          <a:extLst>
            <a:ext uri="{FF2B5EF4-FFF2-40B4-BE49-F238E27FC236}">
              <a16:creationId xmlns:a16="http://schemas.microsoft.com/office/drawing/2014/main" id="{8F6B36D2-C204-4B98-8A3F-1B41201BCF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42" name="Immagine 7">
          <a:extLst>
            <a:ext uri="{FF2B5EF4-FFF2-40B4-BE49-F238E27FC236}">
              <a16:creationId xmlns:a16="http://schemas.microsoft.com/office/drawing/2014/main" id="{A167CC86-38A0-448B-A591-1928F1C777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1543" name="Immagine 8">
          <a:extLst>
            <a:ext uri="{FF2B5EF4-FFF2-40B4-BE49-F238E27FC236}">
              <a16:creationId xmlns:a16="http://schemas.microsoft.com/office/drawing/2014/main" id="{5BEE8C93-C517-4630-9419-941BC0C12A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44" name="Immagine 9">
          <a:extLst>
            <a:ext uri="{FF2B5EF4-FFF2-40B4-BE49-F238E27FC236}">
              <a16:creationId xmlns:a16="http://schemas.microsoft.com/office/drawing/2014/main" id="{08A5395A-1363-4276-B24F-FA6F537E0B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45" name="Immagine 10">
          <a:extLst>
            <a:ext uri="{FF2B5EF4-FFF2-40B4-BE49-F238E27FC236}">
              <a16:creationId xmlns:a16="http://schemas.microsoft.com/office/drawing/2014/main" id="{87A830B4-7A9D-4F87-A3C1-EC82B069A1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1546" name="Immagine 11">
          <a:extLst>
            <a:ext uri="{FF2B5EF4-FFF2-40B4-BE49-F238E27FC236}">
              <a16:creationId xmlns:a16="http://schemas.microsoft.com/office/drawing/2014/main" id="{C0087C87-F17C-4DF9-8AAF-CB588C5DB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47" name="Immagine 1">
          <a:extLst>
            <a:ext uri="{FF2B5EF4-FFF2-40B4-BE49-F238E27FC236}">
              <a16:creationId xmlns:a16="http://schemas.microsoft.com/office/drawing/2014/main" id="{192DADD1-C32E-4799-A369-4A7E415ED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48" name="Immagine 2">
          <a:extLst>
            <a:ext uri="{FF2B5EF4-FFF2-40B4-BE49-F238E27FC236}">
              <a16:creationId xmlns:a16="http://schemas.microsoft.com/office/drawing/2014/main" id="{99B0F3FD-40D9-4ECF-B26C-AF08ACE981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49" name="Immagine 14">
          <a:extLst>
            <a:ext uri="{FF2B5EF4-FFF2-40B4-BE49-F238E27FC236}">
              <a16:creationId xmlns:a16="http://schemas.microsoft.com/office/drawing/2014/main" id="{74FB81BA-E3A1-4663-9077-C27F1BB8DF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0" name="Immagine 15">
          <a:extLst>
            <a:ext uri="{FF2B5EF4-FFF2-40B4-BE49-F238E27FC236}">
              <a16:creationId xmlns:a16="http://schemas.microsoft.com/office/drawing/2014/main" id="{DC7CAE77-AF7D-471A-BE40-32FDA0AEE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1" name="Immagine 16">
          <a:extLst>
            <a:ext uri="{FF2B5EF4-FFF2-40B4-BE49-F238E27FC236}">
              <a16:creationId xmlns:a16="http://schemas.microsoft.com/office/drawing/2014/main" id="{AED16A07-F67A-4370-9E8B-D15E93E0CE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2" name="Immagine 17">
          <a:extLst>
            <a:ext uri="{FF2B5EF4-FFF2-40B4-BE49-F238E27FC236}">
              <a16:creationId xmlns:a16="http://schemas.microsoft.com/office/drawing/2014/main" id="{E18CA9F5-74E4-4382-8DFD-D3127B410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3" name="Immagine 18">
          <a:extLst>
            <a:ext uri="{FF2B5EF4-FFF2-40B4-BE49-F238E27FC236}">
              <a16:creationId xmlns:a16="http://schemas.microsoft.com/office/drawing/2014/main" id="{5295B325-6D62-4EE4-9864-0ECC62C06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4" name="Immagine 19">
          <a:extLst>
            <a:ext uri="{FF2B5EF4-FFF2-40B4-BE49-F238E27FC236}">
              <a16:creationId xmlns:a16="http://schemas.microsoft.com/office/drawing/2014/main" id="{9EA6BF0F-0432-4277-BE59-56C605209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5" name="Immagine 20">
          <a:extLst>
            <a:ext uri="{FF2B5EF4-FFF2-40B4-BE49-F238E27FC236}">
              <a16:creationId xmlns:a16="http://schemas.microsoft.com/office/drawing/2014/main" id="{DD44889A-4BAF-4D2B-B1D0-9774C31052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1556" name="Immagine 21">
          <a:extLst>
            <a:ext uri="{FF2B5EF4-FFF2-40B4-BE49-F238E27FC236}">
              <a16:creationId xmlns:a16="http://schemas.microsoft.com/office/drawing/2014/main" id="{177F7325-4253-43BA-BF35-404FF481B5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69315" name="Immagine 1">
          <a:extLst>
            <a:ext uri="{FF2B5EF4-FFF2-40B4-BE49-F238E27FC236}">
              <a16:creationId xmlns:a16="http://schemas.microsoft.com/office/drawing/2014/main" id="{2F696D11-46F8-4CB7-B7F8-8144D8D372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69316" name="Immagine 2">
          <a:extLst>
            <a:ext uri="{FF2B5EF4-FFF2-40B4-BE49-F238E27FC236}">
              <a16:creationId xmlns:a16="http://schemas.microsoft.com/office/drawing/2014/main" id="{E843A12D-B1A2-4E89-AE6D-CD102AB368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3453" name="Immagine 1">
          <a:extLst>
            <a:ext uri="{FF2B5EF4-FFF2-40B4-BE49-F238E27FC236}">
              <a16:creationId xmlns:a16="http://schemas.microsoft.com/office/drawing/2014/main" id="{2D2C6834-21D3-4CBD-9B05-4ED8B6205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3454" name="Immagine 2">
          <a:extLst>
            <a:ext uri="{FF2B5EF4-FFF2-40B4-BE49-F238E27FC236}">
              <a16:creationId xmlns:a16="http://schemas.microsoft.com/office/drawing/2014/main" id="{7043E82F-F629-4A69-940A-CAEA3106D7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55" name="Immagine 8">
          <a:extLst>
            <a:ext uri="{FF2B5EF4-FFF2-40B4-BE49-F238E27FC236}">
              <a16:creationId xmlns:a16="http://schemas.microsoft.com/office/drawing/2014/main" id="{A7FDC4AE-2459-4E1B-895D-83A70BF876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56" name="Immagine 10">
          <a:extLst>
            <a:ext uri="{FF2B5EF4-FFF2-40B4-BE49-F238E27FC236}">
              <a16:creationId xmlns:a16="http://schemas.microsoft.com/office/drawing/2014/main" id="{582464C9-BECC-4622-97DA-75799867AD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57" name="Immagine 1">
          <a:extLst>
            <a:ext uri="{FF2B5EF4-FFF2-40B4-BE49-F238E27FC236}">
              <a16:creationId xmlns:a16="http://schemas.microsoft.com/office/drawing/2014/main" id="{232E9676-B3DA-4B97-B29C-B96CA0251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58" name="Immagine 3">
          <a:extLst>
            <a:ext uri="{FF2B5EF4-FFF2-40B4-BE49-F238E27FC236}">
              <a16:creationId xmlns:a16="http://schemas.microsoft.com/office/drawing/2014/main" id="{C32E05BD-C8E9-4AF3-A233-7A346BC7F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59" name="Immagine 7">
          <a:extLst>
            <a:ext uri="{FF2B5EF4-FFF2-40B4-BE49-F238E27FC236}">
              <a16:creationId xmlns:a16="http://schemas.microsoft.com/office/drawing/2014/main" id="{6FF68379-6C06-4075-9F8B-AD66BCDFEB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3460" name="Immagine 8">
          <a:extLst>
            <a:ext uri="{FF2B5EF4-FFF2-40B4-BE49-F238E27FC236}">
              <a16:creationId xmlns:a16="http://schemas.microsoft.com/office/drawing/2014/main" id="{A0CDFE1E-CEC3-4382-A424-FE357759D6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1" name="Immagine 9">
          <a:extLst>
            <a:ext uri="{FF2B5EF4-FFF2-40B4-BE49-F238E27FC236}">
              <a16:creationId xmlns:a16="http://schemas.microsoft.com/office/drawing/2014/main" id="{AD630DDD-1C52-45D4-BA45-5FB804EF2B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2" name="Immagine 10">
          <a:extLst>
            <a:ext uri="{FF2B5EF4-FFF2-40B4-BE49-F238E27FC236}">
              <a16:creationId xmlns:a16="http://schemas.microsoft.com/office/drawing/2014/main" id="{6682E2EA-8EB6-4A5F-8EAE-32F863E0F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3463" name="Immagine 11">
          <a:extLst>
            <a:ext uri="{FF2B5EF4-FFF2-40B4-BE49-F238E27FC236}">
              <a16:creationId xmlns:a16="http://schemas.microsoft.com/office/drawing/2014/main" id="{5905C07A-ABED-4D45-A947-32A3E8A6E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4" name="Immagine 1">
          <a:extLst>
            <a:ext uri="{FF2B5EF4-FFF2-40B4-BE49-F238E27FC236}">
              <a16:creationId xmlns:a16="http://schemas.microsoft.com/office/drawing/2014/main" id="{A2C066DC-53FB-408A-AA80-F50C2CDD9B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5" name="Immagine 2">
          <a:extLst>
            <a:ext uri="{FF2B5EF4-FFF2-40B4-BE49-F238E27FC236}">
              <a16:creationId xmlns:a16="http://schemas.microsoft.com/office/drawing/2014/main" id="{13CBE67F-AB48-49F3-BDE8-5A9C8099D5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6" name="Immagine 14">
          <a:extLst>
            <a:ext uri="{FF2B5EF4-FFF2-40B4-BE49-F238E27FC236}">
              <a16:creationId xmlns:a16="http://schemas.microsoft.com/office/drawing/2014/main" id="{F1BBAC26-4CFF-4710-A7C8-8C4A9CCCB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7" name="Immagine 15">
          <a:extLst>
            <a:ext uri="{FF2B5EF4-FFF2-40B4-BE49-F238E27FC236}">
              <a16:creationId xmlns:a16="http://schemas.microsoft.com/office/drawing/2014/main" id="{6E7D37D2-9F2C-4BD3-B398-65DACD16E1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8" name="Immagine 16">
          <a:extLst>
            <a:ext uri="{FF2B5EF4-FFF2-40B4-BE49-F238E27FC236}">
              <a16:creationId xmlns:a16="http://schemas.microsoft.com/office/drawing/2014/main" id="{087F4D6E-346E-4992-AD0C-3F2AE5E176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69" name="Immagine 19">
          <a:extLst>
            <a:ext uri="{FF2B5EF4-FFF2-40B4-BE49-F238E27FC236}">
              <a16:creationId xmlns:a16="http://schemas.microsoft.com/office/drawing/2014/main" id="{1A9285E6-E89D-4D94-829C-DDC2AB55F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70" name="Immagine 18">
          <a:extLst>
            <a:ext uri="{FF2B5EF4-FFF2-40B4-BE49-F238E27FC236}">
              <a16:creationId xmlns:a16="http://schemas.microsoft.com/office/drawing/2014/main" id="{8D0BB371-FE7F-4D66-9D04-1FEF1503C0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71" name="Immagine 19">
          <a:extLst>
            <a:ext uri="{FF2B5EF4-FFF2-40B4-BE49-F238E27FC236}">
              <a16:creationId xmlns:a16="http://schemas.microsoft.com/office/drawing/2014/main" id="{1492E9A1-BEF5-4469-87EA-2AE11910A6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3472" name="Immagine 24">
          <a:extLst>
            <a:ext uri="{FF2B5EF4-FFF2-40B4-BE49-F238E27FC236}">
              <a16:creationId xmlns:a16="http://schemas.microsoft.com/office/drawing/2014/main" id="{C5984508-122D-4B16-BD26-482A9FF39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3156" name="Immagine 1">
          <a:extLst>
            <a:ext uri="{FF2B5EF4-FFF2-40B4-BE49-F238E27FC236}">
              <a16:creationId xmlns:a16="http://schemas.microsoft.com/office/drawing/2014/main" id="{D619E35E-4FAF-4693-9EC8-B9A6DE5ED6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3157" name="Immagine 2">
          <a:extLst>
            <a:ext uri="{FF2B5EF4-FFF2-40B4-BE49-F238E27FC236}">
              <a16:creationId xmlns:a16="http://schemas.microsoft.com/office/drawing/2014/main" id="{2D5D9DF4-CD36-4E16-9EB7-DEA19985B1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58" name="Immagine 8">
          <a:extLst>
            <a:ext uri="{FF2B5EF4-FFF2-40B4-BE49-F238E27FC236}">
              <a16:creationId xmlns:a16="http://schemas.microsoft.com/office/drawing/2014/main" id="{3C29342B-6A52-47DD-B0D5-201CF1C2B7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59" name="Immagine 10">
          <a:extLst>
            <a:ext uri="{FF2B5EF4-FFF2-40B4-BE49-F238E27FC236}">
              <a16:creationId xmlns:a16="http://schemas.microsoft.com/office/drawing/2014/main" id="{5AF14008-A3CB-41AE-B8A6-23A4815561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60" name="Immagine 1">
          <a:extLst>
            <a:ext uri="{FF2B5EF4-FFF2-40B4-BE49-F238E27FC236}">
              <a16:creationId xmlns:a16="http://schemas.microsoft.com/office/drawing/2014/main" id="{B75D8172-657C-4724-8F2C-3C0E0C3A59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61" name="Immagine 3">
          <a:extLst>
            <a:ext uri="{FF2B5EF4-FFF2-40B4-BE49-F238E27FC236}">
              <a16:creationId xmlns:a16="http://schemas.microsoft.com/office/drawing/2014/main" id="{B7A4A49F-BF3A-4F40-BA43-F7374BA072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62" name="Immagine 7">
          <a:extLst>
            <a:ext uri="{FF2B5EF4-FFF2-40B4-BE49-F238E27FC236}">
              <a16:creationId xmlns:a16="http://schemas.microsoft.com/office/drawing/2014/main" id="{0082B7BC-D0C9-4190-9198-CCF4EB50F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3163" name="Immagine 8">
          <a:extLst>
            <a:ext uri="{FF2B5EF4-FFF2-40B4-BE49-F238E27FC236}">
              <a16:creationId xmlns:a16="http://schemas.microsoft.com/office/drawing/2014/main" id="{D559C565-DC65-4213-A790-443B7858CD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64" name="Immagine 9">
          <a:extLst>
            <a:ext uri="{FF2B5EF4-FFF2-40B4-BE49-F238E27FC236}">
              <a16:creationId xmlns:a16="http://schemas.microsoft.com/office/drawing/2014/main" id="{B75CA1DA-06E3-40C7-8D76-5F3484799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65" name="Immagine 10">
          <a:extLst>
            <a:ext uri="{FF2B5EF4-FFF2-40B4-BE49-F238E27FC236}">
              <a16:creationId xmlns:a16="http://schemas.microsoft.com/office/drawing/2014/main" id="{DAB57BFC-5514-43AC-B7AF-936181844F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3166" name="Immagine 11">
          <a:extLst>
            <a:ext uri="{FF2B5EF4-FFF2-40B4-BE49-F238E27FC236}">
              <a16:creationId xmlns:a16="http://schemas.microsoft.com/office/drawing/2014/main" id="{5DC4F451-E4F7-4030-97C3-7557F298B3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67" name="Immagine 1">
          <a:extLst>
            <a:ext uri="{FF2B5EF4-FFF2-40B4-BE49-F238E27FC236}">
              <a16:creationId xmlns:a16="http://schemas.microsoft.com/office/drawing/2014/main" id="{35E8925C-0288-42F2-BF0B-6436551879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68" name="Immagine 2">
          <a:extLst>
            <a:ext uri="{FF2B5EF4-FFF2-40B4-BE49-F238E27FC236}">
              <a16:creationId xmlns:a16="http://schemas.microsoft.com/office/drawing/2014/main" id="{5A00B195-203A-4619-9CB9-911F10307F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69" name="Immagine 14">
          <a:extLst>
            <a:ext uri="{FF2B5EF4-FFF2-40B4-BE49-F238E27FC236}">
              <a16:creationId xmlns:a16="http://schemas.microsoft.com/office/drawing/2014/main" id="{3BD87FBD-1454-42AE-AB65-D44599A80C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70" name="Immagine 15">
          <a:extLst>
            <a:ext uri="{FF2B5EF4-FFF2-40B4-BE49-F238E27FC236}">
              <a16:creationId xmlns:a16="http://schemas.microsoft.com/office/drawing/2014/main" id="{2A4A795F-EF06-4F78-8E97-1FE6A1FFC6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71" name="Immagine 16">
          <a:extLst>
            <a:ext uri="{FF2B5EF4-FFF2-40B4-BE49-F238E27FC236}">
              <a16:creationId xmlns:a16="http://schemas.microsoft.com/office/drawing/2014/main" id="{27BEBA70-2A8E-4DAC-8B83-6012BF86D8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72" name="Immagine 17">
          <a:extLst>
            <a:ext uri="{FF2B5EF4-FFF2-40B4-BE49-F238E27FC236}">
              <a16:creationId xmlns:a16="http://schemas.microsoft.com/office/drawing/2014/main" id="{612AAE80-2BBD-4282-8840-F96005FD33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73" name="Immagine 18">
          <a:extLst>
            <a:ext uri="{FF2B5EF4-FFF2-40B4-BE49-F238E27FC236}">
              <a16:creationId xmlns:a16="http://schemas.microsoft.com/office/drawing/2014/main" id="{E5784F59-0E2C-4CA7-BAB4-3A9AB1583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3174" name="Immagine 19">
          <a:extLst>
            <a:ext uri="{FF2B5EF4-FFF2-40B4-BE49-F238E27FC236}">
              <a16:creationId xmlns:a16="http://schemas.microsoft.com/office/drawing/2014/main" id="{BE5E4353-A156-4416-B9B5-A75B351BA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89783" name="Immagine 1">
          <a:extLst>
            <a:ext uri="{FF2B5EF4-FFF2-40B4-BE49-F238E27FC236}">
              <a16:creationId xmlns:a16="http://schemas.microsoft.com/office/drawing/2014/main" id="{43BA83E0-0954-4052-96E5-D833806F1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89784" name="Immagine 2">
          <a:extLst>
            <a:ext uri="{FF2B5EF4-FFF2-40B4-BE49-F238E27FC236}">
              <a16:creationId xmlns:a16="http://schemas.microsoft.com/office/drawing/2014/main" id="{2C403A75-A71E-4B05-92D2-2EAEFE874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4109" name="Immagine 1">
          <a:extLst>
            <a:ext uri="{FF2B5EF4-FFF2-40B4-BE49-F238E27FC236}">
              <a16:creationId xmlns:a16="http://schemas.microsoft.com/office/drawing/2014/main" id="{1FB7254E-BF8D-4E77-BEB4-786F2A1D6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4110" name="Immagine 2">
          <a:extLst>
            <a:ext uri="{FF2B5EF4-FFF2-40B4-BE49-F238E27FC236}">
              <a16:creationId xmlns:a16="http://schemas.microsoft.com/office/drawing/2014/main" id="{77C88E92-6345-4568-B9D5-A1B8EA0AD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1" name="Immagine 8">
          <a:extLst>
            <a:ext uri="{FF2B5EF4-FFF2-40B4-BE49-F238E27FC236}">
              <a16:creationId xmlns:a16="http://schemas.microsoft.com/office/drawing/2014/main" id="{0486D3C4-50A6-4A8A-8731-7A8F28A862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2" name="Immagine 10">
          <a:extLst>
            <a:ext uri="{FF2B5EF4-FFF2-40B4-BE49-F238E27FC236}">
              <a16:creationId xmlns:a16="http://schemas.microsoft.com/office/drawing/2014/main" id="{965C7CE7-83D6-43C1-A5ED-86BC39D36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3" name="Immagine 1">
          <a:extLst>
            <a:ext uri="{FF2B5EF4-FFF2-40B4-BE49-F238E27FC236}">
              <a16:creationId xmlns:a16="http://schemas.microsoft.com/office/drawing/2014/main" id="{1180A9C1-8E2A-4537-B387-881EF4CCA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4" name="Immagine 3">
          <a:extLst>
            <a:ext uri="{FF2B5EF4-FFF2-40B4-BE49-F238E27FC236}">
              <a16:creationId xmlns:a16="http://schemas.microsoft.com/office/drawing/2014/main" id="{FA762E7C-58A2-406B-A0BA-485ED4B432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5" name="Immagine 7">
          <a:extLst>
            <a:ext uri="{FF2B5EF4-FFF2-40B4-BE49-F238E27FC236}">
              <a16:creationId xmlns:a16="http://schemas.microsoft.com/office/drawing/2014/main" id="{8912B0FC-3476-49C0-AEA6-10006385E2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116" name="Immagine 8">
          <a:extLst>
            <a:ext uri="{FF2B5EF4-FFF2-40B4-BE49-F238E27FC236}">
              <a16:creationId xmlns:a16="http://schemas.microsoft.com/office/drawing/2014/main" id="{34BED037-607B-4732-A11A-C78EF9B20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17" name="Immagine 9">
          <a:extLst>
            <a:ext uri="{FF2B5EF4-FFF2-40B4-BE49-F238E27FC236}">
              <a16:creationId xmlns:a16="http://schemas.microsoft.com/office/drawing/2014/main" id="{F0636BF2-6070-4C54-B386-A80235679B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18" name="Immagine 10">
          <a:extLst>
            <a:ext uri="{FF2B5EF4-FFF2-40B4-BE49-F238E27FC236}">
              <a16:creationId xmlns:a16="http://schemas.microsoft.com/office/drawing/2014/main" id="{035EDC4E-3DFA-4A74-936C-4D7ED961DC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4119" name="Immagine 11">
          <a:extLst>
            <a:ext uri="{FF2B5EF4-FFF2-40B4-BE49-F238E27FC236}">
              <a16:creationId xmlns:a16="http://schemas.microsoft.com/office/drawing/2014/main" id="{63EFF969-5657-4D6A-AFD8-4970FCDC85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0" name="Immagine 1">
          <a:extLst>
            <a:ext uri="{FF2B5EF4-FFF2-40B4-BE49-F238E27FC236}">
              <a16:creationId xmlns:a16="http://schemas.microsoft.com/office/drawing/2014/main" id="{2B418906-B2AC-4EE3-A37D-330835420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1" name="Immagine 2">
          <a:extLst>
            <a:ext uri="{FF2B5EF4-FFF2-40B4-BE49-F238E27FC236}">
              <a16:creationId xmlns:a16="http://schemas.microsoft.com/office/drawing/2014/main" id="{D5140D35-3175-4597-84B1-AFE18156F2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2" name="Immagine 14">
          <a:extLst>
            <a:ext uri="{FF2B5EF4-FFF2-40B4-BE49-F238E27FC236}">
              <a16:creationId xmlns:a16="http://schemas.microsoft.com/office/drawing/2014/main" id="{826FC0C9-FF10-42FC-91E1-619FE482F5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3" name="Immagine 15">
          <a:extLst>
            <a:ext uri="{FF2B5EF4-FFF2-40B4-BE49-F238E27FC236}">
              <a16:creationId xmlns:a16="http://schemas.microsoft.com/office/drawing/2014/main" id="{236F137D-02AD-4395-956B-B4824243C5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4" name="Immagine 16">
          <a:extLst>
            <a:ext uri="{FF2B5EF4-FFF2-40B4-BE49-F238E27FC236}">
              <a16:creationId xmlns:a16="http://schemas.microsoft.com/office/drawing/2014/main" id="{3251FD43-C1DA-4700-B7A0-5F707E644D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5" name="Immagine 17">
          <a:extLst>
            <a:ext uri="{FF2B5EF4-FFF2-40B4-BE49-F238E27FC236}">
              <a16:creationId xmlns:a16="http://schemas.microsoft.com/office/drawing/2014/main" id="{3D28ED19-C607-4ADA-8C3F-F266CF540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6" name="Immagine 18">
          <a:extLst>
            <a:ext uri="{FF2B5EF4-FFF2-40B4-BE49-F238E27FC236}">
              <a16:creationId xmlns:a16="http://schemas.microsoft.com/office/drawing/2014/main" id="{D06CAD78-CD29-4F62-8D80-F73F685EC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7" name="Immagine 22">
          <a:extLst>
            <a:ext uri="{FF2B5EF4-FFF2-40B4-BE49-F238E27FC236}">
              <a16:creationId xmlns:a16="http://schemas.microsoft.com/office/drawing/2014/main" id="{4CB3AAED-101F-42FF-A4CC-D3B5CD822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128" name="Immagine 24">
          <a:extLst>
            <a:ext uri="{FF2B5EF4-FFF2-40B4-BE49-F238E27FC236}">
              <a16:creationId xmlns:a16="http://schemas.microsoft.com/office/drawing/2014/main" id="{8647AB66-AC74-491C-BFEB-6F2A38DEDA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 name="Immagine 1">
          <a:extLst>
            <a:ext uri="{FF2B5EF4-FFF2-40B4-BE49-F238E27FC236}">
              <a16:creationId xmlns:a16="http://schemas.microsoft.com/office/drawing/2014/main" id="{18059EDA-BEFB-4D9F-9F54-55AAD32E4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2470" y="49530"/>
          <a:ext cx="0"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3" name="Immagine 2">
          <a:extLst>
            <a:ext uri="{FF2B5EF4-FFF2-40B4-BE49-F238E27FC236}">
              <a16:creationId xmlns:a16="http://schemas.microsoft.com/office/drawing/2014/main" id="{866FECE5-146F-4879-898C-8996A576D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2540" y="64770"/>
          <a:ext cx="990600" cy="902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712470</xdr:colOff>
      <xdr:row>0</xdr:row>
      <xdr:rowOff>304800</xdr:rowOff>
    </xdr:to>
    <xdr:pic>
      <xdr:nvPicPr>
        <xdr:cNvPr id="2744025" name="Immagine 1">
          <a:extLst>
            <a:ext uri="{FF2B5EF4-FFF2-40B4-BE49-F238E27FC236}">
              <a16:creationId xmlns:a16="http://schemas.microsoft.com/office/drawing/2014/main" id="{E307024B-0A40-447B-9FC7-0B75CD1509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1283970</xdr:colOff>
      <xdr:row>0</xdr:row>
      <xdr:rowOff>381000</xdr:rowOff>
    </xdr:to>
    <xdr:pic>
      <xdr:nvPicPr>
        <xdr:cNvPr id="2744026" name="Immagine 2">
          <a:extLst>
            <a:ext uri="{FF2B5EF4-FFF2-40B4-BE49-F238E27FC236}">
              <a16:creationId xmlns:a16="http://schemas.microsoft.com/office/drawing/2014/main" id="{73ED1FBE-EA30-4C19-919F-0B4528253A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27" name="Immagine 8">
          <a:extLst>
            <a:ext uri="{FF2B5EF4-FFF2-40B4-BE49-F238E27FC236}">
              <a16:creationId xmlns:a16="http://schemas.microsoft.com/office/drawing/2014/main" id="{044FCDA8-302D-4E6D-A96C-36F709145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28" name="Immagine 10">
          <a:extLst>
            <a:ext uri="{FF2B5EF4-FFF2-40B4-BE49-F238E27FC236}">
              <a16:creationId xmlns:a16="http://schemas.microsoft.com/office/drawing/2014/main" id="{7C22C9BF-01B9-4EA7-9B88-A037B70B9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29" name="Immagine 1">
          <a:extLst>
            <a:ext uri="{FF2B5EF4-FFF2-40B4-BE49-F238E27FC236}">
              <a16:creationId xmlns:a16="http://schemas.microsoft.com/office/drawing/2014/main" id="{2F251709-99C0-4C35-8DB2-F4C0328AE6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30" name="Immagine 3">
          <a:extLst>
            <a:ext uri="{FF2B5EF4-FFF2-40B4-BE49-F238E27FC236}">
              <a16:creationId xmlns:a16="http://schemas.microsoft.com/office/drawing/2014/main" id="{807284DA-1573-485A-9C17-1BB530580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31" name="Immagine 7">
          <a:extLst>
            <a:ext uri="{FF2B5EF4-FFF2-40B4-BE49-F238E27FC236}">
              <a16:creationId xmlns:a16="http://schemas.microsoft.com/office/drawing/2014/main" id="{A85DF6FD-D5AB-4E73-9D27-E6DA497631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304800</xdr:rowOff>
    </xdr:to>
    <xdr:pic>
      <xdr:nvPicPr>
        <xdr:cNvPr id="2744032" name="Immagine 8">
          <a:extLst>
            <a:ext uri="{FF2B5EF4-FFF2-40B4-BE49-F238E27FC236}">
              <a16:creationId xmlns:a16="http://schemas.microsoft.com/office/drawing/2014/main" id="{3873A7EF-38E6-4A8F-810A-9FEE238CF9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3" name="Immagine 9">
          <a:extLst>
            <a:ext uri="{FF2B5EF4-FFF2-40B4-BE49-F238E27FC236}">
              <a16:creationId xmlns:a16="http://schemas.microsoft.com/office/drawing/2014/main" id="{80EA3574-F685-4580-A844-2EFA74C05D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4" name="Immagine 10">
          <a:extLst>
            <a:ext uri="{FF2B5EF4-FFF2-40B4-BE49-F238E27FC236}">
              <a16:creationId xmlns:a16="http://schemas.microsoft.com/office/drawing/2014/main" id="{FE07E075-BD46-4AEA-A9A3-FAC58C9814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925830</xdr:rowOff>
    </xdr:to>
    <xdr:pic>
      <xdr:nvPicPr>
        <xdr:cNvPr id="2744035" name="Immagine 11">
          <a:extLst>
            <a:ext uri="{FF2B5EF4-FFF2-40B4-BE49-F238E27FC236}">
              <a16:creationId xmlns:a16="http://schemas.microsoft.com/office/drawing/2014/main" id="{EA303DBA-BA8C-461E-9CE7-FF9DCE7785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6" name="Immagine 1">
          <a:extLst>
            <a:ext uri="{FF2B5EF4-FFF2-40B4-BE49-F238E27FC236}">
              <a16:creationId xmlns:a16="http://schemas.microsoft.com/office/drawing/2014/main" id="{51BFB9FA-EC23-404F-83FF-13977E562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7" name="Immagine 2">
          <a:extLst>
            <a:ext uri="{FF2B5EF4-FFF2-40B4-BE49-F238E27FC236}">
              <a16:creationId xmlns:a16="http://schemas.microsoft.com/office/drawing/2014/main" id="{4A32CF15-EC29-4A99-8B9B-00B9E60662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8" name="Immagine 14">
          <a:extLst>
            <a:ext uri="{FF2B5EF4-FFF2-40B4-BE49-F238E27FC236}">
              <a16:creationId xmlns:a16="http://schemas.microsoft.com/office/drawing/2014/main" id="{A66B62BB-22E1-4826-BC4B-6BF509294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39" name="Immagine 15">
          <a:extLst>
            <a:ext uri="{FF2B5EF4-FFF2-40B4-BE49-F238E27FC236}">
              <a16:creationId xmlns:a16="http://schemas.microsoft.com/office/drawing/2014/main" id="{468E9DAC-7699-4827-BD3A-535BD3FFAF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40" name="Immagine 16">
          <a:extLst>
            <a:ext uri="{FF2B5EF4-FFF2-40B4-BE49-F238E27FC236}">
              <a16:creationId xmlns:a16="http://schemas.microsoft.com/office/drawing/2014/main" id="{452BF3E2-FC90-4D16-88BE-B52006CFC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41" name="Immagine 17">
          <a:extLst>
            <a:ext uri="{FF2B5EF4-FFF2-40B4-BE49-F238E27FC236}">
              <a16:creationId xmlns:a16="http://schemas.microsoft.com/office/drawing/2014/main" id="{C5EDADF0-D1E9-43E3-B5DE-14E877026C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42" name="Immagine 18">
          <a:extLst>
            <a:ext uri="{FF2B5EF4-FFF2-40B4-BE49-F238E27FC236}">
              <a16:creationId xmlns:a16="http://schemas.microsoft.com/office/drawing/2014/main" id="{AEF531E3-1D59-4EC9-AEF4-79F39AA5EB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43" name="Immagine 22">
          <a:extLst>
            <a:ext uri="{FF2B5EF4-FFF2-40B4-BE49-F238E27FC236}">
              <a16:creationId xmlns:a16="http://schemas.microsoft.com/office/drawing/2014/main" id="{936EA516-1168-4FD3-9CAF-FF87E8A76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712470</xdr:colOff>
      <xdr:row>0</xdr:row>
      <xdr:rowOff>358140</xdr:rowOff>
    </xdr:to>
    <xdr:pic>
      <xdr:nvPicPr>
        <xdr:cNvPr id="2744044" name="Immagine 24">
          <a:extLst>
            <a:ext uri="{FF2B5EF4-FFF2-40B4-BE49-F238E27FC236}">
              <a16:creationId xmlns:a16="http://schemas.microsoft.com/office/drawing/2014/main" id="{53A9BC8D-1983-4364-9CA7-414EEE0B12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07179" name="Immagine 1">
          <a:extLst>
            <a:ext uri="{FF2B5EF4-FFF2-40B4-BE49-F238E27FC236}">
              <a16:creationId xmlns:a16="http://schemas.microsoft.com/office/drawing/2014/main" id="{315DEEA9-FB18-4285-BB28-A3EACF37E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07180" name="Immagine 2">
          <a:extLst>
            <a:ext uri="{FF2B5EF4-FFF2-40B4-BE49-F238E27FC236}">
              <a16:creationId xmlns:a16="http://schemas.microsoft.com/office/drawing/2014/main" id="{98826FA5-C6D9-48A9-B03C-A435D75CF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1178" name="Immagine 1">
          <a:extLst>
            <a:ext uri="{FF2B5EF4-FFF2-40B4-BE49-F238E27FC236}">
              <a16:creationId xmlns:a16="http://schemas.microsoft.com/office/drawing/2014/main" id="{4DB99C59-45DA-4519-82DF-8009B5BEBB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1179" name="Immagine 2">
          <a:extLst>
            <a:ext uri="{FF2B5EF4-FFF2-40B4-BE49-F238E27FC236}">
              <a16:creationId xmlns:a16="http://schemas.microsoft.com/office/drawing/2014/main" id="{71CAAE9E-CDBD-48B8-A046-2A97DD7F80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0" name="Immagine 8">
          <a:extLst>
            <a:ext uri="{FF2B5EF4-FFF2-40B4-BE49-F238E27FC236}">
              <a16:creationId xmlns:a16="http://schemas.microsoft.com/office/drawing/2014/main" id="{E86C5D63-123B-4868-A479-756FE1A469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1" name="Immagine 10">
          <a:extLst>
            <a:ext uri="{FF2B5EF4-FFF2-40B4-BE49-F238E27FC236}">
              <a16:creationId xmlns:a16="http://schemas.microsoft.com/office/drawing/2014/main" id="{374A864C-C6FD-49E8-8052-7DAAD0FD38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2" name="Immagine 1">
          <a:extLst>
            <a:ext uri="{FF2B5EF4-FFF2-40B4-BE49-F238E27FC236}">
              <a16:creationId xmlns:a16="http://schemas.microsoft.com/office/drawing/2014/main" id="{EA8C7AFA-BCAF-4126-905F-C8BF887BAA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3" name="Immagine 3">
          <a:extLst>
            <a:ext uri="{FF2B5EF4-FFF2-40B4-BE49-F238E27FC236}">
              <a16:creationId xmlns:a16="http://schemas.microsoft.com/office/drawing/2014/main" id="{51848105-4C40-4398-80FE-432EB0B95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4" name="Immagine 7">
          <a:extLst>
            <a:ext uri="{FF2B5EF4-FFF2-40B4-BE49-F238E27FC236}">
              <a16:creationId xmlns:a16="http://schemas.microsoft.com/office/drawing/2014/main" id="{3FCB008A-B187-44EA-9D3E-EACC6CB517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1185" name="Immagine 8">
          <a:extLst>
            <a:ext uri="{FF2B5EF4-FFF2-40B4-BE49-F238E27FC236}">
              <a16:creationId xmlns:a16="http://schemas.microsoft.com/office/drawing/2014/main" id="{4B05EC7C-9FF0-4086-AF08-5E2BA730BB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86" name="Immagine 9">
          <a:extLst>
            <a:ext uri="{FF2B5EF4-FFF2-40B4-BE49-F238E27FC236}">
              <a16:creationId xmlns:a16="http://schemas.microsoft.com/office/drawing/2014/main" id="{EAA8D459-2623-4AD0-A149-629529832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87" name="Immagine 10">
          <a:extLst>
            <a:ext uri="{FF2B5EF4-FFF2-40B4-BE49-F238E27FC236}">
              <a16:creationId xmlns:a16="http://schemas.microsoft.com/office/drawing/2014/main" id="{1F2D9D62-26AA-43E1-B739-4FB63408D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1188" name="Immagine 11">
          <a:extLst>
            <a:ext uri="{FF2B5EF4-FFF2-40B4-BE49-F238E27FC236}">
              <a16:creationId xmlns:a16="http://schemas.microsoft.com/office/drawing/2014/main" id="{6FB59675-C153-4ADF-9E7F-2E78BE09A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89" name="Immagine 1">
          <a:extLst>
            <a:ext uri="{FF2B5EF4-FFF2-40B4-BE49-F238E27FC236}">
              <a16:creationId xmlns:a16="http://schemas.microsoft.com/office/drawing/2014/main" id="{F30AE521-B984-432B-9EF0-0E7824130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0" name="Immagine 2">
          <a:extLst>
            <a:ext uri="{FF2B5EF4-FFF2-40B4-BE49-F238E27FC236}">
              <a16:creationId xmlns:a16="http://schemas.microsoft.com/office/drawing/2014/main" id="{0AFCDA05-2C55-431B-9690-081D887FDC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1" name="Immagine 14">
          <a:extLst>
            <a:ext uri="{FF2B5EF4-FFF2-40B4-BE49-F238E27FC236}">
              <a16:creationId xmlns:a16="http://schemas.microsoft.com/office/drawing/2014/main" id="{E60218F5-FCA0-4CCB-80E2-7EB9634EF7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2" name="Immagine 15">
          <a:extLst>
            <a:ext uri="{FF2B5EF4-FFF2-40B4-BE49-F238E27FC236}">
              <a16:creationId xmlns:a16="http://schemas.microsoft.com/office/drawing/2014/main" id="{2161B94D-7F1C-4B47-AEBD-77B427A696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3" name="Immagine 16">
          <a:extLst>
            <a:ext uri="{FF2B5EF4-FFF2-40B4-BE49-F238E27FC236}">
              <a16:creationId xmlns:a16="http://schemas.microsoft.com/office/drawing/2014/main" id="{E4E63B72-D956-4F43-AE50-FE99165BAE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4" name="Immagine 17">
          <a:extLst>
            <a:ext uri="{FF2B5EF4-FFF2-40B4-BE49-F238E27FC236}">
              <a16:creationId xmlns:a16="http://schemas.microsoft.com/office/drawing/2014/main" id="{EFD50E89-9672-41E5-8474-C10AC56C8E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5" name="Immagine 18">
          <a:extLst>
            <a:ext uri="{FF2B5EF4-FFF2-40B4-BE49-F238E27FC236}">
              <a16:creationId xmlns:a16="http://schemas.microsoft.com/office/drawing/2014/main" id="{9F5A762E-DFBA-4D01-BD58-A2E969FCB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6" name="Immagine 19">
          <a:extLst>
            <a:ext uri="{FF2B5EF4-FFF2-40B4-BE49-F238E27FC236}">
              <a16:creationId xmlns:a16="http://schemas.microsoft.com/office/drawing/2014/main" id="{D015F7E0-8700-42DD-B6BB-7642B9976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7" name="Immagine 20">
          <a:extLst>
            <a:ext uri="{FF2B5EF4-FFF2-40B4-BE49-F238E27FC236}">
              <a16:creationId xmlns:a16="http://schemas.microsoft.com/office/drawing/2014/main" id="{D16A43AB-4E79-4F68-A4F4-2A879F0E8E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1198" name="Immagine 21">
          <a:extLst>
            <a:ext uri="{FF2B5EF4-FFF2-40B4-BE49-F238E27FC236}">
              <a16:creationId xmlns:a16="http://schemas.microsoft.com/office/drawing/2014/main" id="{5868DD2E-7D4A-4037-A1CD-DAA1DE767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47099" name="Immagine 1">
          <a:extLst>
            <a:ext uri="{FF2B5EF4-FFF2-40B4-BE49-F238E27FC236}">
              <a16:creationId xmlns:a16="http://schemas.microsoft.com/office/drawing/2014/main" id="{ECA6DA6C-3608-4D31-9627-70BE35D98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47100" name="Immagine 2">
          <a:extLst>
            <a:ext uri="{FF2B5EF4-FFF2-40B4-BE49-F238E27FC236}">
              <a16:creationId xmlns:a16="http://schemas.microsoft.com/office/drawing/2014/main" id="{FDD88206-9E14-45D1-834D-5526CD2F09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2754" name="Immagine 1">
          <a:extLst>
            <a:ext uri="{FF2B5EF4-FFF2-40B4-BE49-F238E27FC236}">
              <a16:creationId xmlns:a16="http://schemas.microsoft.com/office/drawing/2014/main" id="{AFC6E43A-BE2D-49E9-A108-62FDB77D2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2755" name="Immagine 2">
          <a:extLst>
            <a:ext uri="{FF2B5EF4-FFF2-40B4-BE49-F238E27FC236}">
              <a16:creationId xmlns:a16="http://schemas.microsoft.com/office/drawing/2014/main" id="{ED59CB05-15B8-40F9-BF8A-5E4163A8C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56" name="Immagine 8">
          <a:extLst>
            <a:ext uri="{FF2B5EF4-FFF2-40B4-BE49-F238E27FC236}">
              <a16:creationId xmlns:a16="http://schemas.microsoft.com/office/drawing/2014/main" id="{10BCBEDF-DEE9-492E-BF47-667D40AF7A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57" name="Immagine 10">
          <a:extLst>
            <a:ext uri="{FF2B5EF4-FFF2-40B4-BE49-F238E27FC236}">
              <a16:creationId xmlns:a16="http://schemas.microsoft.com/office/drawing/2014/main" id="{A3220F8D-3805-40F3-8067-AE00ECB3E7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58" name="Immagine 1">
          <a:extLst>
            <a:ext uri="{FF2B5EF4-FFF2-40B4-BE49-F238E27FC236}">
              <a16:creationId xmlns:a16="http://schemas.microsoft.com/office/drawing/2014/main" id="{A6EFB646-154E-4BB9-A018-A0BD210BE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59" name="Immagine 3">
          <a:extLst>
            <a:ext uri="{FF2B5EF4-FFF2-40B4-BE49-F238E27FC236}">
              <a16:creationId xmlns:a16="http://schemas.microsoft.com/office/drawing/2014/main" id="{FA49AE1C-B8E0-4C69-9F12-733BB91ADE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60" name="Immagine 7">
          <a:extLst>
            <a:ext uri="{FF2B5EF4-FFF2-40B4-BE49-F238E27FC236}">
              <a16:creationId xmlns:a16="http://schemas.microsoft.com/office/drawing/2014/main" id="{A0D46A7C-3902-44A7-933C-A4F3396752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2761" name="Immagine 8">
          <a:extLst>
            <a:ext uri="{FF2B5EF4-FFF2-40B4-BE49-F238E27FC236}">
              <a16:creationId xmlns:a16="http://schemas.microsoft.com/office/drawing/2014/main" id="{E2508B88-904A-4ADD-8674-97E0D6DD0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2" name="Immagine 9">
          <a:extLst>
            <a:ext uri="{FF2B5EF4-FFF2-40B4-BE49-F238E27FC236}">
              <a16:creationId xmlns:a16="http://schemas.microsoft.com/office/drawing/2014/main" id="{B3895D97-FA80-4DAC-AF37-DDA383BA6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3" name="Immagine 10">
          <a:extLst>
            <a:ext uri="{FF2B5EF4-FFF2-40B4-BE49-F238E27FC236}">
              <a16:creationId xmlns:a16="http://schemas.microsoft.com/office/drawing/2014/main" id="{2A5354A5-1459-4961-BA52-F6E3952F4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2764" name="Immagine 11">
          <a:extLst>
            <a:ext uri="{FF2B5EF4-FFF2-40B4-BE49-F238E27FC236}">
              <a16:creationId xmlns:a16="http://schemas.microsoft.com/office/drawing/2014/main" id="{91A78534-2D05-4B73-8B3B-EF3BF975D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5" name="Immagine 1">
          <a:extLst>
            <a:ext uri="{FF2B5EF4-FFF2-40B4-BE49-F238E27FC236}">
              <a16:creationId xmlns:a16="http://schemas.microsoft.com/office/drawing/2014/main" id="{9B8347E6-E645-4D24-854A-D00C83FB52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6" name="Immagine 2">
          <a:extLst>
            <a:ext uri="{FF2B5EF4-FFF2-40B4-BE49-F238E27FC236}">
              <a16:creationId xmlns:a16="http://schemas.microsoft.com/office/drawing/2014/main" id="{BB5D6120-5689-4BAD-9053-CFEE11EA9F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7" name="Immagine 14">
          <a:extLst>
            <a:ext uri="{FF2B5EF4-FFF2-40B4-BE49-F238E27FC236}">
              <a16:creationId xmlns:a16="http://schemas.microsoft.com/office/drawing/2014/main" id="{D5A19940-314C-46B9-AAD1-77055E260D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8" name="Immagine 15">
          <a:extLst>
            <a:ext uri="{FF2B5EF4-FFF2-40B4-BE49-F238E27FC236}">
              <a16:creationId xmlns:a16="http://schemas.microsoft.com/office/drawing/2014/main" id="{6486E405-D952-4723-9C16-27CCDB9FA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69" name="Immagine 16">
          <a:extLst>
            <a:ext uri="{FF2B5EF4-FFF2-40B4-BE49-F238E27FC236}">
              <a16:creationId xmlns:a16="http://schemas.microsoft.com/office/drawing/2014/main" id="{F3FD5ADE-921C-4E57-ADC5-6BBD9D002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70" name="Immagine 17">
          <a:extLst>
            <a:ext uri="{FF2B5EF4-FFF2-40B4-BE49-F238E27FC236}">
              <a16:creationId xmlns:a16="http://schemas.microsoft.com/office/drawing/2014/main" id="{8DC4635B-2BDA-4EE2-B2E1-5FA5FC14CB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71" name="Immagine 18">
          <a:extLst>
            <a:ext uri="{FF2B5EF4-FFF2-40B4-BE49-F238E27FC236}">
              <a16:creationId xmlns:a16="http://schemas.microsoft.com/office/drawing/2014/main" id="{AC1600B6-3130-4C95-85A5-778FA67C6A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72" name="Immagine 19">
          <a:extLst>
            <a:ext uri="{FF2B5EF4-FFF2-40B4-BE49-F238E27FC236}">
              <a16:creationId xmlns:a16="http://schemas.microsoft.com/office/drawing/2014/main" id="{2992266D-EA51-4A80-AFF6-37760AE4CE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73" name="Immagine 20">
          <a:extLst>
            <a:ext uri="{FF2B5EF4-FFF2-40B4-BE49-F238E27FC236}">
              <a16:creationId xmlns:a16="http://schemas.microsoft.com/office/drawing/2014/main" id="{70558615-FDB3-4913-84E1-89B8360B65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2774" name="Immagine 21">
          <a:extLst>
            <a:ext uri="{FF2B5EF4-FFF2-40B4-BE49-F238E27FC236}">
              <a16:creationId xmlns:a16="http://schemas.microsoft.com/office/drawing/2014/main" id="{619D74D4-350B-410A-B77D-CF78959F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76779" name="Immagine 1">
          <a:extLst>
            <a:ext uri="{FF2B5EF4-FFF2-40B4-BE49-F238E27FC236}">
              <a16:creationId xmlns:a16="http://schemas.microsoft.com/office/drawing/2014/main" id="{ED2FD588-D4B9-4A79-8DE5-3217585FE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76780" name="Immagine 2">
          <a:extLst>
            <a:ext uri="{FF2B5EF4-FFF2-40B4-BE49-F238E27FC236}">
              <a16:creationId xmlns:a16="http://schemas.microsoft.com/office/drawing/2014/main" id="{2451AE94-7AC9-4D6E-8A7E-350D2021F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17181" name="Immagine 1">
          <a:extLst>
            <a:ext uri="{FF2B5EF4-FFF2-40B4-BE49-F238E27FC236}">
              <a16:creationId xmlns:a16="http://schemas.microsoft.com/office/drawing/2014/main" id="{6C299A36-F8B4-4FC3-B9C0-193654D57D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17182" name="Immagine 2">
          <a:extLst>
            <a:ext uri="{FF2B5EF4-FFF2-40B4-BE49-F238E27FC236}">
              <a16:creationId xmlns:a16="http://schemas.microsoft.com/office/drawing/2014/main" id="{7318EBC6-C263-44DF-B515-39117A66D7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5370" name="Immagine 1">
          <a:extLst>
            <a:ext uri="{FF2B5EF4-FFF2-40B4-BE49-F238E27FC236}">
              <a16:creationId xmlns:a16="http://schemas.microsoft.com/office/drawing/2014/main" id="{F67E97D8-1730-49FB-A6D8-17AAD9A3AA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5371" name="Immagine 2">
          <a:extLst>
            <a:ext uri="{FF2B5EF4-FFF2-40B4-BE49-F238E27FC236}">
              <a16:creationId xmlns:a16="http://schemas.microsoft.com/office/drawing/2014/main" id="{B9D548A3-219F-4920-8BE0-4437E057A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2" name="Immagine 8">
          <a:extLst>
            <a:ext uri="{FF2B5EF4-FFF2-40B4-BE49-F238E27FC236}">
              <a16:creationId xmlns:a16="http://schemas.microsoft.com/office/drawing/2014/main" id="{91F35A40-66CB-44EE-A3C0-E6AA3942C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3" name="Immagine 10">
          <a:extLst>
            <a:ext uri="{FF2B5EF4-FFF2-40B4-BE49-F238E27FC236}">
              <a16:creationId xmlns:a16="http://schemas.microsoft.com/office/drawing/2014/main" id="{AB7E0A26-6BED-437F-B36A-0433A5063E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4" name="Immagine 1">
          <a:extLst>
            <a:ext uri="{FF2B5EF4-FFF2-40B4-BE49-F238E27FC236}">
              <a16:creationId xmlns:a16="http://schemas.microsoft.com/office/drawing/2014/main" id="{FCB6B7D2-7AF6-45AE-A9DF-DD63ABA8B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5" name="Immagine 3">
          <a:extLst>
            <a:ext uri="{FF2B5EF4-FFF2-40B4-BE49-F238E27FC236}">
              <a16:creationId xmlns:a16="http://schemas.microsoft.com/office/drawing/2014/main" id="{EAB54B92-D6D9-4378-98F1-F408CC4688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6" name="Immagine 7">
          <a:extLst>
            <a:ext uri="{FF2B5EF4-FFF2-40B4-BE49-F238E27FC236}">
              <a16:creationId xmlns:a16="http://schemas.microsoft.com/office/drawing/2014/main" id="{5DD038D6-1556-4CF9-9C6E-E0F33749C1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5377" name="Immagine 8">
          <a:extLst>
            <a:ext uri="{FF2B5EF4-FFF2-40B4-BE49-F238E27FC236}">
              <a16:creationId xmlns:a16="http://schemas.microsoft.com/office/drawing/2014/main" id="{28FFD214-7B32-4657-BB4E-E46359318E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78" name="Immagine 9">
          <a:extLst>
            <a:ext uri="{FF2B5EF4-FFF2-40B4-BE49-F238E27FC236}">
              <a16:creationId xmlns:a16="http://schemas.microsoft.com/office/drawing/2014/main" id="{C03CB07C-C680-4C95-BF32-8C6FD4B6DB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79" name="Immagine 10">
          <a:extLst>
            <a:ext uri="{FF2B5EF4-FFF2-40B4-BE49-F238E27FC236}">
              <a16:creationId xmlns:a16="http://schemas.microsoft.com/office/drawing/2014/main" id="{2301614C-9ABF-435B-A9E4-E0AC08A632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5380" name="Immagine 11">
          <a:extLst>
            <a:ext uri="{FF2B5EF4-FFF2-40B4-BE49-F238E27FC236}">
              <a16:creationId xmlns:a16="http://schemas.microsoft.com/office/drawing/2014/main" id="{D24079A1-149F-4ACB-91B2-34F75BBC20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1" name="Immagine 1">
          <a:extLst>
            <a:ext uri="{FF2B5EF4-FFF2-40B4-BE49-F238E27FC236}">
              <a16:creationId xmlns:a16="http://schemas.microsoft.com/office/drawing/2014/main" id="{01DF694A-552A-4A13-B54C-1E0CE26F71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2" name="Immagine 2">
          <a:extLst>
            <a:ext uri="{FF2B5EF4-FFF2-40B4-BE49-F238E27FC236}">
              <a16:creationId xmlns:a16="http://schemas.microsoft.com/office/drawing/2014/main" id="{27BEF026-F250-4241-B726-0AA6274EB8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3" name="Immagine 14">
          <a:extLst>
            <a:ext uri="{FF2B5EF4-FFF2-40B4-BE49-F238E27FC236}">
              <a16:creationId xmlns:a16="http://schemas.microsoft.com/office/drawing/2014/main" id="{EFB4ED4A-D751-40D1-9689-A324DA8B3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4" name="Immagine 15">
          <a:extLst>
            <a:ext uri="{FF2B5EF4-FFF2-40B4-BE49-F238E27FC236}">
              <a16:creationId xmlns:a16="http://schemas.microsoft.com/office/drawing/2014/main" id="{CA967FCD-F565-4B05-A4B5-D4FE7A9E0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5" name="Immagine 16">
          <a:extLst>
            <a:ext uri="{FF2B5EF4-FFF2-40B4-BE49-F238E27FC236}">
              <a16:creationId xmlns:a16="http://schemas.microsoft.com/office/drawing/2014/main" id="{6AC98B24-9354-498C-8BC3-5FFBC147A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6" name="Immagine 17">
          <a:extLst>
            <a:ext uri="{FF2B5EF4-FFF2-40B4-BE49-F238E27FC236}">
              <a16:creationId xmlns:a16="http://schemas.microsoft.com/office/drawing/2014/main" id="{A765CD82-36E5-4CEF-B3F9-089FF488A6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7" name="Immagine 18">
          <a:extLst>
            <a:ext uri="{FF2B5EF4-FFF2-40B4-BE49-F238E27FC236}">
              <a16:creationId xmlns:a16="http://schemas.microsoft.com/office/drawing/2014/main" id="{6C0DE048-4C14-4CB6-8BFD-3DB201E7F8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8" name="Immagine 19">
          <a:extLst>
            <a:ext uri="{FF2B5EF4-FFF2-40B4-BE49-F238E27FC236}">
              <a16:creationId xmlns:a16="http://schemas.microsoft.com/office/drawing/2014/main" id="{9AC6DDD9-8743-4891-A00E-00EA18B21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89" name="Immagine 20">
          <a:extLst>
            <a:ext uri="{FF2B5EF4-FFF2-40B4-BE49-F238E27FC236}">
              <a16:creationId xmlns:a16="http://schemas.microsoft.com/office/drawing/2014/main" id="{8D7F2387-A89C-416E-87C2-EBE34EBEFA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5390" name="Immagine 21">
          <a:extLst>
            <a:ext uri="{FF2B5EF4-FFF2-40B4-BE49-F238E27FC236}">
              <a16:creationId xmlns:a16="http://schemas.microsoft.com/office/drawing/2014/main" id="{18ED76E0-A1C0-48FD-84B5-5363C46E45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84967" name="Immagine 1">
          <a:extLst>
            <a:ext uri="{FF2B5EF4-FFF2-40B4-BE49-F238E27FC236}">
              <a16:creationId xmlns:a16="http://schemas.microsoft.com/office/drawing/2014/main" id="{D4ECA3DA-BC9A-48A9-B3B3-7D0203CB59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84968" name="Immagine 2">
          <a:extLst>
            <a:ext uri="{FF2B5EF4-FFF2-40B4-BE49-F238E27FC236}">
              <a16:creationId xmlns:a16="http://schemas.microsoft.com/office/drawing/2014/main" id="{99FB391F-0DF9-4054-B8F8-53F5AADA97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1130" name="Immagine 1">
          <a:extLst>
            <a:ext uri="{FF2B5EF4-FFF2-40B4-BE49-F238E27FC236}">
              <a16:creationId xmlns:a16="http://schemas.microsoft.com/office/drawing/2014/main" id="{9E75AFE2-29BB-4D29-9442-A6F36B4809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1131" name="Immagine 2">
          <a:extLst>
            <a:ext uri="{FF2B5EF4-FFF2-40B4-BE49-F238E27FC236}">
              <a16:creationId xmlns:a16="http://schemas.microsoft.com/office/drawing/2014/main" id="{3A954B09-7668-482A-A6C4-69B9158C71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2" name="Immagine 8">
          <a:extLst>
            <a:ext uri="{FF2B5EF4-FFF2-40B4-BE49-F238E27FC236}">
              <a16:creationId xmlns:a16="http://schemas.microsoft.com/office/drawing/2014/main" id="{06757F91-9759-4AA6-92BB-A195E2863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3" name="Immagine 10">
          <a:extLst>
            <a:ext uri="{FF2B5EF4-FFF2-40B4-BE49-F238E27FC236}">
              <a16:creationId xmlns:a16="http://schemas.microsoft.com/office/drawing/2014/main" id="{ADD14156-27F3-499F-90DE-A62C56366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4" name="Immagine 1">
          <a:extLst>
            <a:ext uri="{FF2B5EF4-FFF2-40B4-BE49-F238E27FC236}">
              <a16:creationId xmlns:a16="http://schemas.microsoft.com/office/drawing/2014/main" id="{AD6B40D9-3D40-4E5F-8962-018C025C7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5" name="Immagine 3">
          <a:extLst>
            <a:ext uri="{FF2B5EF4-FFF2-40B4-BE49-F238E27FC236}">
              <a16:creationId xmlns:a16="http://schemas.microsoft.com/office/drawing/2014/main" id="{13D5475A-91A6-454A-93A3-69AADAFB8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6" name="Immagine 7">
          <a:extLst>
            <a:ext uri="{FF2B5EF4-FFF2-40B4-BE49-F238E27FC236}">
              <a16:creationId xmlns:a16="http://schemas.microsoft.com/office/drawing/2014/main" id="{7EF59AEE-91B8-4279-9585-B7749706A4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1137" name="Immagine 8">
          <a:extLst>
            <a:ext uri="{FF2B5EF4-FFF2-40B4-BE49-F238E27FC236}">
              <a16:creationId xmlns:a16="http://schemas.microsoft.com/office/drawing/2014/main" id="{9E7D951D-73F1-4FB2-A289-CA1BCAA39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38" name="Immagine 9">
          <a:extLst>
            <a:ext uri="{FF2B5EF4-FFF2-40B4-BE49-F238E27FC236}">
              <a16:creationId xmlns:a16="http://schemas.microsoft.com/office/drawing/2014/main" id="{55D47E6D-D59C-4B27-A749-CF8249515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39" name="Immagine 10">
          <a:extLst>
            <a:ext uri="{FF2B5EF4-FFF2-40B4-BE49-F238E27FC236}">
              <a16:creationId xmlns:a16="http://schemas.microsoft.com/office/drawing/2014/main" id="{1E8F415C-3D72-441D-A6A3-8E8B0DE60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1140" name="Immagine 11">
          <a:extLst>
            <a:ext uri="{FF2B5EF4-FFF2-40B4-BE49-F238E27FC236}">
              <a16:creationId xmlns:a16="http://schemas.microsoft.com/office/drawing/2014/main" id="{EB26D2B6-87DC-43E9-AA6A-32A268D966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1" name="Immagine 1">
          <a:extLst>
            <a:ext uri="{FF2B5EF4-FFF2-40B4-BE49-F238E27FC236}">
              <a16:creationId xmlns:a16="http://schemas.microsoft.com/office/drawing/2014/main" id="{8F7275C7-FFF8-4D18-A143-81F395820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2" name="Immagine 2">
          <a:extLst>
            <a:ext uri="{FF2B5EF4-FFF2-40B4-BE49-F238E27FC236}">
              <a16:creationId xmlns:a16="http://schemas.microsoft.com/office/drawing/2014/main" id="{2293AD98-51CC-4EF8-9F40-4F81D9877F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3" name="Immagine 14">
          <a:extLst>
            <a:ext uri="{FF2B5EF4-FFF2-40B4-BE49-F238E27FC236}">
              <a16:creationId xmlns:a16="http://schemas.microsoft.com/office/drawing/2014/main" id="{B61A9985-860E-4129-9E5A-4495856CEC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4" name="Immagine 15">
          <a:extLst>
            <a:ext uri="{FF2B5EF4-FFF2-40B4-BE49-F238E27FC236}">
              <a16:creationId xmlns:a16="http://schemas.microsoft.com/office/drawing/2014/main" id="{C1AC713B-3D37-440B-85BD-0F893E798B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5" name="Immagine 16">
          <a:extLst>
            <a:ext uri="{FF2B5EF4-FFF2-40B4-BE49-F238E27FC236}">
              <a16:creationId xmlns:a16="http://schemas.microsoft.com/office/drawing/2014/main" id="{3F400608-3D5F-444A-ADDA-3CF620378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6" name="Immagine 17">
          <a:extLst>
            <a:ext uri="{FF2B5EF4-FFF2-40B4-BE49-F238E27FC236}">
              <a16:creationId xmlns:a16="http://schemas.microsoft.com/office/drawing/2014/main" id="{9952EADD-F0F7-4927-A45A-4BC432255A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7" name="Immagine 18">
          <a:extLst>
            <a:ext uri="{FF2B5EF4-FFF2-40B4-BE49-F238E27FC236}">
              <a16:creationId xmlns:a16="http://schemas.microsoft.com/office/drawing/2014/main" id="{D627401F-E91A-413F-B870-FC588BAB8F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1148" name="Immagine 19">
          <a:extLst>
            <a:ext uri="{FF2B5EF4-FFF2-40B4-BE49-F238E27FC236}">
              <a16:creationId xmlns:a16="http://schemas.microsoft.com/office/drawing/2014/main" id="{D2D6E512-A1D1-47F0-B410-F7D2DD15FB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92129" name="Immagine 1">
          <a:extLst>
            <a:ext uri="{FF2B5EF4-FFF2-40B4-BE49-F238E27FC236}">
              <a16:creationId xmlns:a16="http://schemas.microsoft.com/office/drawing/2014/main" id="{5DF65C2A-48B8-4673-9741-D58ED2539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92130" name="Immagine 2">
          <a:extLst>
            <a:ext uri="{FF2B5EF4-FFF2-40B4-BE49-F238E27FC236}">
              <a16:creationId xmlns:a16="http://schemas.microsoft.com/office/drawing/2014/main" id="{3067E602-F90F-49BA-9C6B-FB0F0C1C0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3697" name="Immagine 1">
          <a:extLst>
            <a:ext uri="{FF2B5EF4-FFF2-40B4-BE49-F238E27FC236}">
              <a16:creationId xmlns:a16="http://schemas.microsoft.com/office/drawing/2014/main" id="{F96C333D-0F90-4A80-A32F-2644D528FE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3698" name="Immagine 2">
          <a:extLst>
            <a:ext uri="{FF2B5EF4-FFF2-40B4-BE49-F238E27FC236}">
              <a16:creationId xmlns:a16="http://schemas.microsoft.com/office/drawing/2014/main" id="{58707DE0-074E-4A37-97A0-D5B3CB6A1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699" name="Immagine 8">
          <a:extLst>
            <a:ext uri="{FF2B5EF4-FFF2-40B4-BE49-F238E27FC236}">
              <a16:creationId xmlns:a16="http://schemas.microsoft.com/office/drawing/2014/main" id="{373EF8C8-CF18-4383-A294-8F585AC00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700" name="Immagine 10">
          <a:extLst>
            <a:ext uri="{FF2B5EF4-FFF2-40B4-BE49-F238E27FC236}">
              <a16:creationId xmlns:a16="http://schemas.microsoft.com/office/drawing/2014/main" id="{73306C40-5636-4C47-8B07-972F2FA93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701" name="Immagine 1">
          <a:extLst>
            <a:ext uri="{FF2B5EF4-FFF2-40B4-BE49-F238E27FC236}">
              <a16:creationId xmlns:a16="http://schemas.microsoft.com/office/drawing/2014/main" id="{72DEE84A-5AFA-4DBB-B887-EE68E37D4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702" name="Immagine 3">
          <a:extLst>
            <a:ext uri="{FF2B5EF4-FFF2-40B4-BE49-F238E27FC236}">
              <a16:creationId xmlns:a16="http://schemas.microsoft.com/office/drawing/2014/main" id="{01BD7EBF-7140-4295-B132-97D1981DB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703" name="Immagine 7">
          <a:extLst>
            <a:ext uri="{FF2B5EF4-FFF2-40B4-BE49-F238E27FC236}">
              <a16:creationId xmlns:a16="http://schemas.microsoft.com/office/drawing/2014/main" id="{CBA24007-5F62-4275-9DF3-CC76EEE6E7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3704" name="Immagine 8">
          <a:extLst>
            <a:ext uri="{FF2B5EF4-FFF2-40B4-BE49-F238E27FC236}">
              <a16:creationId xmlns:a16="http://schemas.microsoft.com/office/drawing/2014/main" id="{A70EB850-EF8A-40D6-A48C-16BADEC3D9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05" name="Immagine 9">
          <a:extLst>
            <a:ext uri="{FF2B5EF4-FFF2-40B4-BE49-F238E27FC236}">
              <a16:creationId xmlns:a16="http://schemas.microsoft.com/office/drawing/2014/main" id="{98B582C5-611F-474A-A8F8-3FFC38090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06" name="Immagine 10">
          <a:extLst>
            <a:ext uri="{FF2B5EF4-FFF2-40B4-BE49-F238E27FC236}">
              <a16:creationId xmlns:a16="http://schemas.microsoft.com/office/drawing/2014/main" id="{5D89C424-CE6A-4CD7-AC50-B37D4FAFA0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3707" name="Immagine 11">
          <a:extLst>
            <a:ext uri="{FF2B5EF4-FFF2-40B4-BE49-F238E27FC236}">
              <a16:creationId xmlns:a16="http://schemas.microsoft.com/office/drawing/2014/main" id="{05626F12-2891-411F-A9CF-9ADF37C458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08" name="Immagine 1">
          <a:extLst>
            <a:ext uri="{FF2B5EF4-FFF2-40B4-BE49-F238E27FC236}">
              <a16:creationId xmlns:a16="http://schemas.microsoft.com/office/drawing/2014/main" id="{C690124E-CB5A-42B4-8238-18BF93015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09" name="Immagine 2">
          <a:extLst>
            <a:ext uri="{FF2B5EF4-FFF2-40B4-BE49-F238E27FC236}">
              <a16:creationId xmlns:a16="http://schemas.microsoft.com/office/drawing/2014/main" id="{9EA863F2-6EE4-450E-AD59-283F29D67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0" name="Immagine 14">
          <a:extLst>
            <a:ext uri="{FF2B5EF4-FFF2-40B4-BE49-F238E27FC236}">
              <a16:creationId xmlns:a16="http://schemas.microsoft.com/office/drawing/2014/main" id="{F38A913E-2385-4D6E-9825-76BFF505E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1" name="Immagine 15">
          <a:extLst>
            <a:ext uri="{FF2B5EF4-FFF2-40B4-BE49-F238E27FC236}">
              <a16:creationId xmlns:a16="http://schemas.microsoft.com/office/drawing/2014/main" id="{2818043F-1558-4573-A59F-6F97F4CE8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2" name="Immagine 16">
          <a:extLst>
            <a:ext uri="{FF2B5EF4-FFF2-40B4-BE49-F238E27FC236}">
              <a16:creationId xmlns:a16="http://schemas.microsoft.com/office/drawing/2014/main" id="{C58F4719-6572-4138-A702-E1D5E45644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3" name="Immagine 17">
          <a:extLst>
            <a:ext uri="{FF2B5EF4-FFF2-40B4-BE49-F238E27FC236}">
              <a16:creationId xmlns:a16="http://schemas.microsoft.com/office/drawing/2014/main" id="{82F4024D-B03C-4EF3-BC9B-F9C06FEDE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4" name="Immagine 18">
          <a:extLst>
            <a:ext uri="{FF2B5EF4-FFF2-40B4-BE49-F238E27FC236}">
              <a16:creationId xmlns:a16="http://schemas.microsoft.com/office/drawing/2014/main" id="{BF9B8D25-5351-43E5-B48E-DA032E0B37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5" name="Immagine 19">
          <a:extLst>
            <a:ext uri="{FF2B5EF4-FFF2-40B4-BE49-F238E27FC236}">
              <a16:creationId xmlns:a16="http://schemas.microsoft.com/office/drawing/2014/main" id="{5F6DCC26-CEDA-49B8-B89D-843F4F2487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6" name="Immagine 20">
          <a:extLst>
            <a:ext uri="{FF2B5EF4-FFF2-40B4-BE49-F238E27FC236}">
              <a16:creationId xmlns:a16="http://schemas.microsoft.com/office/drawing/2014/main" id="{07098090-34AC-40CE-8A92-A17CFAB9B5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3717" name="Immagine 21">
          <a:extLst>
            <a:ext uri="{FF2B5EF4-FFF2-40B4-BE49-F238E27FC236}">
              <a16:creationId xmlns:a16="http://schemas.microsoft.com/office/drawing/2014/main" id="{C3A71094-38B0-4E75-B3CD-997568BAFF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40957" name="Immagine 1">
          <a:extLst>
            <a:ext uri="{FF2B5EF4-FFF2-40B4-BE49-F238E27FC236}">
              <a16:creationId xmlns:a16="http://schemas.microsoft.com/office/drawing/2014/main" id="{D0EB9AA4-7AAF-402D-ADC6-9447261487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40958" name="Immagine 2">
          <a:extLst>
            <a:ext uri="{FF2B5EF4-FFF2-40B4-BE49-F238E27FC236}">
              <a16:creationId xmlns:a16="http://schemas.microsoft.com/office/drawing/2014/main" id="{588B35AC-8EC0-4F97-A9FA-7F474AEA01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 name="Immagine 1">
          <a:extLst>
            <a:ext uri="{FF2B5EF4-FFF2-40B4-BE49-F238E27FC236}">
              <a16:creationId xmlns:a16="http://schemas.microsoft.com/office/drawing/2014/main" id="{21999729-F267-430F-B7D0-E4EFDB2E0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3" name="Immagine 2">
          <a:extLst>
            <a:ext uri="{FF2B5EF4-FFF2-40B4-BE49-F238E27FC236}">
              <a16:creationId xmlns:a16="http://schemas.microsoft.com/office/drawing/2014/main" id="{1D57B8E8-498B-4866-8B76-CF19C8CBED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4" name="Immagine 8">
          <a:extLst>
            <a:ext uri="{FF2B5EF4-FFF2-40B4-BE49-F238E27FC236}">
              <a16:creationId xmlns:a16="http://schemas.microsoft.com/office/drawing/2014/main" id="{3133460D-450E-417B-A138-0AAE7615C9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5" name="Immagine 10">
          <a:extLst>
            <a:ext uri="{FF2B5EF4-FFF2-40B4-BE49-F238E27FC236}">
              <a16:creationId xmlns:a16="http://schemas.microsoft.com/office/drawing/2014/main" id="{081B22B7-D132-4B8C-BE09-553C108886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6" name="Immagine 1">
          <a:extLst>
            <a:ext uri="{FF2B5EF4-FFF2-40B4-BE49-F238E27FC236}">
              <a16:creationId xmlns:a16="http://schemas.microsoft.com/office/drawing/2014/main" id="{EEB8242C-09E2-4F3F-9E35-F1B46355B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7" name="Immagine 3">
          <a:extLst>
            <a:ext uri="{FF2B5EF4-FFF2-40B4-BE49-F238E27FC236}">
              <a16:creationId xmlns:a16="http://schemas.microsoft.com/office/drawing/2014/main" id="{A6FFB7B9-332C-42C1-B229-E92211C942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8" name="Immagine 7">
          <a:extLst>
            <a:ext uri="{FF2B5EF4-FFF2-40B4-BE49-F238E27FC236}">
              <a16:creationId xmlns:a16="http://schemas.microsoft.com/office/drawing/2014/main" id="{1D8D1AA6-C2BC-4FE4-BF5A-AA6057DEFE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9" name="Immagine 8">
          <a:extLst>
            <a:ext uri="{FF2B5EF4-FFF2-40B4-BE49-F238E27FC236}">
              <a16:creationId xmlns:a16="http://schemas.microsoft.com/office/drawing/2014/main" id="{89593287-B8B3-49C9-9ED8-58C61DA94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0" name="Immagine 9">
          <a:extLst>
            <a:ext uri="{FF2B5EF4-FFF2-40B4-BE49-F238E27FC236}">
              <a16:creationId xmlns:a16="http://schemas.microsoft.com/office/drawing/2014/main" id="{848AE662-3ABF-41CC-82FB-3C61E841C0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1" name="Immagine 10">
          <a:extLst>
            <a:ext uri="{FF2B5EF4-FFF2-40B4-BE49-F238E27FC236}">
              <a16:creationId xmlns:a16="http://schemas.microsoft.com/office/drawing/2014/main" id="{56BC5481-D8D6-42D5-9A12-74D4F1C0A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12" name="Immagine 11">
          <a:extLst>
            <a:ext uri="{FF2B5EF4-FFF2-40B4-BE49-F238E27FC236}">
              <a16:creationId xmlns:a16="http://schemas.microsoft.com/office/drawing/2014/main" id="{D426A400-DFC0-46C4-9583-A71D48FDA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3" name="Immagine 1">
          <a:extLst>
            <a:ext uri="{FF2B5EF4-FFF2-40B4-BE49-F238E27FC236}">
              <a16:creationId xmlns:a16="http://schemas.microsoft.com/office/drawing/2014/main" id="{43F5CFF8-9C51-4F70-B722-E2909AE8B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4" name="Immagine 2">
          <a:extLst>
            <a:ext uri="{FF2B5EF4-FFF2-40B4-BE49-F238E27FC236}">
              <a16:creationId xmlns:a16="http://schemas.microsoft.com/office/drawing/2014/main" id="{C4F9E48E-59F9-4A34-9131-1B1E810DF5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5" name="Immagine 14">
          <a:extLst>
            <a:ext uri="{FF2B5EF4-FFF2-40B4-BE49-F238E27FC236}">
              <a16:creationId xmlns:a16="http://schemas.microsoft.com/office/drawing/2014/main" id="{8FD625C2-8391-458E-B3F0-0D89892E32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6" name="Immagine 15">
          <a:extLst>
            <a:ext uri="{FF2B5EF4-FFF2-40B4-BE49-F238E27FC236}">
              <a16:creationId xmlns:a16="http://schemas.microsoft.com/office/drawing/2014/main" id="{DF982420-E658-4295-B120-D75612FC6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7" name="Immagine 16">
          <a:extLst>
            <a:ext uri="{FF2B5EF4-FFF2-40B4-BE49-F238E27FC236}">
              <a16:creationId xmlns:a16="http://schemas.microsoft.com/office/drawing/2014/main" id="{3DD3E16A-8C56-4A28-A1DD-06ECF0EF34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8" name="Immagine 17">
          <a:extLst>
            <a:ext uri="{FF2B5EF4-FFF2-40B4-BE49-F238E27FC236}">
              <a16:creationId xmlns:a16="http://schemas.microsoft.com/office/drawing/2014/main" id="{3724B371-71E0-4974-AF9B-071BF16B2B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19" name="Immagine 18">
          <a:extLst>
            <a:ext uri="{FF2B5EF4-FFF2-40B4-BE49-F238E27FC236}">
              <a16:creationId xmlns:a16="http://schemas.microsoft.com/office/drawing/2014/main" id="{C7894CFA-0178-4543-9DB9-47945A3BF0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0" name="Immagine 22">
          <a:extLst>
            <a:ext uri="{FF2B5EF4-FFF2-40B4-BE49-F238E27FC236}">
              <a16:creationId xmlns:a16="http://schemas.microsoft.com/office/drawing/2014/main" id="{6F4A40E5-C079-43A3-B946-E598619372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1" name="Immagine 24">
          <a:extLst>
            <a:ext uri="{FF2B5EF4-FFF2-40B4-BE49-F238E27FC236}">
              <a16:creationId xmlns:a16="http://schemas.microsoft.com/office/drawing/2014/main" id="{B2A93BED-1004-4195-9924-E1FBBE7667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07481" name="Immagine 1">
          <a:extLst>
            <a:ext uri="{FF2B5EF4-FFF2-40B4-BE49-F238E27FC236}">
              <a16:creationId xmlns:a16="http://schemas.microsoft.com/office/drawing/2014/main" id="{B98334A1-2422-4164-BC64-65FC15C90B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07482" name="Immagine 2">
          <a:extLst>
            <a:ext uri="{FF2B5EF4-FFF2-40B4-BE49-F238E27FC236}">
              <a16:creationId xmlns:a16="http://schemas.microsoft.com/office/drawing/2014/main" id="{FEEE46F5-A41E-4D4B-911A-F8FAE7F548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87941" name="Immagine 1">
          <a:extLst>
            <a:ext uri="{FF2B5EF4-FFF2-40B4-BE49-F238E27FC236}">
              <a16:creationId xmlns:a16="http://schemas.microsoft.com/office/drawing/2014/main" id="{8EE4E8CA-A50B-4964-8668-84D6001CAD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87942" name="Immagine 2">
          <a:extLst>
            <a:ext uri="{FF2B5EF4-FFF2-40B4-BE49-F238E27FC236}">
              <a16:creationId xmlns:a16="http://schemas.microsoft.com/office/drawing/2014/main" id="{2B061F9B-4FD5-4D02-8EE6-7C2E94C02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3" name="Immagine 8">
          <a:extLst>
            <a:ext uri="{FF2B5EF4-FFF2-40B4-BE49-F238E27FC236}">
              <a16:creationId xmlns:a16="http://schemas.microsoft.com/office/drawing/2014/main" id="{275E73E0-D789-4D1E-A145-FCC83CA2E7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4" name="Immagine 10">
          <a:extLst>
            <a:ext uri="{FF2B5EF4-FFF2-40B4-BE49-F238E27FC236}">
              <a16:creationId xmlns:a16="http://schemas.microsoft.com/office/drawing/2014/main" id="{118A5517-EE0A-4A0F-AA90-39DE335EE9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5" name="Immagine 1">
          <a:extLst>
            <a:ext uri="{FF2B5EF4-FFF2-40B4-BE49-F238E27FC236}">
              <a16:creationId xmlns:a16="http://schemas.microsoft.com/office/drawing/2014/main" id="{F132A7B8-A162-44FE-8BF2-221B5AA009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6" name="Immagine 3">
          <a:extLst>
            <a:ext uri="{FF2B5EF4-FFF2-40B4-BE49-F238E27FC236}">
              <a16:creationId xmlns:a16="http://schemas.microsoft.com/office/drawing/2014/main" id="{76EA9802-138D-4F06-94CE-C561600F14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7" name="Immagine 7">
          <a:extLst>
            <a:ext uri="{FF2B5EF4-FFF2-40B4-BE49-F238E27FC236}">
              <a16:creationId xmlns:a16="http://schemas.microsoft.com/office/drawing/2014/main" id="{2C502E59-6608-481A-80B3-D29CEC0489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7948" name="Immagine 8">
          <a:extLst>
            <a:ext uri="{FF2B5EF4-FFF2-40B4-BE49-F238E27FC236}">
              <a16:creationId xmlns:a16="http://schemas.microsoft.com/office/drawing/2014/main" id="{D770B1A8-DA82-424D-A439-978CABB12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49" name="Immagine 9">
          <a:extLst>
            <a:ext uri="{FF2B5EF4-FFF2-40B4-BE49-F238E27FC236}">
              <a16:creationId xmlns:a16="http://schemas.microsoft.com/office/drawing/2014/main" id="{65A8BC83-6BAA-4F2C-96D6-5FD3599F0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0" name="Immagine 10">
          <a:extLst>
            <a:ext uri="{FF2B5EF4-FFF2-40B4-BE49-F238E27FC236}">
              <a16:creationId xmlns:a16="http://schemas.microsoft.com/office/drawing/2014/main" id="{FECA3233-B835-48E6-BEBF-692B5435F0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87951" name="Immagine 11">
          <a:extLst>
            <a:ext uri="{FF2B5EF4-FFF2-40B4-BE49-F238E27FC236}">
              <a16:creationId xmlns:a16="http://schemas.microsoft.com/office/drawing/2014/main" id="{0BB387A5-0598-435F-A42D-84F81A6DB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2" name="Immagine 1">
          <a:extLst>
            <a:ext uri="{FF2B5EF4-FFF2-40B4-BE49-F238E27FC236}">
              <a16:creationId xmlns:a16="http://schemas.microsoft.com/office/drawing/2014/main" id="{0284828E-2081-4439-BF71-8A339E76B3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3" name="Immagine 2">
          <a:extLst>
            <a:ext uri="{FF2B5EF4-FFF2-40B4-BE49-F238E27FC236}">
              <a16:creationId xmlns:a16="http://schemas.microsoft.com/office/drawing/2014/main" id="{9EC28EE7-44B5-4DEF-ACF1-46A2F31F49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4" name="Immagine 14">
          <a:extLst>
            <a:ext uri="{FF2B5EF4-FFF2-40B4-BE49-F238E27FC236}">
              <a16:creationId xmlns:a16="http://schemas.microsoft.com/office/drawing/2014/main" id="{E112A592-BDA6-46CC-984B-3BD651C004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5" name="Immagine 15">
          <a:extLst>
            <a:ext uri="{FF2B5EF4-FFF2-40B4-BE49-F238E27FC236}">
              <a16:creationId xmlns:a16="http://schemas.microsoft.com/office/drawing/2014/main" id="{30564157-E9B9-4CE3-A553-C4C5DCB053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6" name="Immagine 16">
          <a:extLst>
            <a:ext uri="{FF2B5EF4-FFF2-40B4-BE49-F238E27FC236}">
              <a16:creationId xmlns:a16="http://schemas.microsoft.com/office/drawing/2014/main" id="{5478AB87-E15E-4CFD-A71E-F2BF407CCD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7" name="Immagine 19">
          <a:extLst>
            <a:ext uri="{FF2B5EF4-FFF2-40B4-BE49-F238E27FC236}">
              <a16:creationId xmlns:a16="http://schemas.microsoft.com/office/drawing/2014/main" id="{F22712E2-88D5-47F1-B51B-58EF6BCCE9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8" name="Immagine 18">
          <a:extLst>
            <a:ext uri="{FF2B5EF4-FFF2-40B4-BE49-F238E27FC236}">
              <a16:creationId xmlns:a16="http://schemas.microsoft.com/office/drawing/2014/main" id="{5AC0B858-932D-4B07-90EB-BD8C1318EE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7959" name="Immagine 19">
          <a:extLst>
            <a:ext uri="{FF2B5EF4-FFF2-40B4-BE49-F238E27FC236}">
              <a16:creationId xmlns:a16="http://schemas.microsoft.com/office/drawing/2014/main" id="{EC10E734-168C-4E36-B533-B7212C503E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17711" name="Immagine 1">
          <a:extLst>
            <a:ext uri="{FF2B5EF4-FFF2-40B4-BE49-F238E27FC236}">
              <a16:creationId xmlns:a16="http://schemas.microsoft.com/office/drawing/2014/main" id="{CBAB1C72-C9C4-433E-8033-50BD25E7EC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17712" name="Immagine 2">
          <a:extLst>
            <a:ext uri="{FF2B5EF4-FFF2-40B4-BE49-F238E27FC236}">
              <a16:creationId xmlns:a16="http://schemas.microsoft.com/office/drawing/2014/main" id="{48CAE1D7-70C4-4ABE-BECA-CE5A2FEF4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07661" name="Immagine 1">
          <a:extLst>
            <a:ext uri="{FF2B5EF4-FFF2-40B4-BE49-F238E27FC236}">
              <a16:creationId xmlns:a16="http://schemas.microsoft.com/office/drawing/2014/main" id="{D44CB1C5-1579-458F-8C9E-28D68FF3C4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07662" name="Immagine 2">
          <a:extLst>
            <a:ext uri="{FF2B5EF4-FFF2-40B4-BE49-F238E27FC236}">
              <a16:creationId xmlns:a16="http://schemas.microsoft.com/office/drawing/2014/main" id="{FA32EC6C-17A6-4A8E-8E27-FBA8E4039D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9577" name="Immagine 1">
          <a:extLst>
            <a:ext uri="{FF2B5EF4-FFF2-40B4-BE49-F238E27FC236}">
              <a16:creationId xmlns:a16="http://schemas.microsoft.com/office/drawing/2014/main" id="{17D29490-7849-4B14-850E-981676CACB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9578" name="Immagine 2">
          <a:extLst>
            <a:ext uri="{FF2B5EF4-FFF2-40B4-BE49-F238E27FC236}">
              <a16:creationId xmlns:a16="http://schemas.microsoft.com/office/drawing/2014/main" id="{F566A010-E15A-4BFC-8627-AFAFEF634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79" name="Immagine 8">
          <a:extLst>
            <a:ext uri="{FF2B5EF4-FFF2-40B4-BE49-F238E27FC236}">
              <a16:creationId xmlns:a16="http://schemas.microsoft.com/office/drawing/2014/main" id="{C290212C-BB7F-40D4-A9F7-5D75CD04D7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80" name="Immagine 10">
          <a:extLst>
            <a:ext uri="{FF2B5EF4-FFF2-40B4-BE49-F238E27FC236}">
              <a16:creationId xmlns:a16="http://schemas.microsoft.com/office/drawing/2014/main" id="{EEC500B9-B996-4E2C-9C0A-72B5444F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81" name="Immagine 1">
          <a:extLst>
            <a:ext uri="{FF2B5EF4-FFF2-40B4-BE49-F238E27FC236}">
              <a16:creationId xmlns:a16="http://schemas.microsoft.com/office/drawing/2014/main" id="{549E5FEF-0256-4F92-9B56-D485341648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82" name="Immagine 3">
          <a:extLst>
            <a:ext uri="{FF2B5EF4-FFF2-40B4-BE49-F238E27FC236}">
              <a16:creationId xmlns:a16="http://schemas.microsoft.com/office/drawing/2014/main" id="{47E770DD-2D5A-4378-917E-644947588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83" name="Immagine 7">
          <a:extLst>
            <a:ext uri="{FF2B5EF4-FFF2-40B4-BE49-F238E27FC236}">
              <a16:creationId xmlns:a16="http://schemas.microsoft.com/office/drawing/2014/main" id="{D3A2895E-96F0-4D7C-B1F8-C5FF021E51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9584" name="Immagine 8">
          <a:extLst>
            <a:ext uri="{FF2B5EF4-FFF2-40B4-BE49-F238E27FC236}">
              <a16:creationId xmlns:a16="http://schemas.microsoft.com/office/drawing/2014/main" id="{EEC1997F-A201-465E-AFA5-4B5389C43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85" name="Immagine 9">
          <a:extLst>
            <a:ext uri="{FF2B5EF4-FFF2-40B4-BE49-F238E27FC236}">
              <a16:creationId xmlns:a16="http://schemas.microsoft.com/office/drawing/2014/main" id="{059C6A45-A5AE-4F31-909B-8868BD346F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86" name="Immagine 10">
          <a:extLst>
            <a:ext uri="{FF2B5EF4-FFF2-40B4-BE49-F238E27FC236}">
              <a16:creationId xmlns:a16="http://schemas.microsoft.com/office/drawing/2014/main" id="{9C73BAEB-6CAA-47B3-8283-4EDD097BD7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9587" name="Immagine 11">
          <a:extLst>
            <a:ext uri="{FF2B5EF4-FFF2-40B4-BE49-F238E27FC236}">
              <a16:creationId xmlns:a16="http://schemas.microsoft.com/office/drawing/2014/main" id="{33F96F31-03C2-42B3-B582-228C53A6A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88" name="Immagine 1">
          <a:extLst>
            <a:ext uri="{FF2B5EF4-FFF2-40B4-BE49-F238E27FC236}">
              <a16:creationId xmlns:a16="http://schemas.microsoft.com/office/drawing/2014/main" id="{880AEFEA-1A5A-4A1A-BD0A-9A090069C6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89" name="Immagine 2">
          <a:extLst>
            <a:ext uri="{FF2B5EF4-FFF2-40B4-BE49-F238E27FC236}">
              <a16:creationId xmlns:a16="http://schemas.microsoft.com/office/drawing/2014/main" id="{D5CA83D6-2848-470F-92B2-BB5F97D45F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0" name="Immagine 14">
          <a:extLst>
            <a:ext uri="{FF2B5EF4-FFF2-40B4-BE49-F238E27FC236}">
              <a16:creationId xmlns:a16="http://schemas.microsoft.com/office/drawing/2014/main" id="{CC3E68A4-3D49-4FC2-96AC-EE5D63461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1" name="Immagine 15">
          <a:extLst>
            <a:ext uri="{FF2B5EF4-FFF2-40B4-BE49-F238E27FC236}">
              <a16:creationId xmlns:a16="http://schemas.microsoft.com/office/drawing/2014/main" id="{8E9F167B-A643-49AC-A2DE-AFCD21C07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2" name="Immagine 16">
          <a:extLst>
            <a:ext uri="{FF2B5EF4-FFF2-40B4-BE49-F238E27FC236}">
              <a16:creationId xmlns:a16="http://schemas.microsoft.com/office/drawing/2014/main" id="{F269A1EC-F51B-4643-94A3-EC5E848C90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3" name="Immagine 19">
          <a:extLst>
            <a:ext uri="{FF2B5EF4-FFF2-40B4-BE49-F238E27FC236}">
              <a16:creationId xmlns:a16="http://schemas.microsoft.com/office/drawing/2014/main" id="{18B091F9-20C4-44B0-99E3-4C635D7B4D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4" name="Immagine 18">
          <a:extLst>
            <a:ext uri="{FF2B5EF4-FFF2-40B4-BE49-F238E27FC236}">
              <a16:creationId xmlns:a16="http://schemas.microsoft.com/office/drawing/2014/main" id="{2557A2BF-6A48-43FC-A8CD-5C1581035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5" name="Immagine 19">
          <a:extLst>
            <a:ext uri="{FF2B5EF4-FFF2-40B4-BE49-F238E27FC236}">
              <a16:creationId xmlns:a16="http://schemas.microsoft.com/office/drawing/2014/main" id="{57B33A68-9CB7-487D-B52C-42DA2A291D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9596" name="Immagine 22">
          <a:extLst>
            <a:ext uri="{FF2B5EF4-FFF2-40B4-BE49-F238E27FC236}">
              <a16:creationId xmlns:a16="http://schemas.microsoft.com/office/drawing/2014/main" id="{C261C594-EF39-4032-87E4-947773AB3F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9341" name="Immagine 1">
          <a:extLst>
            <a:ext uri="{FF2B5EF4-FFF2-40B4-BE49-F238E27FC236}">
              <a16:creationId xmlns:a16="http://schemas.microsoft.com/office/drawing/2014/main" id="{CBE8D8A8-600F-4F12-B8F7-BC421E036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9342" name="Immagine 2">
          <a:extLst>
            <a:ext uri="{FF2B5EF4-FFF2-40B4-BE49-F238E27FC236}">
              <a16:creationId xmlns:a16="http://schemas.microsoft.com/office/drawing/2014/main" id="{8251CC52-C33A-407C-B48B-6A9B2BE48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3" name="Immagine 8">
          <a:extLst>
            <a:ext uri="{FF2B5EF4-FFF2-40B4-BE49-F238E27FC236}">
              <a16:creationId xmlns:a16="http://schemas.microsoft.com/office/drawing/2014/main" id="{DD86EEC5-3B6C-469A-92F5-A9A6D3E29F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4" name="Immagine 10">
          <a:extLst>
            <a:ext uri="{FF2B5EF4-FFF2-40B4-BE49-F238E27FC236}">
              <a16:creationId xmlns:a16="http://schemas.microsoft.com/office/drawing/2014/main" id="{E26E6574-8407-49B8-AEE5-3D431E5826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5" name="Immagine 1">
          <a:extLst>
            <a:ext uri="{FF2B5EF4-FFF2-40B4-BE49-F238E27FC236}">
              <a16:creationId xmlns:a16="http://schemas.microsoft.com/office/drawing/2014/main" id="{8DC52158-5A5D-443E-859E-CDDBDD6CE6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6" name="Immagine 3">
          <a:extLst>
            <a:ext uri="{FF2B5EF4-FFF2-40B4-BE49-F238E27FC236}">
              <a16:creationId xmlns:a16="http://schemas.microsoft.com/office/drawing/2014/main" id="{49755D03-ADBB-4200-BFA2-9745080B34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7" name="Immagine 7">
          <a:extLst>
            <a:ext uri="{FF2B5EF4-FFF2-40B4-BE49-F238E27FC236}">
              <a16:creationId xmlns:a16="http://schemas.microsoft.com/office/drawing/2014/main" id="{1EF67AF5-8403-43BB-82B3-BC0895661D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9348" name="Immagine 8">
          <a:extLst>
            <a:ext uri="{FF2B5EF4-FFF2-40B4-BE49-F238E27FC236}">
              <a16:creationId xmlns:a16="http://schemas.microsoft.com/office/drawing/2014/main" id="{F0FBE457-720C-4E5F-9276-9437B0E9C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49" name="Immagine 9">
          <a:extLst>
            <a:ext uri="{FF2B5EF4-FFF2-40B4-BE49-F238E27FC236}">
              <a16:creationId xmlns:a16="http://schemas.microsoft.com/office/drawing/2014/main" id="{C935B0C2-17CF-45AE-959B-EA38056982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0" name="Immagine 10">
          <a:extLst>
            <a:ext uri="{FF2B5EF4-FFF2-40B4-BE49-F238E27FC236}">
              <a16:creationId xmlns:a16="http://schemas.microsoft.com/office/drawing/2014/main" id="{0F6E2B14-0B71-4658-B767-4A701C527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9351" name="Immagine 11">
          <a:extLst>
            <a:ext uri="{FF2B5EF4-FFF2-40B4-BE49-F238E27FC236}">
              <a16:creationId xmlns:a16="http://schemas.microsoft.com/office/drawing/2014/main" id="{FCD54462-1C1C-40FD-9EE4-76AAD293BB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2" name="Immagine 1">
          <a:extLst>
            <a:ext uri="{FF2B5EF4-FFF2-40B4-BE49-F238E27FC236}">
              <a16:creationId xmlns:a16="http://schemas.microsoft.com/office/drawing/2014/main" id="{D9B0D930-EE68-4D0C-A3BB-6053B67DC8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3" name="Immagine 2">
          <a:extLst>
            <a:ext uri="{FF2B5EF4-FFF2-40B4-BE49-F238E27FC236}">
              <a16:creationId xmlns:a16="http://schemas.microsoft.com/office/drawing/2014/main" id="{D59B44CB-FA5F-4227-A8C5-D6AAA29232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4" name="Immagine 14">
          <a:extLst>
            <a:ext uri="{FF2B5EF4-FFF2-40B4-BE49-F238E27FC236}">
              <a16:creationId xmlns:a16="http://schemas.microsoft.com/office/drawing/2014/main" id="{D7ADA8B2-4E13-4102-A87C-0685BC0FD1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5" name="Immagine 15">
          <a:extLst>
            <a:ext uri="{FF2B5EF4-FFF2-40B4-BE49-F238E27FC236}">
              <a16:creationId xmlns:a16="http://schemas.microsoft.com/office/drawing/2014/main" id="{5662B265-C779-40DE-B817-FE025296D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6" name="Immagine 16">
          <a:extLst>
            <a:ext uri="{FF2B5EF4-FFF2-40B4-BE49-F238E27FC236}">
              <a16:creationId xmlns:a16="http://schemas.microsoft.com/office/drawing/2014/main" id="{0E862FBE-5190-497C-A35D-E5ED6783E3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7" name="Immagine 19">
          <a:extLst>
            <a:ext uri="{FF2B5EF4-FFF2-40B4-BE49-F238E27FC236}">
              <a16:creationId xmlns:a16="http://schemas.microsoft.com/office/drawing/2014/main" id="{48406BA6-CB27-4969-9105-CD35129EDA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8" name="Immagine 18">
          <a:extLst>
            <a:ext uri="{FF2B5EF4-FFF2-40B4-BE49-F238E27FC236}">
              <a16:creationId xmlns:a16="http://schemas.microsoft.com/office/drawing/2014/main" id="{EDFDA246-B29D-47C3-A316-B41EB126A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59" name="Immagine 19">
          <a:extLst>
            <a:ext uri="{FF2B5EF4-FFF2-40B4-BE49-F238E27FC236}">
              <a16:creationId xmlns:a16="http://schemas.microsoft.com/office/drawing/2014/main" id="{20D441CE-7DF6-4491-B137-0C8A75F8FB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9360" name="Immagine 20">
          <a:extLst>
            <a:ext uri="{FF2B5EF4-FFF2-40B4-BE49-F238E27FC236}">
              <a16:creationId xmlns:a16="http://schemas.microsoft.com/office/drawing/2014/main" id="{D711D644-1936-41CC-A075-C835E6059C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39203" name="Immagine 1">
          <a:extLst>
            <a:ext uri="{FF2B5EF4-FFF2-40B4-BE49-F238E27FC236}">
              <a16:creationId xmlns:a16="http://schemas.microsoft.com/office/drawing/2014/main" id="{691DA572-8764-41E9-A0AD-9166AB827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39204" name="Immagine 2">
          <a:extLst>
            <a:ext uri="{FF2B5EF4-FFF2-40B4-BE49-F238E27FC236}">
              <a16:creationId xmlns:a16="http://schemas.microsoft.com/office/drawing/2014/main" id="{E02D98CE-E8B7-4CCB-B83E-88E9B8B24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9701" name="Immagine 1">
          <a:extLst>
            <a:ext uri="{FF2B5EF4-FFF2-40B4-BE49-F238E27FC236}">
              <a16:creationId xmlns:a16="http://schemas.microsoft.com/office/drawing/2014/main" id="{6644E845-5C8B-4C9E-981C-163C45DC7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9702" name="Immagine 2">
          <a:extLst>
            <a:ext uri="{FF2B5EF4-FFF2-40B4-BE49-F238E27FC236}">
              <a16:creationId xmlns:a16="http://schemas.microsoft.com/office/drawing/2014/main" id="{3E9E10DD-DB13-4145-BCAF-7DD60F5DDD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3" name="Immagine 8">
          <a:extLst>
            <a:ext uri="{FF2B5EF4-FFF2-40B4-BE49-F238E27FC236}">
              <a16:creationId xmlns:a16="http://schemas.microsoft.com/office/drawing/2014/main" id="{B2F17A43-7370-40B9-B703-6BCFAE15E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4" name="Immagine 10">
          <a:extLst>
            <a:ext uri="{FF2B5EF4-FFF2-40B4-BE49-F238E27FC236}">
              <a16:creationId xmlns:a16="http://schemas.microsoft.com/office/drawing/2014/main" id="{DA8A58D7-E242-4289-8144-743CE28CCA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5" name="Immagine 1">
          <a:extLst>
            <a:ext uri="{FF2B5EF4-FFF2-40B4-BE49-F238E27FC236}">
              <a16:creationId xmlns:a16="http://schemas.microsoft.com/office/drawing/2014/main" id="{3EAAFB7C-2F5B-466B-A733-9EA67DD142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6" name="Immagine 3">
          <a:extLst>
            <a:ext uri="{FF2B5EF4-FFF2-40B4-BE49-F238E27FC236}">
              <a16:creationId xmlns:a16="http://schemas.microsoft.com/office/drawing/2014/main" id="{D64CD188-BB4F-4E86-9728-04B9EF495F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7" name="Immagine 7">
          <a:extLst>
            <a:ext uri="{FF2B5EF4-FFF2-40B4-BE49-F238E27FC236}">
              <a16:creationId xmlns:a16="http://schemas.microsoft.com/office/drawing/2014/main" id="{0BCEB99A-4712-4245-817E-1D4F59EA4D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9708" name="Immagine 8">
          <a:extLst>
            <a:ext uri="{FF2B5EF4-FFF2-40B4-BE49-F238E27FC236}">
              <a16:creationId xmlns:a16="http://schemas.microsoft.com/office/drawing/2014/main" id="{1758B160-F149-40D4-8F56-D4551AEC27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09" name="Immagine 9">
          <a:extLst>
            <a:ext uri="{FF2B5EF4-FFF2-40B4-BE49-F238E27FC236}">
              <a16:creationId xmlns:a16="http://schemas.microsoft.com/office/drawing/2014/main" id="{A8762A9F-FF13-4900-9F98-C742A3B03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0" name="Immagine 10">
          <a:extLst>
            <a:ext uri="{FF2B5EF4-FFF2-40B4-BE49-F238E27FC236}">
              <a16:creationId xmlns:a16="http://schemas.microsoft.com/office/drawing/2014/main" id="{F0512469-DBDB-412B-905F-B644E17EF3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9711" name="Immagine 11">
          <a:extLst>
            <a:ext uri="{FF2B5EF4-FFF2-40B4-BE49-F238E27FC236}">
              <a16:creationId xmlns:a16="http://schemas.microsoft.com/office/drawing/2014/main" id="{DD94679C-33C3-4380-9178-5105F9F3B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2" name="Immagine 1">
          <a:extLst>
            <a:ext uri="{FF2B5EF4-FFF2-40B4-BE49-F238E27FC236}">
              <a16:creationId xmlns:a16="http://schemas.microsoft.com/office/drawing/2014/main" id="{434A0AEC-F5A8-43DB-B19B-213EF8A4F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3" name="Immagine 2">
          <a:extLst>
            <a:ext uri="{FF2B5EF4-FFF2-40B4-BE49-F238E27FC236}">
              <a16:creationId xmlns:a16="http://schemas.microsoft.com/office/drawing/2014/main" id="{9C1114E8-F103-423D-90F5-344721610B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4" name="Immagine 14">
          <a:extLst>
            <a:ext uri="{FF2B5EF4-FFF2-40B4-BE49-F238E27FC236}">
              <a16:creationId xmlns:a16="http://schemas.microsoft.com/office/drawing/2014/main" id="{F7AEEBA7-FF66-4713-A3B9-52EB9A2E0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5" name="Immagine 15">
          <a:extLst>
            <a:ext uri="{FF2B5EF4-FFF2-40B4-BE49-F238E27FC236}">
              <a16:creationId xmlns:a16="http://schemas.microsoft.com/office/drawing/2014/main" id="{9D1E7366-0BB0-4210-B565-1CE9CB4FAE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6" name="Immagine 16">
          <a:extLst>
            <a:ext uri="{FF2B5EF4-FFF2-40B4-BE49-F238E27FC236}">
              <a16:creationId xmlns:a16="http://schemas.microsoft.com/office/drawing/2014/main" id="{DFE25B60-4317-4B5D-B84C-0EA38DCD2E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7" name="Immagine 19">
          <a:extLst>
            <a:ext uri="{FF2B5EF4-FFF2-40B4-BE49-F238E27FC236}">
              <a16:creationId xmlns:a16="http://schemas.microsoft.com/office/drawing/2014/main" id="{9150B2B0-39E6-4300-A564-25673B048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8" name="Immagine 18">
          <a:extLst>
            <a:ext uri="{FF2B5EF4-FFF2-40B4-BE49-F238E27FC236}">
              <a16:creationId xmlns:a16="http://schemas.microsoft.com/office/drawing/2014/main" id="{F8F4F247-4C6A-4E2A-8AEA-9C409E4EC1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19" name="Immagine 19">
          <a:extLst>
            <a:ext uri="{FF2B5EF4-FFF2-40B4-BE49-F238E27FC236}">
              <a16:creationId xmlns:a16="http://schemas.microsoft.com/office/drawing/2014/main" id="{D4109E82-2A2A-4B5C-AC7F-EE91CB577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9720" name="Immagine 20">
          <a:extLst>
            <a:ext uri="{FF2B5EF4-FFF2-40B4-BE49-F238E27FC236}">
              <a16:creationId xmlns:a16="http://schemas.microsoft.com/office/drawing/2014/main" id="{6DF167EF-9157-4D4E-AADB-004719FD95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51485" name="Immagine 1">
          <a:extLst>
            <a:ext uri="{FF2B5EF4-FFF2-40B4-BE49-F238E27FC236}">
              <a16:creationId xmlns:a16="http://schemas.microsoft.com/office/drawing/2014/main" id="{98375F99-7326-44E3-B06A-398D9E4730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51486" name="Immagine 2">
          <a:extLst>
            <a:ext uri="{FF2B5EF4-FFF2-40B4-BE49-F238E27FC236}">
              <a16:creationId xmlns:a16="http://schemas.microsoft.com/office/drawing/2014/main" id="{63800BED-3F6C-4863-9C56-A955879DC0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89879" name="Immagine 1">
          <a:extLst>
            <a:ext uri="{FF2B5EF4-FFF2-40B4-BE49-F238E27FC236}">
              <a16:creationId xmlns:a16="http://schemas.microsoft.com/office/drawing/2014/main" id="{DFD28729-04F2-44B1-A272-55FFFEC8DF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89880" name="Immagine 2">
          <a:extLst>
            <a:ext uri="{FF2B5EF4-FFF2-40B4-BE49-F238E27FC236}">
              <a16:creationId xmlns:a16="http://schemas.microsoft.com/office/drawing/2014/main" id="{11C6CD62-9B6E-45A6-AE12-0E9BB07FCC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1" name="Immagine 8">
          <a:extLst>
            <a:ext uri="{FF2B5EF4-FFF2-40B4-BE49-F238E27FC236}">
              <a16:creationId xmlns:a16="http://schemas.microsoft.com/office/drawing/2014/main" id="{430BB4F6-9ED5-4A09-9A4A-96E46D1AE2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2" name="Immagine 10">
          <a:extLst>
            <a:ext uri="{FF2B5EF4-FFF2-40B4-BE49-F238E27FC236}">
              <a16:creationId xmlns:a16="http://schemas.microsoft.com/office/drawing/2014/main" id="{18181F51-62D4-495E-92BF-1085728AB2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3" name="Immagine 1">
          <a:extLst>
            <a:ext uri="{FF2B5EF4-FFF2-40B4-BE49-F238E27FC236}">
              <a16:creationId xmlns:a16="http://schemas.microsoft.com/office/drawing/2014/main" id="{569324CC-F3D7-4C96-80DF-A486946DB8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4" name="Immagine 3">
          <a:extLst>
            <a:ext uri="{FF2B5EF4-FFF2-40B4-BE49-F238E27FC236}">
              <a16:creationId xmlns:a16="http://schemas.microsoft.com/office/drawing/2014/main" id="{D4B62DE1-DA69-429D-99BC-37C0D9BCCD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5" name="Immagine 7">
          <a:extLst>
            <a:ext uri="{FF2B5EF4-FFF2-40B4-BE49-F238E27FC236}">
              <a16:creationId xmlns:a16="http://schemas.microsoft.com/office/drawing/2014/main" id="{C5949243-A907-4C2E-B0A9-6E7E6A33C9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89886" name="Immagine 8">
          <a:extLst>
            <a:ext uri="{FF2B5EF4-FFF2-40B4-BE49-F238E27FC236}">
              <a16:creationId xmlns:a16="http://schemas.microsoft.com/office/drawing/2014/main" id="{4B1128A5-10D1-48B0-9FFB-D8663F724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87" name="Immagine 9">
          <a:extLst>
            <a:ext uri="{FF2B5EF4-FFF2-40B4-BE49-F238E27FC236}">
              <a16:creationId xmlns:a16="http://schemas.microsoft.com/office/drawing/2014/main" id="{23119345-1F1B-4D96-9087-E049B28EB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88" name="Immagine 10">
          <a:extLst>
            <a:ext uri="{FF2B5EF4-FFF2-40B4-BE49-F238E27FC236}">
              <a16:creationId xmlns:a16="http://schemas.microsoft.com/office/drawing/2014/main" id="{60722A7E-4B5E-41C6-B59B-609A2A21B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89889" name="Immagine 11">
          <a:extLst>
            <a:ext uri="{FF2B5EF4-FFF2-40B4-BE49-F238E27FC236}">
              <a16:creationId xmlns:a16="http://schemas.microsoft.com/office/drawing/2014/main" id="{B64B1558-C406-44C6-A3AC-BD92AADB00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0" name="Immagine 1">
          <a:extLst>
            <a:ext uri="{FF2B5EF4-FFF2-40B4-BE49-F238E27FC236}">
              <a16:creationId xmlns:a16="http://schemas.microsoft.com/office/drawing/2014/main" id="{663596E0-2B2F-4387-9355-4DE364A19D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1" name="Immagine 2">
          <a:extLst>
            <a:ext uri="{FF2B5EF4-FFF2-40B4-BE49-F238E27FC236}">
              <a16:creationId xmlns:a16="http://schemas.microsoft.com/office/drawing/2014/main" id="{D1BE6B43-03CC-4F48-8076-83EE01E834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2" name="Immagine 14">
          <a:extLst>
            <a:ext uri="{FF2B5EF4-FFF2-40B4-BE49-F238E27FC236}">
              <a16:creationId xmlns:a16="http://schemas.microsoft.com/office/drawing/2014/main" id="{A91D76F3-1C34-49A2-9F8E-03AE71038A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3" name="Immagine 15">
          <a:extLst>
            <a:ext uri="{FF2B5EF4-FFF2-40B4-BE49-F238E27FC236}">
              <a16:creationId xmlns:a16="http://schemas.microsoft.com/office/drawing/2014/main" id="{435BD5D0-ECF1-4A91-86DF-40254D7238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4" name="Immagine 16">
          <a:extLst>
            <a:ext uri="{FF2B5EF4-FFF2-40B4-BE49-F238E27FC236}">
              <a16:creationId xmlns:a16="http://schemas.microsoft.com/office/drawing/2014/main" id="{2EFD12E8-DADD-4B70-ABD8-7A828A741E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5" name="Immagine 17">
          <a:extLst>
            <a:ext uri="{FF2B5EF4-FFF2-40B4-BE49-F238E27FC236}">
              <a16:creationId xmlns:a16="http://schemas.microsoft.com/office/drawing/2014/main" id="{BDE320C6-4092-4651-A151-E8C18D2E6A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6" name="Immagine 18">
          <a:extLst>
            <a:ext uri="{FF2B5EF4-FFF2-40B4-BE49-F238E27FC236}">
              <a16:creationId xmlns:a16="http://schemas.microsoft.com/office/drawing/2014/main" id="{ABE0B93D-7CD1-4207-80A6-E3E6AB5065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7" name="Immagine 19">
          <a:extLst>
            <a:ext uri="{FF2B5EF4-FFF2-40B4-BE49-F238E27FC236}">
              <a16:creationId xmlns:a16="http://schemas.microsoft.com/office/drawing/2014/main" id="{CED1F14F-B611-47DF-AADD-B66B713811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8" name="Immagine 20">
          <a:extLst>
            <a:ext uri="{FF2B5EF4-FFF2-40B4-BE49-F238E27FC236}">
              <a16:creationId xmlns:a16="http://schemas.microsoft.com/office/drawing/2014/main" id="{6A54C34E-6321-45E1-A456-44936E89D9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89899" name="Immagine 21">
          <a:extLst>
            <a:ext uri="{FF2B5EF4-FFF2-40B4-BE49-F238E27FC236}">
              <a16:creationId xmlns:a16="http://schemas.microsoft.com/office/drawing/2014/main" id="{EDFB8AD9-A457-4413-BB3B-B33C433F3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76045" name="Immagine 1">
          <a:extLst>
            <a:ext uri="{FF2B5EF4-FFF2-40B4-BE49-F238E27FC236}">
              <a16:creationId xmlns:a16="http://schemas.microsoft.com/office/drawing/2014/main" id="{2C563077-D1DC-43A1-B14B-8CA873F935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76046" name="Immagine 2">
          <a:extLst>
            <a:ext uri="{FF2B5EF4-FFF2-40B4-BE49-F238E27FC236}">
              <a16:creationId xmlns:a16="http://schemas.microsoft.com/office/drawing/2014/main" id="{E57D2CEF-7A67-47FD-AECC-0D31A7EB8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5071" name="Immagine 1">
          <a:extLst>
            <a:ext uri="{FF2B5EF4-FFF2-40B4-BE49-F238E27FC236}">
              <a16:creationId xmlns:a16="http://schemas.microsoft.com/office/drawing/2014/main" id="{739D0424-311A-4B99-A0DE-B90092CC74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5072" name="Immagine 2">
          <a:extLst>
            <a:ext uri="{FF2B5EF4-FFF2-40B4-BE49-F238E27FC236}">
              <a16:creationId xmlns:a16="http://schemas.microsoft.com/office/drawing/2014/main" id="{6F17A1DE-3067-47CB-8D6E-934D453840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3" name="Immagine 8">
          <a:extLst>
            <a:ext uri="{FF2B5EF4-FFF2-40B4-BE49-F238E27FC236}">
              <a16:creationId xmlns:a16="http://schemas.microsoft.com/office/drawing/2014/main" id="{6D438730-3F0C-476F-84E6-5A3A0372A1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4" name="Immagine 10">
          <a:extLst>
            <a:ext uri="{FF2B5EF4-FFF2-40B4-BE49-F238E27FC236}">
              <a16:creationId xmlns:a16="http://schemas.microsoft.com/office/drawing/2014/main" id="{B5F4F111-EAC6-4075-A402-17F50D5B29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5" name="Immagine 1">
          <a:extLst>
            <a:ext uri="{FF2B5EF4-FFF2-40B4-BE49-F238E27FC236}">
              <a16:creationId xmlns:a16="http://schemas.microsoft.com/office/drawing/2014/main" id="{7B640A6A-EF96-44FF-8DE6-73F2E7371E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6" name="Immagine 3">
          <a:extLst>
            <a:ext uri="{FF2B5EF4-FFF2-40B4-BE49-F238E27FC236}">
              <a16:creationId xmlns:a16="http://schemas.microsoft.com/office/drawing/2014/main" id="{02E32B58-E314-469F-8A0A-DBDB45526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7" name="Immagine 7">
          <a:extLst>
            <a:ext uri="{FF2B5EF4-FFF2-40B4-BE49-F238E27FC236}">
              <a16:creationId xmlns:a16="http://schemas.microsoft.com/office/drawing/2014/main" id="{DD3151BB-DD99-4A2D-82C2-3D7531354D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5078" name="Immagine 8">
          <a:extLst>
            <a:ext uri="{FF2B5EF4-FFF2-40B4-BE49-F238E27FC236}">
              <a16:creationId xmlns:a16="http://schemas.microsoft.com/office/drawing/2014/main" id="{94AFB893-3037-45B9-9608-7689782C89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79" name="Immagine 9">
          <a:extLst>
            <a:ext uri="{FF2B5EF4-FFF2-40B4-BE49-F238E27FC236}">
              <a16:creationId xmlns:a16="http://schemas.microsoft.com/office/drawing/2014/main" id="{1BB57464-D8E0-4AB6-90C1-06EDE5832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0" name="Immagine 10">
          <a:extLst>
            <a:ext uri="{FF2B5EF4-FFF2-40B4-BE49-F238E27FC236}">
              <a16:creationId xmlns:a16="http://schemas.microsoft.com/office/drawing/2014/main" id="{D1DD0A60-C16B-4888-8A1A-27CB97D56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5081" name="Immagine 11">
          <a:extLst>
            <a:ext uri="{FF2B5EF4-FFF2-40B4-BE49-F238E27FC236}">
              <a16:creationId xmlns:a16="http://schemas.microsoft.com/office/drawing/2014/main" id="{919F5EFF-F800-4D85-8B18-D7A2CB94BF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2" name="Immagine 1">
          <a:extLst>
            <a:ext uri="{FF2B5EF4-FFF2-40B4-BE49-F238E27FC236}">
              <a16:creationId xmlns:a16="http://schemas.microsoft.com/office/drawing/2014/main" id="{ECC638A9-39F6-484A-9964-9C4F76E59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3" name="Immagine 2">
          <a:extLst>
            <a:ext uri="{FF2B5EF4-FFF2-40B4-BE49-F238E27FC236}">
              <a16:creationId xmlns:a16="http://schemas.microsoft.com/office/drawing/2014/main" id="{20C08FC8-EE08-4129-8EF9-BF5E258178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4" name="Immagine 14">
          <a:extLst>
            <a:ext uri="{FF2B5EF4-FFF2-40B4-BE49-F238E27FC236}">
              <a16:creationId xmlns:a16="http://schemas.microsoft.com/office/drawing/2014/main" id="{FAEA3D20-AACB-454A-B8CA-50948490E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5" name="Immagine 15">
          <a:extLst>
            <a:ext uri="{FF2B5EF4-FFF2-40B4-BE49-F238E27FC236}">
              <a16:creationId xmlns:a16="http://schemas.microsoft.com/office/drawing/2014/main" id="{D489359D-14CA-4FF5-954C-55E4A2D34D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6" name="Immagine 16">
          <a:extLst>
            <a:ext uri="{FF2B5EF4-FFF2-40B4-BE49-F238E27FC236}">
              <a16:creationId xmlns:a16="http://schemas.microsoft.com/office/drawing/2014/main" id="{D3D4DE08-1583-4D10-BCF2-C5ABA50BDD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7" name="Immagine 17">
          <a:extLst>
            <a:ext uri="{FF2B5EF4-FFF2-40B4-BE49-F238E27FC236}">
              <a16:creationId xmlns:a16="http://schemas.microsoft.com/office/drawing/2014/main" id="{087A5BA2-A0DD-4BD0-947D-41FE9CBE3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8" name="Immagine 18">
          <a:extLst>
            <a:ext uri="{FF2B5EF4-FFF2-40B4-BE49-F238E27FC236}">
              <a16:creationId xmlns:a16="http://schemas.microsoft.com/office/drawing/2014/main" id="{51C738B0-B878-434E-A1D2-347CD97E4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89" name="Immagine 19">
          <a:extLst>
            <a:ext uri="{FF2B5EF4-FFF2-40B4-BE49-F238E27FC236}">
              <a16:creationId xmlns:a16="http://schemas.microsoft.com/office/drawing/2014/main" id="{CFAE338F-A201-4670-BD0F-9327D485E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90" name="Immagine 20">
          <a:extLst>
            <a:ext uri="{FF2B5EF4-FFF2-40B4-BE49-F238E27FC236}">
              <a16:creationId xmlns:a16="http://schemas.microsoft.com/office/drawing/2014/main" id="{614EB23F-EAC3-443E-968F-D21ADE8C68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5091" name="Immagine 21">
          <a:extLst>
            <a:ext uri="{FF2B5EF4-FFF2-40B4-BE49-F238E27FC236}">
              <a16:creationId xmlns:a16="http://schemas.microsoft.com/office/drawing/2014/main" id="{12ED94BC-994F-48E3-AC46-50FF22FD84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94467" name="Immagine 1">
          <a:extLst>
            <a:ext uri="{FF2B5EF4-FFF2-40B4-BE49-F238E27FC236}">
              <a16:creationId xmlns:a16="http://schemas.microsoft.com/office/drawing/2014/main" id="{666E16EB-1CCD-47B5-B85F-7544CFE07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94468" name="Immagine 2">
          <a:extLst>
            <a:ext uri="{FF2B5EF4-FFF2-40B4-BE49-F238E27FC236}">
              <a16:creationId xmlns:a16="http://schemas.microsoft.com/office/drawing/2014/main" id="{0ABE48BD-3CE6-496E-B4E8-A2EDB90CE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5446" name="Immagine 1">
          <a:extLst>
            <a:ext uri="{FF2B5EF4-FFF2-40B4-BE49-F238E27FC236}">
              <a16:creationId xmlns:a16="http://schemas.microsoft.com/office/drawing/2014/main" id="{CB82BF50-15FA-4EB5-9F43-E9B16A7302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5447" name="Immagine 2">
          <a:extLst>
            <a:ext uri="{FF2B5EF4-FFF2-40B4-BE49-F238E27FC236}">
              <a16:creationId xmlns:a16="http://schemas.microsoft.com/office/drawing/2014/main" id="{3FEF39A6-7B93-4644-8938-2636B55C07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48" name="Immagine 8">
          <a:extLst>
            <a:ext uri="{FF2B5EF4-FFF2-40B4-BE49-F238E27FC236}">
              <a16:creationId xmlns:a16="http://schemas.microsoft.com/office/drawing/2014/main" id="{0BFAAC33-BDD7-4D14-8029-9B54577CB8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49" name="Immagine 10">
          <a:extLst>
            <a:ext uri="{FF2B5EF4-FFF2-40B4-BE49-F238E27FC236}">
              <a16:creationId xmlns:a16="http://schemas.microsoft.com/office/drawing/2014/main" id="{67D32EC5-BB6C-4ED6-86F0-7180DD532A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50" name="Immagine 1">
          <a:extLst>
            <a:ext uri="{FF2B5EF4-FFF2-40B4-BE49-F238E27FC236}">
              <a16:creationId xmlns:a16="http://schemas.microsoft.com/office/drawing/2014/main" id="{FED49F2D-5024-4E0A-8CE6-C91D616EE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51" name="Immagine 3">
          <a:extLst>
            <a:ext uri="{FF2B5EF4-FFF2-40B4-BE49-F238E27FC236}">
              <a16:creationId xmlns:a16="http://schemas.microsoft.com/office/drawing/2014/main" id="{3E4FB77C-67F5-4FBD-B1EA-8CDF59918A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52" name="Immagine 7">
          <a:extLst>
            <a:ext uri="{FF2B5EF4-FFF2-40B4-BE49-F238E27FC236}">
              <a16:creationId xmlns:a16="http://schemas.microsoft.com/office/drawing/2014/main" id="{A115CD2C-3DDF-43AF-AC1B-5BE683A3C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5453" name="Immagine 8">
          <a:extLst>
            <a:ext uri="{FF2B5EF4-FFF2-40B4-BE49-F238E27FC236}">
              <a16:creationId xmlns:a16="http://schemas.microsoft.com/office/drawing/2014/main" id="{3F6025B5-760B-4808-9AAF-45D22A0C7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54" name="Immagine 9">
          <a:extLst>
            <a:ext uri="{FF2B5EF4-FFF2-40B4-BE49-F238E27FC236}">
              <a16:creationId xmlns:a16="http://schemas.microsoft.com/office/drawing/2014/main" id="{72BB5377-1698-4CA1-8941-9EC46CE033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55" name="Immagine 10">
          <a:extLst>
            <a:ext uri="{FF2B5EF4-FFF2-40B4-BE49-F238E27FC236}">
              <a16:creationId xmlns:a16="http://schemas.microsoft.com/office/drawing/2014/main" id="{DE8FF550-9B18-4E04-9F00-CC1B05FB74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5456" name="Immagine 11">
          <a:extLst>
            <a:ext uri="{FF2B5EF4-FFF2-40B4-BE49-F238E27FC236}">
              <a16:creationId xmlns:a16="http://schemas.microsoft.com/office/drawing/2014/main" id="{BCF39F0F-6941-462A-BAA4-C1A94CAE80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57" name="Immagine 1">
          <a:extLst>
            <a:ext uri="{FF2B5EF4-FFF2-40B4-BE49-F238E27FC236}">
              <a16:creationId xmlns:a16="http://schemas.microsoft.com/office/drawing/2014/main" id="{02D25088-723E-42E8-BD53-A1FFA2EA5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58" name="Immagine 2">
          <a:extLst>
            <a:ext uri="{FF2B5EF4-FFF2-40B4-BE49-F238E27FC236}">
              <a16:creationId xmlns:a16="http://schemas.microsoft.com/office/drawing/2014/main" id="{9E53FF52-C7CE-4BBE-9202-77AAF2FD2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59" name="Immagine 14">
          <a:extLst>
            <a:ext uri="{FF2B5EF4-FFF2-40B4-BE49-F238E27FC236}">
              <a16:creationId xmlns:a16="http://schemas.microsoft.com/office/drawing/2014/main" id="{D99A8DFF-625E-44A9-90E8-B51E54A642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0" name="Immagine 15">
          <a:extLst>
            <a:ext uri="{FF2B5EF4-FFF2-40B4-BE49-F238E27FC236}">
              <a16:creationId xmlns:a16="http://schemas.microsoft.com/office/drawing/2014/main" id="{951AD50E-85AC-4AD4-B41A-CB9D00DEE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1" name="Immagine 16">
          <a:extLst>
            <a:ext uri="{FF2B5EF4-FFF2-40B4-BE49-F238E27FC236}">
              <a16:creationId xmlns:a16="http://schemas.microsoft.com/office/drawing/2014/main" id="{314B6CD1-8B01-4C71-8658-A8FDAEC4BB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2" name="Immagine 17">
          <a:extLst>
            <a:ext uri="{FF2B5EF4-FFF2-40B4-BE49-F238E27FC236}">
              <a16:creationId xmlns:a16="http://schemas.microsoft.com/office/drawing/2014/main" id="{5965FB16-1FFA-49FA-BE51-E9EE568CDF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3" name="Immagine 18">
          <a:extLst>
            <a:ext uri="{FF2B5EF4-FFF2-40B4-BE49-F238E27FC236}">
              <a16:creationId xmlns:a16="http://schemas.microsoft.com/office/drawing/2014/main" id="{5C35C5C9-B1FD-4B1C-825F-CB24B574BC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4" name="Immagine 19">
          <a:extLst>
            <a:ext uri="{FF2B5EF4-FFF2-40B4-BE49-F238E27FC236}">
              <a16:creationId xmlns:a16="http://schemas.microsoft.com/office/drawing/2014/main" id="{E71B2EC1-3642-4472-A744-373B90D2F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5" name="Immagine 20">
          <a:extLst>
            <a:ext uri="{FF2B5EF4-FFF2-40B4-BE49-F238E27FC236}">
              <a16:creationId xmlns:a16="http://schemas.microsoft.com/office/drawing/2014/main" id="{17DD8356-835C-449B-B176-916A2BC10A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5466" name="Immagine 21">
          <a:extLst>
            <a:ext uri="{FF2B5EF4-FFF2-40B4-BE49-F238E27FC236}">
              <a16:creationId xmlns:a16="http://schemas.microsoft.com/office/drawing/2014/main" id="{F93808FC-A076-412D-AD45-D3D36FE95A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02651" name="Immagine 1">
          <a:extLst>
            <a:ext uri="{FF2B5EF4-FFF2-40B4-BE49-F238E27FC236}">
              <a16:creationId xmlns:a16="http://schemas.microsoft.com/office/drawing/2014/main" id="{5E607FE7-4450-4835-B2B5-1EEBBFC3D0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02652" name="Immagine 2">
          <a:extLst>
            <a:ext uri="{FF2B5EF4-FFF2-40B4-BE49-F238E27FC236}">
              <a16:creationId xmlns:a16="http://schemas.microsoft.com/office/drawing/2014/main" id="{15C4BEB6-6D71-4956-8A9F-B50D1AE76D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25371" name="Immagine 1">
          <a:extLst>
            <a:ext uri="{FF2B5EF4-FFF2-40B4-BE49-F238E27FC236}">
              <a16:creationId xmlns:a16="http://schemas.microsoft.com/office/drawing/2014/main" id="{2779111F-2CE6-4E99-A544-97716CD8FB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25372" name="Immagine 2">
          <a:extLst>
            <a:ext uri="{FF2B5EF4-FFF2-40B4-BE49-F238E27FC236}">
              <a16:creationId xmlns:a16="http://schemas.microsoft.com/office/drawing/2014/main" id="{41C193E6-6902-47B8-BB94-BA9FC41A4C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3794" name="Immagine 1">
          <a:extLst>
            <a:ext uri="{FF2B5EF4-FFF2-40B4-BE49-F238E27FC236}">
              <a16:creationId xmlns:a16="http://schemas.microsoft.com/office/drawing/2014/main" id="{A9904B83-4286-4EB2-8721-CE8B79927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3795" name="Immagine 2">
          <a:extLst>
            <a:ext uri="{FF2B5EF4-FFF2-40B4-BE49-F238E27FC236}">
              <a16:creationId xmlns:a16="http://schemas.microsoft.com/office/drawing/2014/main" id="{8B388831-3A3E-45E9-A00A-04E255C7DC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796" name="Immagine 8">
          <a:extLst>
            <a:ext uri="{FF2B5EF4-FFF2-40B4-BE49-F238E27FC236}">
              <a16:creationId xmlns:a16="http://schemas.microsoft.com/office/drawing/2014/main" id="{464C6FA3-A6CF-4477-9E19-981ACBC772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797" name="Immagine 10">
          <a:extLst>
            <a:ext uri="{FF2B5EF4-FFF2-40B4-BE49-F238E27FC236}">
              <a16:creationId xmlns:a16="http://schemas.microsoft.com/office/drawing/2014/main" id="{716145F4-3230-431C-8E0D-BEC879BF28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798" name="Immagine 1">
          <a:extLst>
            <a:ext uri="{FF2B5EF4-FFF2-40B4-BE49-F238E27FC236}">
              <a16:creationId xmlns:a16="http://schemas.microsoft.com/office/drawing/2014/main" id="{8212C290-7D2B-4D09-8097-D461FB256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799" name="Immagine 3">
          <a:extLst>
            <a:ext uri="{FF2B5EF4-FFF2-40B4-BE49-F238E27FC236}">
              <a16:creationId xmlns:a16="http://schemas.microsoft.com/office/drawing/2014/main" id="{69912528-60AB-43E3-B2AA-A5423F2285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800" name="Immagine 7">
          <a:extLst>
            <a:ext uri="{FF2B5EF4-FFF2-40B4-BE49-F238E27FC236}">
              <a16:creationId xmlns:a16="http://schemas.microsoft.com/office/drawing/2014/main" id="{AEA16E49-3A51-4061-BCFC-6ACA770EDA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3801" name="Immagine 8">
          <a:extLst>
            <a:ext uri="{FF2B5EF4-FFF2-40B4-BE49-F238E27FC236}">
              <a16:creationId xmlns:a16="http://schemas.microsoft.com/office/drawing/2014/main" id="{C2988642-5E10-48D2-B245-AA8A4C1FB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2" name="Immagine 9">
          <a:extLst>
            <a:ext uri="{FF2B5EF4-FFF2-40B4-BE49-F238E27FC236}">
              <a16:creationId xmlns:a16="http://schemas.microsoft.com/office/drawing/2014/main" id="{0571B62D-CF95-45D1-946F-68865BF012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3" name="Immagine 10">
          <a:extLst>
            <a:ext uri="{FF2B5EF4-FFF2-40B4-BE49-F238E27FC236}">
              <a16:creationId xmlns:a16="http://schemas.microsoft.com/office/drawing/2014/main" id="{034CF949-8278-4CE7-835B-6B60EB09E1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3804" name="Immagine 11">
          <a:extLst>
            <a:ext uri="{FF2B5EF4-FFF2-40B4-BE49-F238E27FC236}">
              <a16:creationId xmlns:a16="http://schemas.microsoft.com/office/drawing/2014/main" id="{6FDDBDDD-D7C7-412A-BB90-385FCC6CAE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5" name="Immagine 1">
          <a:extLst>
            <a:ext uri="{FF2B5EF4-FFF2-40B4-BE49-F238E27FC236}">
              <a16:creationId xmlns:a16="http://schemas.microsoft.com/office/drawing/2014/main" id="{D8752E6C-E81E-4826-A3EA-A4B73BDD30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6" name="Immagine 2">
          <a:extLst>
            <a:ext uri="{FF2B5EF4-FFF2-40B4-BE49-F238E27FC236}">
              <a16:creationId xmlns:a16="http://schemas.microsoft.com/office/drawing/2014/main" id="{EC8129AA-5CF9-4060-8243-D4234418F9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7" name="Immagine 14">
          <a:extLst>
            <a:ext uri="{FF2B5EF4-FFF2-40B4-BE49-F238E27FC236}">
              <a16:creationId xmlns:a16="http://schemas.microsoft.com/office/drawing/2014/main" id="{32507DFE-FB3C-4ED6-88D5-B4D78B55D4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8" name="Immagine 15">
          <a:extLst>
            <a:ext uri="{FF2B5EF4-FFF2-40B4-BE49-F238E27FC236}">
              <a16:creationId xmlns:a16="http://schemas.microsoft.com/office/drawing/2014/main" id="{7A7F16D3-4E43-470E-92ED-B2045A80F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09" name="Immagine 16">
          <a:extLst>
            <a:ext uri="{FF2B5EF4-FFF2-40B4-BE49-F238E27FC236}">
              <a16:creationId xmlns:a16="http://schemas.microsoft.com/office/drawing/2014/main" id="{FA012F8F-399E-4B1D-9198-2C3FBDFC2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10" name="Immagine 17">
          <a:extLst>
            <a:ext uri="{FF2B5EF4-FFF2-40B4-BE49-F238E27FC236}">
              <a16:creationId xmlns:a16="http://schemas.microsoft.com/office/drawing/2014/main" id="{2D589BC3-E384-4E5C-A0D3-BB5986CB12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11" name="Immagine 18">
          <a:extLst>
            <a:ext uri="{FF2B5EF4-FFF2-40B4-BE49-F238E27FC236}">
              <a16:creationId xmlns:a16="http://schemas.microsoft.com/office/drawing/2014/main" id="{E62890B9-71E2-4D81-AD1E-E7296F0BAB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12" name="Immagine 19">
          <a:extLst>
            <a:ext uri="{FF2B5EF4-FFF2-40B4-BE49-F238E27FC236}">
              <a16:creationId xmlns:a16="http://schemas.microsoft.com/office/drawing/2014/main" id="{A48A8771-309E-4D37-B99E-ABDC255724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13" name="Immagine 20">
          <a:extLst>
            <a:ext uri="{FF2B5EF4-FFF2-40B4-BE49-F238E27FC236}">
              <a16:creationId xmlns:a16="http://schemas.microsoft.com/office/drawing/2014/main" id="{D358CC76-C567-44D9-9379-7D1782E7B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3814" name="Immagine 21">
          <a:extLst>
            <a:ext uri="{FF2B5EF4-FFF2-40B4-BE49-F238E27FC236}">
              <a16:creationId xmlns:a16="http://schemas.microsoft.com/office/drawing/2014/main" id="{2573493D-5755-4A87-ACF6-C94C9A02E5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14935" name="Immagine 1">
          <a:extLst>
            <a:ext uri="{FF2B5EF4-FFF2-40B4-BE49-F238E27FC236}">
              <a16:creationId xmlns:a16="http://schemas.microsoft.com/office/drawing/2014/main" id="{FAFF04A5-14DA-4527-9B95-A0CC03B78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14936" name="Immagine 2">
          <a:extLst>
            <a:ext uri="{FF2B5EF4-FFF2-40B4-BE49-F238E27FC236}">
              <a16:creationId xmlns:a16="http://schemas.microsoft.com/office/drawing/2014/main" id="{3A6E8FE7-23BB-4D47-BF45-DA68C097C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5053" name="Immagine 1">
          <a:extLst>
            <a:ext uri="{FF2B5EF4-FFF2-40B4-BE49-F238E27FC236}">
              <a16:creationId xmlns:a16="http://schemas.microsoft.com/office/drawing/2014/main" id="{04B9A5EC-10B2-44C4-B400-0AD8D95DE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5054" name="Immagine 2">
          <a:extLst>
            <a:ext uri="{FF2B5EF4-FFF2-40B4-BE49-F238E27FC236}">
              <a16:creationId xmlns:a16="http://schemas.microsoft.com/office/drawing/2014/main" id="{43EB55EE-6827-46C6-B476-1638C9760C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55" name="Immagine 8">
          <a:extLst>
            <a:ext uri="{FF2B5EF4-FFF2-40B4-BE49-F238E27FC236}">
              <a16:creationId xmlns:a16="http://schemas.microsoft.com/office/drawing/2014/main" id="{CB047DDF-3A6E-4828-8452-9627B367A5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56" name="Immagine 10">
          <a:extLst>
            <a:ext uri="{FF2B5EF4-FFF2-40B4-BE49-F238E27FC236}">
              <a16:creationId xmlns:a16="http://schemas.microsoft.com/office/drawing/2014/main" id="{CCE630DF-61EF-4E01-9919-7F3C413CC4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57" name="Immagine 1">
          <a:extLst>
            <a:ext uri="{FF2B5EF4-FFF2-40B4-BE49-F238E27FC236}">
              <a16:creationId xmlns:a16="http://schemas.microsoft.com/office/drawing/2014/main" id="{E6E1C49B-A27D-46C4-B74D-46BB5FA0FF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58" name="Immagine 3">
          <a:extLst>
            <a:ext uri="{FF2B5EF4-FFF2-40B4-BE49-F238E27FC236}">
              <a16:creationId xmlns:a16="http://schemas.microsoft.com/office/drawing/2014/main" id="{535DBA99-9C05-4650-B34F-AB34672EFB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59" name="Immagine 7">
          <a:extLst>
            <a:ext uri="{FF2B5EF4-FFF2-40B4-BE49-F238E27FC236}">
              <a16:creationId xmlns:a16="http://schemas.microsoft.com/office/drawing/2014/main" id="{370CEAE3-AEDA-4666-8DB3-8D04906CB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5060" name="Immagine 8">
          <a:extLst>
            <a:ext uri="{FF2B5EF4-FFF2-40B4-BE49-F238E27FC236}">
              <a16:creationId xmlns:a16="http://schemas.microsoft.com/office/drawing/2014/main" id="{52199C77-EFBB-4679-B8DC-BE7B17083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1" name="Immagine 9">
          <a:extLst>
            <a:ext uri="{FF2B5EF4-FFF2-40B4-BE49-F238E27FC236}">
              <a16:creationId xmlns:a16="http://schemas.microsoft.com/office/drawing/2014/main" id="{EDFA30AA-55E7-4E71-87E7-58BCBCF2B7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2" name="Immagine 10">
          <a:extLst>
            <a:ext uri="{FF2B5EF4-FFF2-40B4-BE49-F238E27FC236}">
              <a16:creationId xmlns:a16="http://schemas.microsoft.com/office/drawing/2014/main" id="{AC4D81F1-0B6E-4A6C-86CF-9EEC60DE3B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5063" name="Immagine 11">
          <a:extLst>
            <a:ext uri="{FF2B5EF4-FFF2-40B4-BE49-F238E27FC236}">
              <a16:creationId xmlns:a16="http://schemas.microsoft.com/office/drawing/2014/main" id="{0F06006C-0D16-4EFA-ACBB-F8F60FD280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4" name="Immagine 1">
          <a:extLst>
            <a:ext uri="{FF2B5EF4-FFF2-40B4-BE49-F238E27FC236}">
              <a16:creationId xmlns:a16="http://schemas.microsoft.com/office/drawing/2014/main" id="{1E29A57C-47A1-4243-BC06-98E4092C20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5" name="Immagine 2">
          <a:extLst>
            <a:ext uri="{FF2B5EF4-FFF2-40B4-BE49-F238E27FC236}">
              <a16:creationId xmlns:a16="http://schemas.microsoft.com/office/drawing/2014/main" id="{AA29DA12-F891-446B-9479-AE2954692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6" name="Immagine 14">
          <a:extLst>
            <a:ext uri="{FF2B5EF4-FFF2-40B4-BE49-F238E27FC236}">
              <a16:creationId xmlns:a16="http://schemas.microsoft.com/office/drawing/2014/main" id="{F4DFFE3D-4036-40B5-B1BE-3A3D1A8689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7" name="Immagine 15">
          <a:extLst>
            <a:ext uri="{FF2B5EF4-FFF2-40B4-BE49-F238E27FC236}">
              <a16:creationId xmlns:a16="http://schemas.microsoft.com/office/drawing/2014/main" id="{1A6FEB26-19F5-4DE4-82EF-5CDBF7B74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8" name="Immagine 16">
          <a:extLst>
            <a:ext uri="{FF2B5EF4-FFF2-40B4-BE49-F238E27FC236}">
              <a16:creationId xmlns:a16="http://schemas.microsoft.com/office/drawing/2014/main" id="{A05E1512-FBF2-4620-B9BD-9D33E543A7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69" name="Immagine 19">
          <a:extLst>
            <a:ext uri="{FF2B5EF4-FFF2-40B4-BE49-F238E27FC236}">
              <a16:creationId xmlns:a16="http://schemas.microsoft.com/office/drawing/2014/main" id="{031B32C8-86C5-4C15-9EC2-F1DEA86E9D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70" name="Immagine 18">
          <a:extLst>
            <a:ext uri="{FF2B5EF4-FFF2-40B4-BE49-F238E27FC236}">
              <a16:creationId xmlns:a16="http://schemas.microsoft.com/office/drawing/2014/main" id="{EAE88277-3ACC-4B94-B013-01FF1D2595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71" name="Immagine 19">
          <a:extLst>
            <a:ext uri="{FF2B5EF4-FFF2-40B4-BE49-F238E27FC236}">
              <a16:creationId xmlns:a16="http://schemas.microsoft.com/office/drawing/2014/main" id="{8BC270E8-8A6F-4814-AA53-B30620CDC1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5072" name="Immagine 24">
          <a:extLst>
            <a:ext uri="{FF2B5EF4-FFF2-40B4-BE49-F238E27FC236}">
              <a16:creationId xmlns:a16="http://schemas.microsoft.com/office/drawing/2014/main" id="{86C1E1AA-FEC1-4199-99A7-28AF1DA911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22101" name="Immagine 1">
          <a:extLst>
            <a:ext uri="{FF2B5EF4-FFF2-40B4-BE49-F238E27FC236}">
              <a16:creationId xmlns:a16="http://schemas.microsoft.com/office/drawing/2014/main" id="{EF7ABFB6-1236-4F1E-8CBF-63274DDA63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22102" name="Immagine 2">
          <a:extLst>
            <a:ext uri="{FF2B5EF4-FFF2-40B4-BE49-F238E27FC236}">
              <a16:creationId xmlns:a16="http://schemas.microsoft.com/office/drawing/2014/main" id="{018CADBF-5F57-40BB-9B10-C20FD59B60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8105" name="Immagine 1">
          <a:extLst>
            <a:ext uri="{FF2B5EF4-FFF2-40B4-BE49-F238E27FC236}">
              <a16:creationId xmlns:a16="http://schemas.microsoft.com/office/drawing/2014/main" id="{CE84B86D-1791-46AE-9C88-AB1CD0414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8106" name="Immagine 2">
          <a:extLst>
            <a:ext uri="{FF2B5EF4-FFF2-40B4-BE49-F238E27FC236}">
              <a16:creationId xmlns:a16="http://schemas.microsoft.com/office/drawing/2014/main" id="{88DFF107-8706-4513-AC17-F6A9A815F6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07" name="Immagine 8">
          <a:extLst>
            <a:ext uri="{FF2B5EF4-FFF2-40B4-BE49-F238E27FC236}">
              <a16:creationId xmlns:a16="http://schemas.microsoft.com/office/drawing/2014/main" id="{1330D440-EF26-4B16-AD85-789AF85D64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08" name="Immagine 10">
          <a:extLst>
            <a:ext uri="{FF2B5EF4-FFF2-40B4-BE49-F238E27FC236}">
              <a16:creationId xmlns:a16="http://schemas.microsoft.com/office/drawing/2014/main" id="{4654D56E-23AF-403D-B745-E8D17477DB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09" name="Immagine 1">
          <a:extLst>
            <a:ext uri="{FF2B5EF4-FFF2-40B4-BE49-F238E27FC236}">
              <a16:creationId xmlns:a16="http://schemas.microsoft.com/office/drawing/2014/main" id="{7761D9A3-B98B-467A-8F19-49239ECC18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10" name="Immagine 3">
          <a:extLst>
            <a:ext uri="{FF2B5EF4-FFF2-40B4-BE49-F238E27FC236}">
              <a16:creationId xmlns:a16="http://schemas.microsoft.com/office/drawing/2014/main" id="{C8C0475A-AC72-4531-8F19-127912BC22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11" name="Immagine 7">
          <a:extLst>
            <a:ext uri="{FF2B5EF4-FFF2-40B4-BE49-F238E27FC236}">
              <a16:creationId xmlns:a16="http://schemas.microsoft.com/office/drawing/2014/main" id="{EBFA7CB9-C979-44EB-9315-69B00C754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8112" name="Immagine 8">
          <a:extLst>
            <a:ext uri="{FF2B5EF4-FFF2-40B4-BE49-F238E27FC236}">
              <a16:creationId xmlns:a16="http://schemas.microsoft.com/office/drawing/2014/main" id="{ED0F2AED-FCE6-45BC-94BD-A6D8E9B479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3" name="Immagine 9">
          <a:extLst>
            <a:ext uri="{FF2B5EF4-FFF2-40B4-BE49-F238E27FC236}">
              <a16:creationId xmlns:a16="http://schemas.microsoft.com/office/drawing/2014/main" id="{9177DB9B-3C5A-41C7-B247-3A6A6CABA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4" name="Immagine 10">
          <a:extLst>
            <a:ext uri="{FF2B5EF4-FFF2-40B4-BE49-F238E27FC236}">
              <a16:creationId xmlns:a16="http://schemas.microsoft.com/office/drawing/2014/main" id="{C0CDD872-D5AF-4EE9-9C55-5B3B56806D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8115" name="Immagine 11">
          <a:extLst>
            <a:ext uri="{FF2B5EF4-FFF2-40B4-BE49-F238E27FC236}">
              <a16:creationId xmlns:a16="http://schemas.microsoft.com/office/drawing/2014/main" id="{0C4C61F2-8AD2-4DF4-A3E2-9736777D1A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6" name="Immagine 1">
          <a:extLst>
            <a:ext uri="{FF2B5EF4-FFF2-40B4-BE49-F238E27FC236}">
              <a16:creationId xmlns:a16="http://schemas.microsoft.com/office/drawing/2014/main" id="{6C61CC4D-90F4-424D-8E76-9DCE7B380B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7" name="Immagine 2">
          <a:extLst>
            <a:ext uri="{FF2B5EF4-FFF2-40B4-BE49-F238E27FC236}">
              <a16:creationId xmlns:a16="http://schemas.microsoft.com/office/drawing/2014/main" id="{79E6E0AC-2B94-47F2-BCBE-B2C3149566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8" name="Immagine 14">
          <a:extLst>
            <a:ext uri="{FF2B5EF4-FFF2-40B4-BE49-F238E27FC236}">
              <a16:creationId xmlns:a16="http://schemas.microsoft.com/office/drawing/2014/main" id="{3F5E5168-7812-47E0-ABEB-FA942885CE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19" name="Immagine 15">
          <a:extLst>
            <a:ext uri="{FF2B5EF4-FFF2-40B4-BE49-F238E27FC236}">
              <a16:creationId xmlns:a16="http://schemas.microsoft.com/office/drawing/2014/main" id="{A8886861-8183-430C-BE76-5F27042DB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20" name="Immagine 16">
          <a:extLst>
            <a:ext uri="{FF2B5EF4-FFF2-40B4-BE49-F238E27FC236}">
              <a16:creationId xmlns:a16="http://schemas.microsoft.com/office/drawing/2014/main" id="{EBDFBB1F-03B8-4A69-8B5A-79856B830B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21" name="Immagine 19">
          <a:extLst>
            <a:ext uri="{FF2B5EF4-FFF2-40B4-BE49-F238E27FC236}">
              <a16:creationId xmlns:a16="http://schemas.microsoft.com/office/drawing/2014/main" id="{DF0565F3-81F3-46DC-959D-24B9874A0D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22" name="Immagine 18">
          <a:extLst>
            <a:ext uri="{FF2B5EF4-FFF2-40B4-BE49-F238E27FC236}">
              <a16:creationId xmlns:a16="http://schemas.microsoft.com/office/drawing/2014/main" id="{A184665D-F450-4171-81AC-1A1858CB18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23" name="Immagine 19">
          <a:extLst>
            <a:ext uri="{FF2B5EF4-FFF2-40B4-BE49-F238E27FC236}">
              <a16:creationId xmlns:a16="http://schemas.microsoft.com/office/drawing/2014/main" id="{0D9575B7-E974-40E9-B774-D823D4227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8124" name="Immagine 20">
          <a:extLst>
            <a:ext uri="{FF2B5EF4-FFF2-40B4-BE49-F238E27FC236}">
              <a16:creationId xmlns:a16="http://schemas.microsoft.com/office/drawing/2014/main" id="{A3FEF2AD-0F8C-4768-99A9-19DDE6673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65089" name="Immagine 1">
          <a:extLst>
            <a:ext uri="{FF2B5EF4-FFF2-40B4-BE49-F238E27FC236}">
              <a16:creationId xmlns:a16="http://schemas.microsoft.com/office/drawing/2014/main" id="{EA805976-0996-4A00-9807-4B5EDF01D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65090" name="Immagine 2">
          <a:extLst>
            <a:ext uri="{FF2B5EF4-FFF2-40B4-BE49-F238E27FC236}">
              <a16:creationId xmlns:a16="http://schemas.microsoft.com/office/drawing/2014/main" id="{1B8E6021-5E81-4CC7-9E06-429C3978B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4801" name="Immagine 1">
          <a:extLst>
            <a:ext uri="{FF2B5EF4-FFF2-40B4-BE49-F238E27FC236}">
              <a16:creationId xmlns:a16="http://schemas.microsoft.com/office/drawing/2014/main" id="{0DB037F5-96E7-4270-B584-D6F66C200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4802" name="Immagine 2">
          <a:extLst>
            <a:ext uri="{FF2B5EF4-FFF2-40B4-BE49-F238E27FC236}">
              <a16:creationId xmlns:a16="http://schemas.microsoft.com/office/drawing/2014/main" id="{178772E8-5359-42EE-AB8D-B8BA49AF4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3" name="Immagine 8">
          <a:extLst>
            <a:ext uri="{FF2B5EF4-FFF2-40B4-BE49-F238E27FC236}">
              <a16:creationId xmlns:a16="http://schemas.microsoft.com/office/drawing/2014/main" id="{1BFD36AC-04B8-473E-ACF2-6F923AA01D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4" name="Immagine 10">
          <a:extLst>
            <a:ext uri="{FF2B5EF4-FFF2-40B4-BE49-F238E27FC236}">
              <a16:creationId xmlns:a16="http://schemas.microsoft.com/office/drawing/2014/main" id="{06FC0C3A-1305-4AA9-A530-2E8D40FCBB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5" name="Immagine 1">
          <a:extLst>
            <a:ext uri="{FF2B5EF4-FFF2-40B4-BE49-F238E27FC236}">
              <a16:creationId xmlns:a16="http://schemas.microsoft.com/office/drawing/2014/main" id="{6DBFE2F0-F44A-421B-AF93-711B60124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6" name="Immagine 3">
          <a:extLst>
            <a:ext uri="{FF2B5EF4-FFF2-40B4-BE49-F238E27FC236}">
              <a16:creationId xmlns:a16="http://schemas.microsoft.com/office/drawing/2014/main" id="{B0425BCD-7736-44A9-8CE2-6A03F4E3F3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7" name="Immagine 7">
          <a:extLst>
            <a:ext uri="{FF2B5EF4-FFF2-40B4-BE49-F238E27FC236}">
              <a16:creationId xmlns:a16="http://schemas.microsoft.com/office/drawing/2014/main" id="{FB5AD997-F1AD-4A73-8FBD-27385C20EE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4808" name="Immagine 8">
          <a:extLst>
            <a:ext uri="{FF2B5EF4-FFF2-40B4-BE49-F238E27FC236}">
              <a16:creationId xmlns:a16="http://schemas.microsoft.com/office/drawing/2014/main" id="{038D13DC-ECB3-4897-B943-430B0E75F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09" name="Immagine 9">
          <a:extLst>
            <a:ext uri="{FF2B5EF4-FFF2-40B4-BE49-F238E27FC236}">
              <a16:creationId xmlns:a16="http://schemas.microsoft.com/office/drawing/2014/main" id="{64A5E8C4-0D40-4ED9-88B4-4F6F6B9FC9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0" name="Immagine 10">
          <a:extLst>
            <a:ext uri="{FF2B5EF4-FFF2-40B4-BE49-F238E27FC236}">
              <a16:creationId xmlns:a16="http://schemas.microsoft.com/office/drawing/2014/main" id="{B60AEB9D-CB5F-44AC-993D-5633F1AE09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4811" name="Immagine 11">
          <a:extLst>
            <a:ext uri="{FF2B5EF4-FFF2-40B4-BE49-F238E27FC236}">
              <a16:creationId xmlns:a16="http://schemas.microsoft.com/office/drawing/2014/main" id="{1686F6B1-528A-4166-AAEF-7CE6F645A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2" name="Immagine 1">
          <a:extLst>
            <a:ext uri="{FF2B5EF4-FFF2-40B4-BE49-F238E27FC236}">
              <a16:creationId xmlns:a16="http://schemas.microsoft.com/office/drawing/2014/main" id="{8145C6BE-6F70-4028-8786-1FB781710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3" name="Immagine 2">
          <a:extLst>
            <a:ext uri="{FF2B5EF4-FFF2-40B4-BE49-F238E27FC236}">
              <a16:creationId xmlns:a16="http://schemas.microsoft.com/office/drawing/2014/main" id="{2C1231BC-B38B-4C7E-A00E-C5FF62BF1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4" name="Immagine 14">
          <a:extLst>
            <a:ext uri="{FF2B5EF4-FFF2-40B4-BE49-F238E27FC236}">
              <a16:creationId xmlns:a16="http://schemas.microsoft.com/office/drawing/2014/main" id="{B6F4E909-234E-465B-82CB-157AD6758E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5" name="Immagine 15">
          <a:extLst>
            <a:ext uri="{FF2B5EF4-FFF2-40B4-BE49-F238E27FC236}">
              <a16:creationId xmlns:a16="http://schemas.microsoft.com/office/drawing/2014/main" id="{BD5425F0-932F-49C5-9FF9-B1C7CF9A35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6" name="Immagine 16">
          <a:extLst>
            <a:ext uri="{FF2B5EF4-FFF2-40B4-BE49-F238E27FC236}">
              <a16:creationId xmlns:a16="http://schemas.microsoft.com/office/drawing/2014/main" id="{FBE20E83-10B9-4338-94CE-CB2C5281EE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7" name="Immagine 19">
          <a:extLst>
            <a:ext uri="{FF2B5EF4-FFF2-40B4-BE49-F238E27FC236}">
              <a16:creationId xmlns:a16="http://schemas.microsoft.com/office/drawing/2014/main" id="{8D420AC9-6689-492C-8CDE-ACE714AD3A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8" name="Immagine 18">
          <a:extLst>
            <a:ext uri="{FF2B5EF4-FFF2-40B4-BE49-F238E27FC236}">
              <a16:creationId xmlns:a16="http://schemas.microsoft.com/office/drawing/2014/main" id="{163AFF25-6958-457D-9A2A-7C77824326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4819" name="Immagine 21">
          <a:extLst>
            <a:ext uri="{FF2B5EF4-FFF2-40B4-BE49-F238E27FC236}">
              <a16:creationId xmlns:a16="http://schemas.microsoft.com/office/drawing/2014/main" id="{325AB0E5-43E0-4689-941B-67C3E5D5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488625" name="Immagine 1">
          <a:extLst>
            <a:ext uri="{FF2B5EF4-FFF2-40B4-BE49-F238E27FC236}">
              <a16:creationId xmlns:a16="http://schemas.microsoft.com/office/drawing/2014/main" id="{E27FF0CC-F097-4B49-89B1-551D2FD126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488626" name="Immagine 2">
          <a:extLst>
            <a:ext uri="{FF2B5EF4-FFF2-40B4-BE49-F238E27FC236}">
              <a16:creationId xmlns:a16="http://schemas.microsoft.com/office/drawing/2014/main" id="{03ACD7E1-C5EF-4539-B9F9-817E924223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79785" name="Immagine 1">
          <a:extLst>
            <a:ext uri="{FF2B5EF4-FFF2-40B4-BE49-F238E27FC236}">
              <a16:creationId xmlns:a16="http://schemas.microsoft.com/office/drawing/2014/main" id="{DC5294AC-59F4-401E-A62D-E5A357826B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79786" name="Immagine 2">
          <a:extLst>
            <a:ext uri="{FF2B5EF4-FFF2-40B4-BE49-F238E27FC236}">
              <a16:creationId xmlns:a16="http://schemas.microsoft.com/office/drawing/2014/main" id="{52220A59-5D26-44B7-BA9F-C240578E1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87" name="Immagine 8">
          <a:extLst>
            <a:ext uri="{FF2B5EF4-FFF2-40B4-BE49-F238E27FC236}">
              <a16:creationId xmlns:a16="http://schemas.microsoft.com/office/drawing/2014/main" id="{55F9E0C3-836A-4BAC-A56B-091C88385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88" name="Immagine 10">
          <a:extLst>
            <a:ext uri="{FF2B5EF4-FFF2-40B4-BE49-F238E27FC236}">
              <a16:creationId xmlns:a16="http://schemas.microsoft.com/office/drawing/2014/main" id="{A3308077-31F0-4612-A2D6-A1ACCDDA7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89" name="Immagine 1">
          <a:extLst>
            <a:ext uri="{FF2B5EF4-FFF2-40B4-BE49-F238E27FC236}">
              <a16:creationId xmlns:a16="http://schemas.microsoft.com/office/drawing/2014/main" id="{B8101B2B-FD3E-4C75-BC1B-3289E3686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90" name="Immagine 3">
          <a:extLst>
            <a:ext uri="{FF2B5EF4-FFF2-40B4-BE49-F238E27FC236}">
              <a16:creationId xmlns:a16="http://schemas.microsoft.com/office/drawing/2014/main" id="{D1FFEFD3-7CEB-4F06-8388-CCDCA741DD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91" name="Immagine 7">
          <a:extLst>
            <a:ext uri="{FF2B5EF4-FFF2-40B4-BE49-F238E27FC236}">
              <a16:creationId xmlns:a16="http://schemas.microsoft.com/office/drawing/2014/main" id="{29EC4DAF-0A14-484B-9138-752E822C4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79792" name="Immagine 8">
          <a:extLst>
            <a:ext uri="{FF2B5EF4-FFF2-40B4-BE49-F238E27FC236}">
              <a16:creationId xmlns:a16="http://schemas.microsoft.com/office/drawing/2014/main" id="{5502D660-F29D-41E4-8803-6328884D23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3" name="Immagine 9">
          <a:extLst>
            <a:ext uri="{FF2B5EF4-FFF2-40B4-BE49-F238E27FC236}">
              <a16:creationId xmlns:a16="http://schemas.microsoft.com/office/drawing/2014/main" id="{307E21B5-DE97-4180-8D7E-2A9AF2B936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4" name="Immagine 10">
          <a:extLst>
            <a:ext uri="{FF2B5EF4-FFF2-40B4-BE49-F238E27FC236}">
              <a16:creationId xmlns:a16="http://schemas.microsoft.com/office/drawing/2014/main" id="{29F644B5-2434-421E-A8CA-6AF07BEEF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79795" name="Immagine 11">
          <a:extLst>
            <a:ext uri="{FF2B5EF4-FFF2-40B4-BE49-F238E27FC236}">
              <a16:creationId xmlns:a16="http://schemas.microsoft.com/office/drawing/2014/main" id="{06F66BDA-330A-420D-9B66-F31ED227F7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6" name="Immagine 1">
          <a:extLst>
            <a:ext uri="{FF2B5EF4-FFF2-40B4-BE49-F238E27FC236}">
              <a16:creationId xmlns:a16="http://schemas.microsoft.com/office/drawing/2014/main" id="{21837313-7454-4398-8033-BAF924A54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7" name="Immagine 2">
          <a:extLst>
            <a:ext uri="{FF2B5EF4-FFF2-40B4-BE49-F238E27FC236}">
              <a16:creationId xmlns:a16="http://schemas.microsoft.com/office/drawing/2014/main" id="{E5408B62-CA92-4492-A3A6-2F873E8E8F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8" name="Immagine 14">
          <a:extLst>
            <a:ext uri="{FF2B5EF4-FFF2-40B4-BE49-F238E27FC236}">
              <a16:creationId xmlns:a16="http://schemas.microsoft.com/office/drawing/2014/main" id="{9E9C2981-E313-4FB8-B699-EE976C315C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799" name="Immagine 15">
          <a:extLst>
            <a:ext uri="{FF2B5EF4-FFF2-40B4-BE49-F238E27FC236}">
              <a16:creationId xmlns:a16="http://schemas.microsoft.com/office/drawing/2014/main" id="{911AB165-13DC-4812-9E66-BAD3530960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800" name="Immagine 16">
          <a:extLst>
            <a:ext uri="{FF2B5EF4-FFF2-40B4-BE49-F238E27FC236}">
              <a16:creationId xmlns:a16="http://schemas.microsoft.com/office/drawing/2014/main" id="{81419BE6-4550-4AF5-BCA6-09CD8F571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801" name="Immagine 19">
          <a:extLst>
            <a:ext uri="{FF2B5EF4-FFF2-40B4-BE49-F238E27FC236}">
              <a16:creationId xmlns:a16="http://schemas.microsoft.com/office/drawing/2014/main" id="{A0F8244D-0579-4483-BC99-D06B962727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802" name="Immagine 18">
          <a:extLst>
            <a:ext uri="{FF2B5EF4-FFF2-40B4-BE49-F238E27FC236}">
              <a16:creationId xmlns:a16="http://schemas.microsoft.com/office/drawing/2014/main" id="{D54D888F-A020-4A08-8696-BD0924CD0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79803" name="Immagine 21">
          <a:extLst>
            <a:ext uri="{FF2B5EF4-FFF2-40B4-BE49-F238E27FC236}">
              <a16:creationId xmlns:a16="http://schemas.microsoft.com/office/drawing/2014/main" id="{EC0A971B-AB74-4FFC-9532-B4A9DF300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01929" name="Immagine 1">
          <a:extLst>
            <a:ext uri="{FF2B5EF4-FFF2-40B4-BE49-F238E27FC236}">
              <a16:creationId xmlns:a16="http://schemas.microsoft.com/office/drawing/2014/main" id="{837E3384-0138-43E3-8CFA-879DC4C106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01930" name="Immagine 2">
          <a:extLst>
            <a:ext uri="{FF2B5EF4-FFF2-40B4-BE49-F238E27FC236}">
              <a16:creationId xmlns:a16="http://schemas.microsoft.com/office/drawing/2014/main" id="{49522200-C2B9-4CF0-B227-B50E0DB0D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8386" name="Immagine 1">
          <a:extLst>
            <a:ext uri="{FF2B5EF4-FFF2-40B4-BE49-F238E27FC236}">
              <a16:creationId xmlns:a16="http://schemas.microsoft.com/office/drawing/2014/main" id="{580A43A1-C017-4AAC-B248-24EF66A3C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8387" name="Immagine 2">
          <a:extLst>
            <a:ext uri="{FF2B5EF4-FFF2-40B4-BE49-F238E27FC236}">
              <a16:creationId xmlns:a16="http://schemas.microsoft.com/office/drawing/2014/main" id="{82B3EDE4-21CB-4D60-8540-F6D76897C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88" name="Immagine 8">
          <a:extLst>
            <a:ext uri="{FF2B5EF4-FFF2-40B4-BE49-F238E27FC236}">
              <a16:creationId xmlns:a16="http://schemas.microsoft.com/office/drawing/2014/main" id="{75372D41-A7F5-4598-BE1A-93EF324B8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89" name="Immagine 10">
          <a:extLst>
            <a:ext uri="{FF2B5EF4-FFF2-40B4-BE49-F238E27FC236}">
              <a16:creationId xmlns:a16="http://schemas.microsoft.com/office/drawing/2014/main" id="{5FE435C6-21F9-4BA5-8E37-17BF4D9BE8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90" name="Immagine 1">
          <a:extLst>
            <a:ext uri="{FF2B5EF4-FFF2-40B4-BE49-F238E27FC236}">
              <a16:creationId xmlns:a16="http://schemas.microsoft.com/office/drawing/2014/main" id="{0D4087CF-D765-4906-8ABA-9136EA39C2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91" name="Immagine 3">
          <a:extLst>
            <a:ext uri="{FF2B5EF4-FFF2-40B4-BE49-F238E27FC236}">
              <a16:creationId xmlns:a16="http://schemas.microsoft.com/office/drawing/2014/main" id="{291F46D5-27A4-4A2B-9193-7CA860F01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92" name="Immagine 7">
          <a:extLst>
            <a:ext uri="{FF2B5EF4-FFF2-40B4-BE49-F238E27FC236}">
              <a16:creationId xmlns:a16="http://schemas.microsoft.com/office/drawing/2014/main" id="{5919DE2B-A421-42F4-AE35-11B90C87EF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8393" name="Immagine 8">
          <a:extLst>
            <a:ext uri="{FF2B5EF4-FFF2-40B4-BE49-F238E27FC236}">
              <a16:creationId xmlns:a16="http://schemas.microsoft.com/office/drawing/2014/main" id="{9D44763D-461F-4A0A-AC9F-0447C1A3C5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394" name="Immagine 9">
          <a:extLst>
            <a:ext uri="{FF2B5EF4-FFF2-40B4-BE49-F238E27FC236}">
              <a16:creationId xmlns:a16="http://schemas.microsoft.com/office/drawing/2014/main" id="{E4736884-666B-4CF7-8110-8FFB61B458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395" name="Immagine 10">
          <a:extLst>
            <a:ext uri="{FF2B5EF4-FFF2-40B4-BE49-F238E27FC236}">
              <a16:creationId xmlns:a16="http://schemas.microsoft.com/office/drawing/2014/main" id="{A95942EE-1FE5-470C-93EB-05390C5144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8396" name="Immagine 11">
          <a:extLst>
            <a:ext uri="{FF2B5EF4-FFF2-40B4-BE49-F238E27FC236}">
              <a16:creationId xmlns:a16="http://schemas.microsoft.com/office/drawing/2014/main" id="{D87604D2-425D-4D29-8F74-906C3E6CBE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397" name="Immagine 1">
          <a:extLst>
            <a:ext uri="{FF2B5EF4-FFF2-40B4-BE49-F238E27FC236}">
              <a16:creationId xmlns:a16="http://schemas.microsoft.com/office/drawing/2014/main" id="{F2329B35-B4DE-416C-911E-ACE626CC88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398" name="Immagine 2">
          <a:extLst>
            <a:ext uri="{FF2B5EF4-FFF2-40B4-BE49-F238E27FC236}">
              <a16:creationId xmlns:a16="http://schemas.microsoft.com/office/drawing/2014/main" id="{2B2BE12C-4127-4935-A43D-B7C8949353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399" name="Immagine 14">
          <a:extLst>
            <a:ext uri="{FF2B5EF4-FFF2-40B4-BE49-F238E27FC236}">
              <a16:creationId xmlns:a16="http://schemas.microsoft.com/office/drawing/2014/main" id="{ABE89ED9-7CFE-4268-9934-F19D9CA882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0" name="Immagine 15">
          <a:extLst>
            <a:ext uri="{FF2B5EF4-FFF2-40B4-BE49-F238E27FC236}">
              <a16:creationId xmlns:a16="http://schemas.microsoft.com/office/drawing/2014/main" id="{9D91B0AB-440E-4B68-AE22-992A9E1BBA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1" name="Immagine 16">
          <a:extLst>
            <a:ext uri="{FF2B5EF4-FFF2-40B4-BE49-F238E27FC236}">
              <a16:creationId xmlns:a16="http://schemas.microsoft.com/office/drawing/2014/main" id="{1C01AF1E-DC98-43F7-B0D0-744784C132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2" name="Immagine 19">
          <a:extLst>
            <a:ext uri="{FF2B5EF4-FFF2-40B4-BE49-F238E27FC236}">
              <a16:creationId xmlns:a16="http://schemas.microsoft.com/office/drawing/2014/main" id="{B810E933-FFA2-4718-A110-3A6A39D66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3" name="Immagine 18">
          <a:extLst>
            <a:ext uri="{FF2B5EF4-FFF2-40B4-BE49-F238E27FC236}">
              <a16:creationId xmlns:a16="http://schemas.microsoft.com/office/drawing/2014/main" id="{583D1F54-8182-453C-833E-4293923E4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4" name="Immagine 19">
          <a:extLst>
            <a:ext uri="{FF2B5EF4-FFF2-40B4-BE49-F238E27FC236}">
              <a16:creationId xmlns:a16="http://schemas.microsoft.com/office/drawing/2014/main" id="{B187F727-8325-42F9-9B18-C94D58A4CC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5" name="Immagine 20">
          <a:extLst>
            <a:ext uri="{FF2B5EF4-FFF2-40B4-BE49-F238E27FC236}">
              <a16:creationId xmlns:a16="http://schemas.microsoft.com/office/drawing/2014/main" id="{B6BD7573-6591-4651-801F-A69256F1A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8406" name="Immagine 21">
          <a:extLst>
            <a:ext uri="{FF2B5EF4-FFF2-40B4-BE49-F238E27FC236}">
              <a16:creationId xmlns:a16="http://schemas.microsoft.com/office/drawing/2014/main" id="{69DE8421-4991-49A1-81A4-116E93B502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7117" name="Immagine 1">
          <a:extLst>
            <a:ext uri="{FF2B5EF4-FFF2-40B4-BE49-F238E27FC236}">
              <a16:creationId xmlns:a16="http://schemas.microsoft.com/office/drawing/2014/main" id="{E006B2FE-B42D-426A-8AF6-16EBD95602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7118" name="Immagine 2">
          <a:extLst>
            <a:ext uri="{FF2B5EF4-FFF2-40B4-BE49-F238E27FC236}">
              <a16:creationId xmlns:a16="http://schemas.microsoft.com/office/drawing/2014/main" id="{7F5C1769-BB5D-4A16-8F8D-21A39477C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19" name="Immagine 8">
          <a:extLst>
            <a:ext uri="{FF2B5EF4-FFF2-40B4-BE49-F238E27FC236}">
              <a16:creationId xmlns:a16="http://schemas.microsoft.com/office/drawing/2014/main" id="{B03369E3-42E8-4DCB-B5FA-E992BD892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20" name="Immagine 10">
          <a:extLst>
            <a:ext uri="{FF2B5EF4-FFF2-40B4-BE49-F238E27FC236}">
              <a16:creationId xmlns:a16="http://schemas.microsoft.com/office/drawing/2014/main" id="{102B4B79-770A-4EF1-826B-B3A291417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21" name="Immagine 1">
          <a:extLst>
            <a:ext uri="{FF2B5EF4-FFF2-40B4-BE49-F238E27FC236}">
              <a16:creationId xmlns:a16="http://schemas.microsoft.com/office/drawing/2014/main" id="{AEFC05A5-B8CE-4FF4-A5E1-2A956B756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22" name="Immagine 3">
          <a:extLst>
            <a:ext uri="{FF2B5EF4-FFF2-40B4-BE49-F238E27FC236}">
              <a16:creationId xmlns:a16="http://schemas.microsoft.com/office/drawing/2014/main" id="{2E3CD23B-2DA0-4F46-8C63-0988A9E7BC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23" name="Immagine 7">
          <a:extLst>
            <a:ext uri="{FF2B5EF4-FFF2-40B4-BE49-F238E27FC236}">
              <a16:creationId xmlns:a16="http://schemas.microsoft.com/office/drawing/2014/main" id="{C8022391-721F-4D73-8751-679CF19909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7124" name="Immagine 8">
          <a:extLst>
            <a:ext uri="{FF2B5EF4-FFF2-40B4-BE49-F238E27FC236}">
              <a16:creationId xmlns:a16="http://schemas.microsoft.com/office/drawing/2014/main" id="{EACF2EC9-CEAB-4964-91BD-6EF875FDE2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25" name="Immagine 9">
          <a:extLst>
            <a:ext uri="{FF2B5EF4-FFF2-40B4-BE49-F238E27FC236}">
              <a16:creationId xmlns:a16="http://schemas.microsoft.com/office/drawing/2014/main" id="{C100EB65-8722-49CF-9078-BB5E127F96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26" name="Immagine 10">
          <a:extLst>
            <a:ext uri="{FF2B5EF4-FFF2-40B4-BE49-F238E27FC236}">
              <a16:creationId xmlns:a16="http://schemas.microsoft.com/office/drawing/2014/main" id="{DE3C21AC-D08A-4911-A526-1AD1DC0BD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7127" name="Immagine 11">
          <a:extLst>
            <a:ext uri="{FF2B5EF4-FFF2-40B4-BE49-F238E27FC236}">
              <a16:creationId xmlns:a16="http://schemas.microsoft.com/office/drawing/2014/main" id="{9C5B5BFF-FED4-4094-B848-940F8557D3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28" name="Immagine 1">
          <a:extLst>
            <a:ext uri="{FF2B5EF4-FFF2-40B4-BE49-F238E27FC236}">
              <a16:creationId xmlns:a16="http://schemas.microsoft.com/office/drawing/2014/main" id="{6C83B63F-D6EF-470D-9D21-8233381AF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29" name="Immagine 2">
          <a:extLst>
            <a:ext uri="{FF2B5EF4-FFF2-40B4-BE49-F238E27FC236}">
              <a16:creationId xmlns:a16="http://schemas.microsoft.com/office/drawing/2014/main" id="{7912A980-352C-46EA-8045-E3369AE2DF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0" name="Immagine 14">
          <a:extLst>
            <a:ext uri="{FF2B5EF4-FFF2-40B4-BE49-F238E27FC236}">
              <a16:creationId xmlns:a16="http://schemas.microsoft.com/office/drawing/2014/main" id="{8498C47B-95B0-4C12-B7BF-8EBA6A73E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1" name="Immagine 15">
          <a:extLst>
            <a:ext uri="{FF2B5EF4-FFF2-40B4-BE49-F238E27FC236}">
              <a16:creationId xmlns:a16="http://schemas.microsoft.com/office/drawing/2014/main" id="{8969FFF3-E21A-4D77-9848-928C773EB5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2" name="Immagine 16">
          <a:extLst>
            <a:ext uri="{FF2B5EF4-FFF2-40B4-BE49-F238E27FC236}">
              <a16:creationId xmlns:a16="http://schemas.microsoft.com/office/drawing/2014/main" id="{7AEC21A0-86D7-4555-81E9-A28AA1BE1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3" name="Immagine 19">
          <a:extLst>
            <a:ext uri="{FF2B5EF4-FFF2-40B4-BE49-F238E27FC236}">
              <a16:creationId xmlns:a16="http://schemas.microsoft.com/office/drawing/2014/main" id="{5B6E5E9B-909B-4765-A203-249237FCC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4" name="Immagine 18">
          <a:extLst>
            <a:ext uri="{FF2B5EF4-FFF2-40B4-BE49-F238E27FC236}">
              <a16:creationId xmlns:a16="http://schemas.microsoft.com/office/drawing/2014/main" id="{89EFA40D-E8CE-4D46-AB77-EE4736E06A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7135" name="Immagine 21">
          <a:extLst>
            <a:ext uri="{FF2B5EF4-FFF2-40B4-BE49-F238E27FC236}">
              <a16:creationId xmlns:a16="http://schemas.microsoft.com/office/drawing/2014/main" id="{97CC8C45-FD09-48DF-AFF4-446168DBF5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19327" name="Immagine 1">
          <a:extLst>
            <a:ext uri="{FF2B5EF4-FFF2-40B4-BE49-F238E27FC236}">
              <a16:creationId xmlns:a16="http://schemas.microsoft.com/office/drawing/2014/main" id="{A02896F5-E5C1-410E-B665-26D8656FE7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19328" name="Immagine 2">
          <a:extLst>
            <a:ext uri="{FF2B5EF4-FFF2-40B4-BE49-F238E27FC236}">
              <a16:creationId xmlns:a16="http://schemas.microsoft.com/office/drawing/2014/main" id="{3A4D38B9-1BB2-4EF9-9283-325E27785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8526" name="Immagine 1">
          <a:extLst>
            <a:ext uri="{FF2B5EF4-FFF2-40B4-BE49-F238E27FC236}">
              <a16:creationId xmlns:a16="http://schemas.microsoft.com/office/drawing/2014/main" id="{B1E4A2B0-B38A-4878-8E15-93ABCE8019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8527" name="Immagine 2">
          <a:extLst>
            <a:ext uri="{FF2B5EF4-FFF2-40B4-BE49-F238E27FC236}">
              <a16:creationId xmlns:a16="http://schemas.microsoft.com/office/drawing/2014/main" id="{B2CD24E0-E4DB-42AF-9576-C91F79FE2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28" name="Immagine 8">
          <a:extLst>
            <a:ext uri="{FF2B5EF4-FFF2-40B4-BE49-F238E27FC236}">
              <a16:creationId xmlns:a16="http://schemas.microsoft.com/office/drawing/2014/main" id="{6363FC3C-54CE-4046-832E-667726C55C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29" name="Immagine 10">
          <a:extLst>
            <a:ext uri="{FF2B5EF4-FFF2-40B4-BE49-F238E27FC236}">
              <a16:creationId xmlns:a16="http://schemas.microsoft.com/office/drawing/2014/main" id="{8147DA9E-A2CD-4B05-B529-F8ED6950DB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30" name="Immagine 1">
          <a:extLst>
            <a:ext uri="{FF2B5EF4-FFF2-40B4-BE49-F238E27FC236}">
              <a16:creationId xmlns:a16="http://schemas.microsoft.com/office/drawing/2014/main" id="{E271F8C3-34C7-4C2F-AEC7-555A5A8F73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31" name="Immagine 3">
          <a:extLst>
            <a:ext uri="{FF2B5EF4-FFF2-40B4-BE49-F238E27FC236}">
              <a16:creationId xmlns:a16="http://schemas.microsoft.com/office/drawing/2014/main" id="{C9F86626-723C-4DD9-9D78-DF1FC86C6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32" name="Immagine 7">
          <a:extLst>
            <a:ext uri="{FF2B5EF4-FFF2-40B4-BE49-F238E27FC236}">
              <a16:creationId xmlns:a16="http://schemas.microsoft.com/office/drawing/2014/main" id="{683297B0-3C3C-4287-A531-D1EFAD7262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8533" name="Immagine 8">
          <a:extLst>
            <a:ext uri="{FF2B5EF4-FFF2-40B4-BE49-F238E27FC236}">
              <a16:creationId xmlns:a16="http://schemas.microsoft.com/office/drawing/2014/main" id="{CCD31ACC-B4BC-46BC-A5E0-1E6F297353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34" name="Immagine 9">
          <a:extLst>
            <a:ext uri="{FF2B5EF4-FFF2-40B4-BE49-F238E27FC236}">
              <a16:creationId xmlns:a16="http://schemas.microsoft.com/office/drawing/2014/main" id="{5E74DEF4-D6FD-4F75-915D-C38FF7E9DA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35" name="Immagine 10">
          <a:extLst>
            <a:ext uri="{FF2B5EF4-FFF2-40B4-BE49-F238E27FC236}">
              <a16:creationId xmlns:a16="http://schemas.microsoft.com/office/drawing/2014/main" id="{444F8BFB-DA93-48D7-BE1E-8747051F02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8536" name="Immagine 11">
          <a:extLst>
            <a:ext uri="{FF2B5EF4-FFF2-40B4-BE49-F238E27FC236}">
              <a16:creationId xmlns:a16="http://schemas.microsoft.com/office/drawing/2014/main" id="{DFF02F3A-494B-475C-9F20-EC04A69A3A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37" name="Immagine 1">
          <a:extLst>
            <a:ext uri="{FF2B5EF4-FFF2-40B4-BE49-F238E27FC236}">
              <a16:creationId xmlns:a16="http://schemas.microsoft.com/office/drawing/2014/main" id="{FA828B0A-5E44-4882-B240-04325BCD0D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38" name="Immagine 2">
          <a:extLst>
            <a:ext uri="{FF2B5EF4-FFF2-40B4-BE49-F238E27FC236}">
              <a16:creationId xmlns:a16="http://schemas.microsoft.com/office/drawing/2014/main" id="{D3ED1F9D-60CE-41BF-81D3-A622131C7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39" name="Immagine 14">
          <a:extLst>
            <a:ext uri="{FF2B5EF4-FFF2-40B4-BE49-F238E27FC236}">
              <a16:creationId xmlns:a16="http://schemas.microsoft.com/office/drawing/2014/main" id="{BD64E86B-03B6-4E8D-B756-7C25B93322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40" name="Immagine 15">
          <a:extLst>
            <a:ext uri="{FF2B5EF4-FFF2-40B4-BE49-F238E27FC236}">
              <a16:creationId xmlns:a16="http://schemas.microsoft.com/office/drawing/2014/main" id="{F241FC24-E52A-452F-955F-76574F9337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41" name="Immagine 16">
          <a:extLst>
            <a:ext uri="{FF2B5EF4-FFF2-40B4-BE49-F238E27FC236}">
              <a16:creationId xmlns:a16="http://schemas.microsoft.com/office/drawing/2014/main" id="{1174ADF9-BFE1-4855-AAB5-706CA81F43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42" name="Immagine 19">
          <a:extLst>
            <a:ext uri="{FF2B5EF4-FFF2-40B4-BE49-F238E27FC236}">
              <a16:creationId xmlns:a16="http://schemas.microsoft.com/office/drawing/2014/main" id="{C0396B49-892E-4681-9FAB-FCAD2F5B0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43" name="Immagine 18">
          <a:extLst>
            <a:ext uri="{FF2B5EF4-FFF2-40B4-BE49-F238E27FC236}">
              <a16:creationId xmlns:a16="http://schemas.microsoft.com/office/drawing/2014/main" id="{38A4229D-F82B-405D-8CF6-149997ED7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8544" name="Immagine 21">
          <a:extLst>
            <a:ext uri="{FF2B5EF4-FFF2-40B4-BE49-F238E27FC236}">
              <a16:creationId xmlns:a16="http://schemas.microsoft.com/office/drawing/2014/main" id="{6620E610-EC35-4C90-BE38-4C4FF694C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30587" name="Immagine 1">
          <a:extLst>
            <a:ext uri="{FF2B5EF4-FFF2-40B4-BE49-F238E27FC236}">
              <a16:creationId xmlns:a16="http://schemas.microsoft.com/office/drawing/2014/main" id="{77E0A1A6-EFAB-40EE-A5D0-BC8236894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30588" name="Immagine 2">
          <a:extLst>
            <a:ext uri="{FF2B5EF4-FFF2-40B4-BE49-F238E27FC236}">
              <a16:creationId xmlns:a16="http://schemas.microsoft.com/office/drawing/2014/main" id="{EE4437DD-97A9-4972-9659-03A9814D8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5829" name="Immagine 1">
          <a:extLst>
            <a:ext uri="{FF2B5EF4-FFF2-40B4-BE49-F238E27FC236}">
              <a16:creationId xmlns:a16="http://schemas.microsoft.com/office/drawing/2014/main" id="{4BEC0063-8812-44C5-9956-1C2D3622B7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5830" name="Immagine 2">
          <a:extLst>
            <a:ext uri="{FF2B5EF4-FFF2-40B4-BE49-F238E27FC236}">
              <a16:creationId xmlns:a16="http://schemas.microsoft.com/office/drawing/2014/main" id="{E4112A2B-C064-458A-AC3C-7C02FE0CA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1" name="Immagine 8">
          <a:extLst>
            <a:ext uri="{FF2B5EF4-FFF2-40B4-BE49-F238E27FC236}">
              <a16:creationId xmlns:a16="http://schemas.microsoft.com/office/drawing/2014/main" id="{205B5442-0C64-4990-A287-AA6E90ABB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2" name="Immagine 10">
          <a:extLst>
            <a:ext uri="{FF2B5EF4-FFF2-40B4-BE49-F238E27FC236}">
              <a16:creationId xmlns:a16="http://schemas.microsoft.com/office/drawing/2014/main" id="{763B589D-101E-49EC-A64E-3062A161EE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3" name="Immagine 1">
          <a:extLst>
            <a:ext uri="{FF2B5EF4-FFF2-40B4-BE49-F238E27FC236}">
              <a16:creationId xmlns:a16="http://schemas.microsoft.com/office/drawing/2014/main" id="{BC5941BB-F764-4D9D-85C2-70198C960B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4" name="Immagine 3">
          <a:extLst>
            <a:ext uri="{FF2B5EF4-FFF2-40B4-BE49-F238E27FC236}">
              <a16:creationId xmlns:a16="http://schemas.microsoft.com/office/drawing/2014/main" id="{644C816E-55B5-44E5-A08F-E2BA51DAC7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5" name="Immagine 7">
          <a:extLst>
            <a:ext uri="{FF2B5EF4-FFF2-40B4-BE49-F238E27FC236}">
              <a16:creationId xmlns:a16="http://schemas.microsoft.com/office/drawing/2014/main" id="{B11B123C-C0DD-4729-AA25-10C0C62F00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5836" name="Immagine 8">
          <a:extLst>
            <a:ext uri="{FF2B5EF4-FFF2-40B4-BE49-F238E27FC236}">
              <a16:creationId xmlns:a16="http://schemas.microsoft.com/office/drawing/2014/main" id="{06192457-3C51-4D2A-85AB-910858E44A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37" name="Immagine 9">
          <a:extLst>
            <a:ext uri="{FF2B5EF4-FFF2-40B4-BE49-F238E27FC236}">
              <a16:creationId xmlns:a16="http://schemas.microsoft.com/office/drawing/2014/main" id="{99918AFA-8E63-4BA3-B95C-50D3C3B66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38" name="Immagine 10">
          <a:extLst>
            <a:ext uri="{FF2B5EF4-FFF2-40B4-BE49-F238E27FC236}">
              <a16:creationId xmlns:a16="http://schemas.microsoft.com/office/drawing/2014/main" id="{6EA33CD2-CE4B-4D2E-AE9B-1A188F5B03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5839" name="Immagine 11">
          <a:extLst>
            <a:ext uri="{FF2B5EF4-FFF2-40B4-BE49-F238E27FC236}">
              <a16:creationId xmlns:a16="http://schemas.microsoft.com/office/drawing/2014/main" id="{7CF52E2D-2DCA-43CF-80E2-76D3874646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0" name="Immagine 1">
          <a:extLst>
            <a:ext uri="{FF2B5EF4-FFF2-40B4-BE49-F238E27FC236}">
              <a16:creationId xmlns:a16="http://schemas.microsoft.com/office/drawing/2014/main" id="{6A189D86-DDCC-43D2-A517-EADBA4C9E0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1" name="Immagine 2">
          <a:extLst>
            <a:ext uri="{FF2B5EF4-FFF2-40B4-BE49-F238E27FC236}">
              <a16:creationId xmlns:a16="http://schemas.microsoft.com/office/drawing/2014/main" id="{3C45F271-2A15-4BCC-8CE6-310073908C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2" name="Immagine 14">
          <a:extLst>
            <a:ext uri="{FF2B5EF4-FFF2-40B4-BE49-F238E27FC236}">
              <a16:creationId xmlns:a16="http://schemas.microsoft.com/office/drawing/2014/main" id="{C61C85A7-5528-4836-9D87-125AC158A4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3" name="Immagine 15">
          <a:extLst>
            <a:ext uri="{FF2B5EF4-FFF2-40B4-BE49-F238E27FC236}">
              <a16:creationId xmlns:a16="http://schemas.microsoft.com/office/drawing/2014/main" id="{19110691-8F63-403F-9FA8-BD1FC172D0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4" name="Immagine 16">
          <a:extLst>
            <a:ext uri="{FF2B5EF4-FFF2-40B4-BE49-F238E27FC236}">
              <a16:creationId xmlns:a16="http://schemas.microsoft.com/office/drawing/2014/main" id="{3CCD1DAF-61FB-4A00-8841-973FBD5D2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5" name="Immagine 19">
          <a:extLst>
            <a:ext uri="{FF2B5EF4-FFF2-40B4-BE49-F238E27FC236}">
              <a16:creationId xmlns:a16="http://schemas.microsoft.com/office/drawing/2014/main" id="{67B6B2CD-0B94-4C3A-BD7D-6C380BA8B5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6" name="Immagine 18">
          <a:extLst>
            <a:ext uri="{FF2B5EF4-FFF2-40B4-BE49-F238E27FC236}">
              <a16:creationId xmlns:a16="http://schemas.microsoft.com/office/drawing/2014/main" id="{9E64434F-75E5-4FEA-9A82-F18555D72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7" name="Immagine 19">
          <a:extLst>
            <a:ext uri="{FF2B5EF4-FFF2-40B4-BE49-F238E27FC236}">
              <a16:creationId xmlns:a16="http://schemas.microsoft.com/office/drawing/2014/main" id="{88E44A05-767F-404C-9D28-580DECEBD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5848" name="Immagine 20">
          <a:extLst>
            <a:ext uri="{FF2B5EF4-FFF2-40B4-BE49-F238E27FC236}">
              <a16:creationId xmlns:a16="http://schemas.microsoft.com/office/drawing/2014/main" id="{EB6D6A3A-1E1E-4B38-A58D-DDA3844A15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46961" name="Immagine 1">
          <a:extLst>
            <a:ext uri="{FF2B5EF4-FFF2-40B4-BE49-F238E27FC236}">
              <a16:creationId xmlns:a16="http://schemas.microsoft.com/office/drawing/2014/main" id="{2F5FC5BF-1179-4AD4-BD04-3DA4C0A53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46962" name="Immagine 2">
          <a:extLst>
            <a:ext uri="{FF2B5EF4-FFF2-40B4-BE49-F238E27FC236}">
              <a16:creationId xmlns:a16="http://schemas.microsoft.com/office/drawing/2014/main" id="{51EF14D4-70C8-4687-A9C2-E455D02B71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6041" name="Immagine 1">
          <a:extLst>
            <a:ext uri="{FF2B5EF4-FFF2-40B4-BE49-F238E27FC236}">
              <a16:creationId xmlns:a16="http://schemas.microsoft.com/office/drawing/2014/main" id="{FED61A3F-86B6-4D75-B706-CB740EAC2C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6042" name="Immagine 2">
          <a:extLst>
            <a:ext uri="{FF2B5EF4-FFF2-40B4-BE49-F238E27FC236}">
              <a16:creationId xmlns:a16="http://schemas.microsoft.com/office/drawing/2014/main" id="{FE4C6402-2C62-4D8E-85C7-933EDE95C5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3" name="Immagine 8">
          <a:extLst>
            <a:ext uri="{FF2B5EF4-FFF2-40B4-BE49-F238E27FC236}">
              <a16:creationId xmlns:a16="http://schemas.microsoft.com/office/drawing/2014/main" id="{72EBDB90-F537-42B5-B8E1-6C8BDA6F1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4" name="Immagine 10">
          <a:extLst>
            <a:ext uri="{FF2B5EF4-FFF2-40B4-BE49-F238E27FC236}">
              <a16:creationId xmlns:a16="http://schemas.microsoft.com/office/drawing/2014/main" id="{16116080-AB67-4D20-88CF-3B5A91F328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5" name="Immagine 1">
          <a:extLst>
            <a:ext uri="{FF2B5EF4-FFF2-40B4-BE49-F238E27FC236}">
              <a16:creationId xmlns:a16="http://schemas.microsoft.com/office/drawing/2014/main" id="{757C9A3E-781B-4B41-A310-75ED3CC645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6" name="Immagine 3">
          <a:extLst>
            <a:ext uri="{FF2B5EF4-FFF2-40B4-BE49-F238E27FC236}">
              <a16:creationId xmlns:a16="http://schemas.microsoft.com/office/drawing/2014/main" id="{0EE2D644-6460-4984-96A7-6F28A472C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7" name="Immagine 7">
          <a:extLst>
            <a:ext uri="{FF2B5EF4-FFF2-40B4-BE49-F238E27FC236}">
              <a16:creationId xmlns:a16="http://schemas.microsoft.com/office/drawing/2014/main" id="{21F6CD43-C0CA-4F6C-8665-EA6AA51BF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6048" name="Immagine 8">
          <a:extLst>
            <a:ext uri="{FF2B5EF4-FFF2-40B4-BE49-F238E27FC236}">
              <a16:creationId xmlns:a16="http://schemas.microsoft.com/office/drawing/2014/main" id="{90B24FCF-F94B-41C1-BCC4-D02FDDBBD8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49" name="Immagine 9">
          <a:extLst>
            <a:ext uri="{FF2B5EF4-FFF2-40B4-BE49-F238E27FC236}">
              <a16:creationId xmlns:a16="http://schemas.microsoft.com/office/drawing/2014/main" id="{9B896CCC-C6C5-410D-937F-4FE2A6F36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0" name="Immagine 10">
          <a:extLst>
            <a:ext uri="{FF2B5EF4-FFF2-40B4-BE49-F238E27FC236}">
              <a16:creationId xmlns:a16="http://schemas.microsoft.com/office/drawing/2014/main" id="{FCE8B642-98EF-4427-8EEA-89F84D87C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46051" name="Immagine 11">
          <a:extLst>
            <a:ext uri="{FF2B5EF4-FFF2-40B4-BE49-F238E27FC236}">
              <a16:creationId xmlns:a16="http://schemas.microsoft.com/office/drawing/2014/main" id="{4E4381BA-08F8-4EC5-AE9F-0F75BA196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2" name="Immagine 1">
          <a:extLst>
            <a:ext uri="{FF2B5EF4-FFF2-40B4-BE49-F238E27FC236}">
              <a16:creationId xmlns:a16="http://schemas.microsoft.com/office/drawing/2014/main" id="{CBA8E8A1-97B0-4033-9435-291FECD2FB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3" name="Immagine 2">
          <a:extLst>
            <a:ext uri="{FF2B5EF4-FFF2-40B4-BE49-F238E27FC236}">
              <a16:creationId xmlns:a16="http://schemas.microsoft.com/office/drawing/2014/main" id="{2094C5BE-5915-4714-81C3-881CAAC874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4" name="Immagine 14">
          <a:extLst>
            <a:ext uri="{FF2B5EF4-FFF2-40B4-BE49-F238E27FC236}">
              <a16:creationId xmlns:a16="http://schemas.microsoft.com/office/drawing/2014/main" id="{962460F9-0197-4E88-92D4-088C6A666A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5" name="Immagine 15">
          <a:extLst>
            <a:ext uri="{FF2B5EF4-FFF2-40B4-BE49-F238E27FC236}">
              <a16:creationId xmlns:a16="http://schemas.microsoft.com/office/drawing/2014/main" id="{9AEF564A-F5A2-404B-BB67-22337D9E98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6" name="Immagine 16">
          <a:extLst>
            <a:ext uri="{FF2B5EF4-FFF2-40B4-BE49-F238E27FC236}">
              <a16:creationId xmlns:a16="http://schemas.microsoft.com/office/drawing/2014/main" id="{922CEC8E-E7E2-4124-BEEC-C549883CCD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7" name="Immagine 19">
          <a:extLst>
            <a:ext uri="{FF2B5EF4-FFF2-40B4-BE49-F238E27FC236}">
              <a16:creationId xmlns:a16="http://schemas.microsoft.com/office/drawing/2014/main" id="{24D3BD59-EB9E-46EC-A12D-6A1D64D66F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8" name="Immagine 18">
          <a:extLst>
            <a:ext uri="{FF2B5EF4-FFF2-40B4-BE49-F238E27FC236}">
              <a16:creationId xmlns:a16="http://schemas.microsoft.com/office/drawing/2014/main" id="{11CDE1F2-B055-4697-90E6-508B60ADF7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6059" name="Immagine 21">
          <a:extLst>
            <a:ext uri="{FF2B5EF4-FFF2-40B4-BE49-F238E27FC236}">
              <a16:creationId xmlns:a16="http://schemas.microsoft.com/office/drawing/2014/main" id="{9E62CDBD-C75D-4263-8999-FE8B64A61C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65385" name="Immagine 1">
          <a:extLst>
            <a:ext uri="{FF2B5EF4-FFF2-40B4-BE49-F238E27FC236}">
              <a16:creationId xmlns:a16="http://schemas.microsoft.com/office/drawing/2014/main" id="{9011E73E-E062-49D2-B9CD-163D358CB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65386" name="Immagine 2">
          <a:extLst>
            <a:ext uri="{FF2B5EF4-FFF2-40B4-BE49-F238E27FC236}">
              <a16:creationId xmlns:a16="http://schemas.microsoft.com/office/drawing/2014/main" id="{4DAF289A-1B97-470F-8B46-CB213B0E7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12213" name="Immagine 1">
          <a:extLst>
            <a:ext uri="{FF2B5EF4-FFF2-40B4-BE49-F238E27FC236}">
              <a16:creationId xmlns:a16="http://schemas.microsoft.com/office/drawing/2014/main" id="{83DDE564-D52C-440E-9C0A-C4029AA2D9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12214" name="Immagine 2">
          <a:extLst>
            <a:ext uri="{FF2B5EF4-FFF2-40B4-BE49-F238E27FC236}">
              <a16:creationId xmlns:a16="http://schemas.microsoft.com/office/drawing/2014/main" id="{AF7996F7-C9DF-4DC5-8BF6-F608B20758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15" name="Immagine 8">
          <a:extLst>
            <a:ext uri="{FF2B5EF4-FFF2-40B4-BE49-F238E27FC236}">
              <a16:creationId xmlns:a16="http://schemas.microsoft.com/office/drawing/2014/main" id="{59A4588D-0977-4925-B3B5-B8832B145C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16" name="Immagine 10">
          <a:extLst>
            <a:ext uri="{FF2B5EF4-FFF2-40B4-BE49-F238E27FC236}">
              <a16:creationId xmlns:a16="http://schemas.microsoft.com/office/drawing/2014/main" id="{FCAB823C-A8F4-43BA-84CA-AB554B62E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17" name="Immagine 1">
          <a:extLst>
            <a:ext uri="{FF2B5EF4-FFF2-40B4-BE49-F238E27FC236}">
              <a16:creationId xmlns:a16="http://schemas.microsoft.com/office/drawing/2014/main" id="{1345499A-B5CA-4C58-90A3-FA1EA7B7A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18" name="Immagine 3">
          <a:extLst>
            <a:ext uri="{FF2B5EF4-FFF2-40B4-BE49-F238E27FC236}">
              <a16:creationId xmlns:a16="http://schemas.microsoft.com/office/drawing/2014/main" id="{287A199C-7444-47D9-A219-76EA8683C9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19" name="Immagine 7">
          <a:extLst>
            <a:ext uri="{FF2B5EF4-FFF2-40B4-BE49-F238E27FC236}">
              <a16:creationId xmlns:a16="http://schemas.microsoft.com/office/drawing/2014/main" id="{D1D8D1BE-CCBF-45D8-9190-9EA8338AC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12220" name="Immagine 8">
          <a:extLst>
            <a:ext uri="{FF2B5EF4-FFF2-40B4-BE49-F238E27FC236}">
              <a16:creationId xmlns:a16="http://schemas.microsoft.com/office/drawing/2014/main" id="{04F56FCF-165B-436C-AA98-DBA5B36C3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1" name="Immagine 9">
          <a:extLst>
            <a:ext uri="{FF2B5EF4-FFF2-40B4-BE49-F238E27FC236}">
              <a16:creationId xmlns:a16="http://schemas.microsoft.com/office/drawing/2014/main" id="{06499138-38E8-4CC9-9538-2E4652A4D4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2" name="Immagine 10">
          <a:extLst>
            <a:ext uri="{FF2B5EF4-FFF2-40B4-BE49-F238E27FC236}">
              <a16:creationId xmlns:a16="http://schemas.microsoft.com/office/drawing/2014/main" id="{41496508-CD64-454D-AFA8-7F98FAFFA5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12223" name="Immagine 11">
          <a:extLst>
            <a:ext uri="{FF2B5EF4-FFF2-40B4-BE49-F238E27FC236}">
              <a16:creationId xmlns:a16="http://schemas.microsoft.com/office/drawing/2014/main" id="{CD08C896-5814-470D-943B-8B52E9D38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4" name="Immagine 1">
          <a:extLst>
            <a:ext uri="{FF2B5EF4-FFF2-40B4-BE49-F238E27FC236}">
              <a16:creationId xmlns:a16="http://schemas.microsoft.com/office/drawing/2014/main" id="{EE579313-C87E-4CE6-94E8-5C004FDFBA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5" name="Immagine 2">
          <a:extLst>
            <a:ext uri="{FF2B5EF4-FFF2-40B4-BE49-F238E27FC236}">
              <a16:creationId xmlns:a16="http://schemas.microsoft.com/office/drawing/2014/main" id="{88B623CE-56BB-4E48-82D6-4AF4A7737A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6" name="Immagine 14">
          <a:extLst>
            <a:ext uri="{FF2B5EF4-FFF2-40B4-BE49-F238E27FC236}">
              <a16:creationId xmlns:a16="http://schemas.microsoft.com/office/drawing/2014/main" id="{6AB6BEFD-0E2F-40F7-BA71-0E7CA996D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7" name="Immagine 15">
          <a:extLst>
            <a:ext uri="{FF2B5EF4-FFF2-40B4-BE49-F238E27FC236}">
              <a16:creationId xmlns:a16="http://schemas.microsoft.com/office/drawing/2014/main" id="{2E942055-A931-4F40-BC7F-4E8A6CB08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8" name="Immagine 16">
          <a:extLst>
            <a:ext uri="{FF2B5EF4-FFF2-40B4-BE49-F238E27FC236}">
              <a16:creationId xmlns:a16="http://schemas.microsoft.com/office/drawing/2014/main" id="{F258DA8A-38D9-4946-8640-04D316049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29" name="Immagine 17">
          <a:extLst>
            <a:ext uri="{FF2B5EF4-FFF2-40B4-BE49-F238E27FC236}">
              <a16:creationId xmlns:a16="http://schemas.microsoft.com/office/drawing/2014/main" id="{0CACD0C6-15A3-4478-9B9A-8345000EB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30" name="Immagine 18">
          <a:extLst>
            <a:ext uri="{FF2B5EF4-FFF2-40B4-BE49-F238E27FC236}">
              <a16:creationId xmlns:a16="http://schemas.microsoft.com/office/drawing/2014/main" id="{3CC059C4-D3E1-4DE6-BE84-BE297CF470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31" name="Immagine 19">
          <a:extLst>
            <a:ext uri="{FF2B5EF4-FFF2-40B4-BE49-F238E27FC236}">
              <a16:creationId xmlns:a16="http://schemas.microsoft.com/office/drawing/2014/main" id="{7B4CE7AF-D9BC-48BA-8822-5F7E4D07A9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32" name="Immagine 20">
          <a:extLst>
            <a:ext uri="{FF2B5EF4-FFF2-40B4-BE49-F238E27FC236}">
              <a16:creationId xmlns:a16="http://schemas.microsoft.com/office/drawing/2014/main" id="{1CD06E0D-A1B3-41DA-BBF0-6C2F166E1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12233" name="Immagine 21">
          <a:extLst>
            <a:ext uri="{FF2B5EF4-FFF2-40B4-BE49-F238E27FC236}">
              <a16:creationId xmlns:a16="http://schemas.microsoft.com/office/drawing/2014/main" id="{9B1EE045-4BED-4254-ACE3-2342AA510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71525" name="Immagine 1">
          <a:extLst>
            <a:ext uri="{FF2B5EF4-FFF2-40B4-BE49-F238E27FC236}">
              <a16:creationId xmlns:a16="http://schemas.microsoft.com/office/drawing/2014/main" id="{5C379BD4-34EA-426C-9C92-70DEA0CEA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71526" name="Immagine 2">
          <a:extLst>
            <a:ext uri="{FF2B5EF4-FFF2-40B4-BE49-F238E27FC236}">
              <a16:creationId xmlns:a16="http://schemas.microsoft.com/office/drawing/2014/main" id="{807F1A1A-1CB6-4E08-8033-3802E011E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32535" name="Immagine 1">
          <a:extLst>
            <a:ext uri="{FF2B5EF4-FFF2-40B4-BE49-F238E27FC236}">
              <a16:creationId xmlns:a16="http://schemas.microsoft.com/office/drawing/2014/main" id="{70DAF7E4-4842-4A54-BB29-A234ECB06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32536" name="Immagine 2">
          <a:extLst>
            <a:ext uri="{FF2B5EF4-FFF2-40B4-BE49-F238E27FC236}">
              <a16:creationId xmlns:a16="http://schemas.microsoft.com/office/drawing/2014/main" id="{234346A7-3CCB-4BA8-9675-E1E6E5124C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4359" name="Immagine 1">
          <a:extLst>
            <a:ext uri="{FF2B5EF4-FFF2-40B4-BE49-F238E27FC236}">
              <a16:creationId xmlns:a16="http://schemas.microsoft.com/office/drawing/2014/main" id="{31E613CA-44A8-4EBD-8DF5-754A4E61A3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4360" name="Immagine 2">
          <a:extLst>
            <a:ext uri="{FF2B5EF4-FFF2-40B4-BE49-F238E27FC236}">
              <a16:creationId xmlns:a16="http://schemas.microsoft.com/office/drawing/2014/main" id="{BB3E7F08-0D00-43B1-A171-C9D06D663C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1" name="Immagine 8">
          <a:extLst>
            <a:ext uri="{FF2B5EF4-FFF2-40B4-BE49-F238E27FC236}">
              <a16:creationId xmlns:a16="http://schemas.microsoft.com/office/drawing/2014/main" id="{084933F7-5D75-471B-A161-7DA10F730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2" name="Immagine 10">
          <a:extLst>
            <a:ext uri="{FF2B5EF4-FFF2-40B4-BE49-F238E27FC236}">
              <a16:creationId xmlns:a16="http://schemas.microsoft.com/office/drawing/2014/main" id="{4572BAD5-770D-4B21-9417-555EC25D5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3" name="Immagine 1">
          <a:extLst>
            <a:ext uri="{FF2B5EF4-FFF2-40B4-BE49-F238E27FC236}">
              <a16:creationId xmlns:a16="http://schemas.microsoft.com/office/drawing/2014/main" id="{092C5653-C462-4133-A3E1-7D8F8305C2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4" name="Immagine 3">
          <a:extLst>
            <a:ext uri="{FF2B5EF4-FFF2-40B4-BE49-F238E27FC236}">
              <a16:creationId xmlns:a16="http://schemas.microsoft.com/office/drawing/2014/main" id="{F5C5A3F8-594A-4C94-AEAE-231C936726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5" name="Immagine 7">
          <a:extLst>
            <a:ext uri="{FF2B5EF4-FFF2-40B4-BE49-F238E27FC236}">
              <a16:creationId xmlns:a16="http://schemas.microsoft.com/office/drawing/2014/main" id="{7371CF9B-41AE-4D80-A5E4-E054E5EA0C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4366" name="Immagine 8">
          <a:extLst>
            <a:ext uri="{FF2B5EF4-FFF2-40B4-BE49-F238E27FC236}">
              <a16:creationId xmlns:a16="http://schemas.microsoft.com/office/drawing/2014/main" id="{0153C8BD-1B02-4FD2-A116-791751892D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67" name="Immagine 9">
          <a:extLst>
            <a:ext uri="{FF2B5EF4-FFF2-40B4-BE49-F238E27FC236}">
              <a16:creationId xmlns:a16="http://schemas.microsoft.com/office/drawing/2014/main" id="{0C601863-A699-4F89-8A31-F3E4D5B07E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68" name="Immagine 10">
          <a:extLst>
            <a:ext uri="{FF2B5EF4-FFF2-40B4-BE49-F238E27FC236}">
              <a16:creationId xmlns:a16="http://schemas.microsoft.com/office/drawing/2014/main" id="{F73C5CC7-87E0-4AB5-B4BB-4A513ABCD8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4369" name="Immagine 11">
          <a:extLst>
            <a:ext uri="{FF2B5EF4-FFF2-40B4-BE49-F238E27FC236}">
              <a16:creationId xmlns:a16="http://schemas.microsoft.com/office/drawing/2014/main" id="{BEB5D4F0-0041-4EEC-8E1F-4A55FBD6D0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0" name="Immagine 1">
          <a:extLst>
            <a:ext uri="{FF2B5EF4-FFF2-40B4-BE49-F238E27FC236}">
              <a16:creationId xmlns:a16="http://schemas.microsoft.com/office/drawing/2014/main" id="{58B96AB3-B513-471E-9D3C-1C543BD902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1" name="Immagine 2">
          <a:extLst>
            <a:ext uri="{FF2B5EF4-FFF2-40B4-BE49-F238E27FC236}">
              <a16:creationId xmlns:a16="http://schemas.microsoft.com/office/drawing/2014/main" id="{96F2705D-F2D1-4805-AD46-90E48A4F82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2" name="Immagine 14">
          <a:extLst>
            <a:ext uri="{FF2B5EF4-FFF2-40B4-BE49-F238E27FC236}">
              <a16:creationId xmlns:a16="http://schemas.microsoft.com/office/drawing/2014/main" id="{12873B01-9BC0-4D45-A664-F2FA821747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3" name="Immagine 15">
          <a:extLst>
            <a:ext uri="{FF2B5EF4-FFF2-40B4-BE49-F238E27FC236}">
              <a16:creationId xmlns:a16="http://schemas.microsoft.com/office/drawing/2014/main" id="{65D7CF52-DEEC-4573-BA5F-E2313827D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4" name="Immagine 16">
          <a:extLst>
            <a:ext uri="{FF2B5EF4-FFF2-40B4-BE49-F238E27FC236}">
              <a16:creationId xmlns:a16="http://schemas.microsoft.com/office/drawing/2014/main" id="{CD3FC8F3-DEF3-4403-B067-F9309ED899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5" name="Immagine 19">
          <a:extLst>
            <a:ext uri="{FF2B5EF4-FFF2-40B4-BE49-F238E27FC236}">
              <a16:creationId xmlns:a16="http://schemas.microsoft.com/office/drawing/2014/main" id="{81339B85-F756-4D7C-AC79-CCCAA5A8D0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6" name="Immagine 18">
          <a:extLst>
            <a:ext uri="{FF2B5EF4-FFF2-40B4-BE49-F238E27FC236}">
              <a16:creationId xmlns:a16="http://schemas.microsoft.com/office/drawing/2014/main" id="{C0C10C63-0C3C-47F2-860E-294FFFFADA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4377" name="Immagine 21">
          <a:extLst>
            <a:ext uri="{FF2B5EF4-FFF2-40B4-BE49-F238E27FC236}">
              <a16:creationId xmlns:a16="http://schemas.microsoft.com/office/drawing/2014/main" id="{79CBC14D-0FE2-4EA1-A527-DD697948E9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87899" name="Immagine 1">
          <a:extLst>
            <a:ext uri="{FF2B5EF4-FFF2-40B4-BE49-F238E27FC236}">
              <a16:creationId xmlns:a16="http://schemas.microsoft.com/office/drawing/2014/main" id="{99EC1503-4BA9-4B4A-80AA-7601126942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87900" name="Immagine 2">
          <a:extLst>
            <a:ext uri="{FF2B5EF4-FFF2-40B4-BE49-F238E27FC236}">
              <a16:creationId xmlns:a16="http://schemas.microsoft.com/office/drawing/2014/main" id="{E28319E4-D629-4544-BE0F-7970EBB0B0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2126" name="Immagine 1">
          <a:extLst>
            <a:ext uri="{FF2B5EF4-FFF2-40B4-BE49-F238E27FC236}">
              <a16:creationId xmlns:a16="http://schemas.microsoft.com/office/drawing/2014/main" id="{93A53D83-4A17-4BC4-8FD7-693BF53837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2127" name="Immagine 2">
          <a:extLst>
            <a:ext uri="{FF2B5EF4-FFF2-40B4-BE49-F238E27FC236}">
              <a16:creationId xmlns:a16="http://schemas.microsoft.com/office/drawing/2014/main" id="{87994C80-A949-45B6-B525-1AF056653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28" name="Immagine 8">
          <a:extLst>
            <a:ext uri="{FF2B5EF4-FFF2-40B4-BE49-F238E27FC236}">
              <a16:creationId xmlns:a16="http://schemas.microsoft.com/office/drawing/2014/main" id="{205B0364-0E4E-4955-8088-8864ACF81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29" name="Immagine 10">
          <a:extLst>
            <a:ext uri="{FF2B5EF4-FFF2-40B4-BE49-F238E27FC236}">
              <a16:creationId xmlns:a16="http://schemas.microsoft.com/office/drawing/2014/main" id="{4FFC4926-132F-4486-8C87-6F0D340838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30" name="Immagine 1">
          <a:extLst>
            <a:ext uri="{FF2B5EF4-FFF2-40B4-BE49-F238E27FC236}">
              <a16:creationId xmlns:a16="http://schemas.microsoft.com/office/drawing/2014/main" id="{CE1B7E94-C34E-423E-BB89-5741FCB4B9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31" name="Immagine 3">
          <a:extLst>
            <a:ext uri="{FF2B5EF4-FFF2-40B4-BE49-F238E27FC236}">
              <a16:creationId xmlns:a16="http://schemas.microsoft.com/office/drawing/2014/main" id="{C965B42D-7E66-4B53-9108-852E9E1C84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32" name="Immagine 7">
          <a:extLst>
            <a:ext uri="{FF2B5EF4-FFF2-40B4-BE49-F238E27FC236}">
              <a16:creationId xmlns:a16="http://schemas.microsoft.com/office/drawing/2014/main" id="{2A552E7A-5918-4D2C-9FD3-423ACA6A3E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2133" name="Immagine 8">
          <a:extLst>
            <a:ext uri="{FF2B5EF4-FFF2-40B4-BE49-F238E27FC236}">
              <a16:creationId xmlns:a16="http://schemas.microsoft.com/office/drawing/2014/main" id="{760FDE1D-B8C2-4443-828E-D71F5B24F9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34" name="Immagine 9">
          <a:extLst>
            <a:ext uri="{FF2B5EF4-FFF2-40B4-BE49-F238E27FC236}">
              <a16:creationId xmlns:a16="http://schemas.microsoft.com/office/drawing/2014/main" id="{039F3999-820A-4755-8065-89E2EC45ED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35" name="Immagine 10">
          <a:extLst>
            <a:ext uri="{FF2B5EF4-FFF2-40B4-BE49-F238E27FC236}">
              <a16:creationId xmlns:a16="http://schemas.microsoft.com/office/drawing/2014/main" id="{9F29E271-6EC3-4930-9534-7ECC32935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2136" name="Immagine 11">
          <a:extLst>
            <a:ext uri="{FF2B5EF4-FFF2-40B4-BE49-F238E27FC236}">
              <a16:creationId xmlns:a16="http://schemas.microsoft.com/office/drawing/2014/main" id="{50E24429-B4DB-431C-B539-52E560955E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37" name="Immagine 1">
          <a:extLst>
            <a:ext uri="{FF2B5EF4-FFF2-40B4-BE49-F238E27FC236}">
              <a16:creationId xmlns:a16="http://schemas.microsoft.com/office/drawing/2014/main" id="{6086A8AC-731F-4ABC-8EC2-A9EFD9A3F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38" name="Immagine 2">
          <a:extLst>
            <a:ext uri="{FF2B5EF4-FFF2-40B4-BE49-F238E27FC236}">
              <a16:creationId xmlns:a16="http://schemas.microsoft.com/office/drawing/2014/main" id="{BB5B10E7-A4F0-4472-84B9-5350E57FB9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39" name="Immagine 14">
          <a:extLst>
            <a:ext uri="{FF2B5EF4-FFF2-40B4-BE49-F238E27FC236}">
              <a16:creationId xmlns:a16="http://schemas.microsoft.com/office/drawing/2014/main" id="{C9652168-93BB-44FA-A950-2E56A8B21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40" name="Immagine 15">
          <a:extLst>
            <a:ext uri="{FF2B5EF4-FFF2-40B4-BE49-F238E27FC236}">
              <a16:creationId xmlns:a16="http://schemas.microsoft.com/office/drawing/2014/main" id="{347C0299-2555-43DB-8AB6-0C4E1F145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41" name="Immagine 16">
          <a:extLst>
            <a:ext uri="{FF2B5EF4-FFF2-40B4-BE49-F238E27FC236}">
              <a16:creationId xmlns:a16="http://schemas.microsoft.com/office/drawing/2014/main" id="{602FDCA6-CDB7-4E06-8BBB-5E12E0F1B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2142" name="Immagine 17">
          <a:extLst>
            <a:ext uri="{FF2B5EF4-FFF2-40B4-BE49-F238E27FC236}">
              <a16:creationId xmlns:a16="http://schemas.microsoft.com/office/drawing/2014/main" id="{F629613D-CF4F-4213-A478-12C8413544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597109" name="Immagine 1">
          <a:extLst>
            <a:ext uri="{FF2B5EF4-FFF2-40B4-BE49-F238E27FC236}">
              <a16:creationId xmlns:a16="http://schemas.microsoft.com/office/drawing/2014/main" id="{0AA74C1D-55D9-4C5C-9DEF-45EDCF2BB0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597110" name="Immagine 2">
          <a:extLst>
            <a:ext uri="{FF2B5EF4-FFF2-40B4-BE49-F238E27FC236}">
              <a16:creationId xmlns:a16="http://schemas.microsoft.com/office/drawing/2014/main" id="{5C1930E7-1E65-4037-9BF7-50F0B131FF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49207" name="Immagine 1">
          <a:extLst>
            <a:ext uri="{FF2B5EF4-FFF2-40B4-BE49-F238E27FC236}">
              <a16:creationId xmlns:a16="http://schemas.microsoft.com/office/drawing/2014/main" id="{CD488BC2-FCCB-43DC-BDC3-94B27DEA16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49208" name="Immagine 2">
          <a:extLst>
            <a:ext uri="{FF2B5EF4-FFF2-40B4-BE49-F238E27FC236}">
              <a16:creationId xmlns:a16="http://schemas.microsoft.com/office/drawing/2014/main" id="{E580605E-2352-4CE0-A001-310406A7F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09" name="Immagine 8">
          <a:extLst>
            <a:ext uri="{FF2B5EF4-FFF2-40B4-BE49-F238E27FC236}">
              <a16:creationId xmlns:a16="http://schemas.microsoft.com/office/drawing/2014/main" id="{915603FB-D6A8-431B-BDF7-5790E24F9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10" name="Immagine 10">
          <a:extLst>
            <a:ext uri="{FF2B5EF4-FFF2-40B4-BE49-F238E27FC236}">
              <a16:creationId xmlns:a16="http://schemas.microsoft.com/office/drawing/2014/main" id="{01ECD64D-0E77-461C-9FA8-1C2DC09C77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11" name="Immagine 1">
          <a:extLst>
            <a:ext uri="{FF2B5EF4-FFF2-40B4-BE49-F238E27FC236}">
              <a16:creationId xmlns:a16="http://schemas.microsoft.com/office/drawing/2014/main" id="{B2B7D03C-8D7E-40DB-A337-4C474D6F3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12" name="Immagine 3">
          <a:extLst>
            <a:ext uri="{FF2B5EF4-FFF2-40B4-BE49-F238E27FC236}">
              <a16:creationId xmlns:a16="http://schemas.microsoft.com/office/drawing/2014/main" id="{110584A0-4668-4CB6-A701-20AD6DB83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13" name="Immagine 7">
          <a:extLst>
            <a:ext uri="{FF2B5EF4-FFF2-40B4-BE49-F238E27FC236}">
              <a16:creationId xmlns:a16="http://schemas.microsoft.com/office/drawing/2014/main" id="{410C97EB-C962-4C56-9C5A-955918476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49214" name="Immagine 8">
          <a:extLst>
            <a:ext uri="{FF2B5EF4-FFF2-40B4-BE49-F238E27FC236}">
              <a16:creationId xmlns:a16="http://schemas.microsoft.com/office/drawing/2014/main" id="{81871136-7CF3-4BC8-BEE7-116B970053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15" name="Immagine 9">
          <a:extLst>
            <a:ext uri="{FF2B5EF4-FFF2-40B4-BE49-F238E27FC236}">
              <a16:creationId xmlns:a16="http://schemas.microsoft.com/office/drawing/2014/main" id="{522565D8-143F-42C8-BDC7-4012813A52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16" name="Immagine 10">
          <a:extLst>
            <a:ext uri="{FF2B5EF4-FFF2-40B4-BE49-F238E27FC236}">
              <a16:creationId xmlns:a16="http://schemas.microsoft.com/office/drawing/2014/main" id="{EC3ED463-4D21-459F-BE15-53CF1588A7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695325</xdr:colOff>
      <xdr:row>0</xdr:row>
      <xdr:rowOff>95250</xdr:rowOff>
    </xdr:from>
    <xdr:to>
      <xdr:col>0</xdr:col>
      <xdr:colOff>1628775</xdr:colOff>
      <xdr:row>0</xdr:row>
      <xdr:rowOff>866775</xdr:rowOff>
    </xdr:to>
    <xdr:pic>
      <xdr:nvPicPr>
        <xdr:cNvPr id="2749217" name="Immagine 11">
          <a:extLst>
            <a:ext uri="{FF2B5EF4-FFF2-40B4-BE49-F238E27FC236}">
              <a16:creationId xmlns:a16="http://schemas.microsoft.com/office/drawing/2014/main" id="{605FA165-763E-425D-9BDE-BBAF0C1A13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9525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18" name="Immagine 1">
          <a:extLst>
            <a:ext uri="{FF2B5EF4-FFF2-40B4-BE49-F238E27FC236}">
              <a16:creationId xmlns:a16="http://schemas.microsoft.com/office/drawing/2014/main" id="{150AEAF4-4DC4-4E41-8968-86F0E13C75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19" name="Immagine 2">
          <a:extLst>
            <a:ext uri="{FF2B5EF4-FFF2-40B4-BE49-F238E27FC236}">
              <a16:creationId xmlns:a16="http://schemas.microsoft.com/office/drawing/2014/main" id="{0914A43F-5271-40AB-A002-A8A62D94E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0" name="Immagine 14">
          <a:extLst>
            <a:ext uri="{FF2B5EF4-FFF2-40B4-BE49-F238E27FC236}">
              <a16:creationId xmlns:a16="http://schemas.microsoft.com/office/drawing/2014/main" id="{A1606399-E2CB-442E-BB6F-9C78EB2DD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1" name="Immagine 15">
          <a:extLst>
            <a:ext uri="{FF2B5EF4-FFF2-40B4-BE49-F238E27FC236}">
              <a16:creationId xmlns:a16="http://schemas.microsoft.com/office/drawing/2014/main" id="{FE6247D0-EFBF-426C-B64B-46BAC9F94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2" name="Immagine 16">
          <a:extLst>
            <a:ext uri="{FF2B5EF4-FFF2-40B4-BE49-F238E27FC236}">
              <a16:creationId xmlns:a16="http://schemas.microsoft.com/office/drawing/2014/main" id="{7C32B90F-63B4-4B5D-87CC-81E77AC74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3" name="Immagine 19">
          <a:extLst>
            <a:ext uri="{FF2B5EF4-FFF2-40B4-BE49-F238E27FC236}">
              <a16:creationId xmlns:a16="http://schemas.microsoft.com/office/drawing/2014/main" id="{4569241B-92DC-4B0C-A837-FC9CD55F4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4" name="Immagine 18">
          <a:extLst>
            <a:ext uri="{FF2B5EF4-FFF2-40B4-BE49-F238E27FC236}">
              <a16:creationId xmlns:a16="http://schemas.microsoft.com/office/drawing/2014/main" id="{88525FD9-3DBB-42E0-9C5B-A42B11431A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5" name="Immagine 19">
          <a:extLst>
            <a:ext uri="{FF2B5EF4-FFF2-40B4-BE49-F238E27FC236}">
              <a16:creationId xmlns:a16="http://schemas.microsoft.com/office/drawing/2014/main" id="{698621B3-9A72-4A5F-96A5-710B5030D8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6" name="Immagine 20">
          <a:extLst>
            <a:ext uri="{FF2B5EF4-FFF2-40B4-BE49-F238E27FC236}">
              <a16:creationId xmlns:a16="http://schemas.microsoft.com/office/drawing/2014/main" id="{6EBA90BD-B6DE-48E1-AA32-DE50BD6AEB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7" name="Immagine 21">
          <a:extLst>
            <a:ext uri="{FF2B5EF4-FFF2-40B4-BE49-F238E27FC236}">
              <a16:creationId xmlns:a16="http://schemas.microsoft.com/office/drawing/2014/main" id="{5DF473AD-29C4-4FEA-9F6F-95E706004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49228" name="Immagine 22">
          <a:extLst>
            <a:ext uri="{FF2B5EF4-FFF2-40B4-BE49-F238E27FC236}">
              <a16:creationId xmlns:a16="http://schemas.microsoft.com/office/drawing/2014/main" id="{B2435F52-A472-411D-990D-BCE602CBD1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23721" name="Immagine 1">
          <a:extLst>
            <a:ext uri="{FF2B5EF4-FFF2-40B4-BE49-F238E27FC236}">
              <a16:creationId xmlns:a16="http://schemas.microsoft.com/office/drawing/2014/main" id="{E711F2D2-9FAF-45CC-A217-124EAEF698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23722" name="Immagine 2">
          <a:extLst>
            <a:ext uri="{FF2B5EF4-FFF2-40B4-BE49-F238E27FC236}">
              <a16:creationId xmlns:a16="http://schemas.microsoft.com/office/drawing/2014/main" id="{163F87FE-F831-4D70-9EBC-8BFE380998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2693" name="Immagine 1">
          <a:extLst>
            <a:ext uri="{FF2B5EF4-FFF2-40B4-BE49-F238E27FC236}">
              <a16:creationId xmlns:a16="http://schemas.microsoft.com/office/drawing/2014/main" id="{9089F0E5-4A76-4190-9F8E-B63160F15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2694" name="Immagine 2">
          <a:extLst>
            <a:ext uri="{FF2B5EF4-FFF2-40B4-BE49-F238E27FC236}">
              <a16:creationId xmlns:a16="http://schemas.microsoft.com/office/drawing/2014/main" id="{A559BC95-AF0E-4530-A9DE-5C48788EFB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695" name="Immagine 8">
          <a:extLst>
            <a:ext uri="{FF2B5EF4-FFF2-40B4-BE49-F238E27FC236}">
              <a16:creationId xmlns:a16="http://schemas.microsoft.com/office/drawing/2014/main" id="{B4F739A4-05B6-4605-94E2-7D19D52DFA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696" name="Immagine 10">
          <a:extLst>
            <a:ext uri="{FF2B5EF4-FFF2-40B4-BE49-F238E27FC236}">
              <a16:creationId xmlns:a16="http://schemas.microsoft.com/office/drawing/2014/main" id="{CC3477CC-CB8A-4EBA-BADA-AF855680C7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697" name="Immagine 1">
          <a:extLst>
            <a:ext uri="{FF2B5EF4-FFF2-40B4-BE49-F238E27FC236}">
              <a16:creationId xmlns:a16="http://schemas.microsoft.com/office/drawing/2014/main" id="{0AEE0CCD-1AA3-4B1F-B6EB-BD2879402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698" name="Immagine 3">
          <a:extLst>
            <a:ext uri="{FF2B5EF4-FFF2-40B4-BE49-F238E27FC236}">
              <a16:creationId xmlns:a16="http://schemas.microsoft.com/office/drawing/2014/main" id="{0128601C-38D0-4252-930D-B9E52C6A15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699" name="Immagine 7">
          <a:extLst>
            <a:ext uri="{FF2B5EF4-FFF2-40B4-BE49-F238E27FC236}">
              <a16:creationId xmlns:a16="http://schemas.microsoft.com/office/drawing/2014/main" id="{18CD63FE-2A9D-4874-9B93-C64826C08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2700" name="Immagine 8">
          <a:extLst>
            <a:ext uri="{FF2B5EF4-FFF2-40B4-BE49-F238E27FC236}">
              <a16:creationId xmlns:a16="http://schemas.microsoft.com/office/drawing/2014/main" id="{BCF26E38-E72C-4C90-957D-80F018543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1" name="Immagine 9">
          <a:extLst>
            <a:ext uri="{FF2B5EF4-FFF2-40B4-BE49-F238E27FC236}">
              <a16:creationId xmlns:a16="http://schemas.microsoft.com/office/drawing/2014/main" id="{C05E87D4-1CF4-4DBD-BA89-B5A392B6B6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2" name="Immagine 10">
          <a:extLst>
            <a:ext uri="{FF2B5EF4-FFF2-40B4-BE49-F238E27FC236}">
              <a16:creationId xmlns:a16="http://schemas.microsoft.com/office/drawing/2014/main" id="{E4B6570F-FA59-41C1-ACF7-184A6EF739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2703" name="Immagine 11">
          <a:extLst>
            <a:ext uri="{FF2B5EF4-FFF2-40B4-BE49-F238E27FC236}">
              <a16:creationId xmlns:a16="http://schemas.microsoft.com/office/drawing/2014/main" id="{9B25377A-4C6B-4F0C-A0F5-B1A2E48C8C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4" name="Immagine 1">
          <a:extLst>
            <a:ext uri="{FF2B5EF4-FFF2-40B4-BE49-F238E27FC236}">
              <a16:creationId xmlns:a16="http://schemas.microsoft.com/office/drawing/2014/main" id="{145165C5-D5AA-43BF-9471-95B4EDC08C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5" name="Immagine 2">
          <a:extLst>
            <a:ext uri="{FF2B5EF4-FFF2-40B4-BE49-F238E27FC236}">
              <a16:creationId xmlns:a16="http://schemas.microsoft.com/office/drawing/2014/main" id="{E08D2389-48BB-4A31-A595-196349A14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6" name="Immagine 14">
          <a:extLst>
            <a:ext uri="{FF2B5EF4-FFF2-40B4-BE49-F238E27FC236}">
              <a16:creationId xmlns:a16="http://schemas.microsoft.com/office/drawing/2014/main" id="{AA983AFC-D8DB-4D6E-93D8-10F77916FD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7" name="Immagine 15">
          <a:extLst>
            <a:ext uri="{FF2B5EF4-FFF2-40B4-BE49-F238E27FC236}">
              <a16:creationId xmlns:a16="http://schemas.microsoft.com/office/drawing/2014/main" id="{7DE2C906-6235-4186-A64F-B7A0703F8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8" name="Immagine 16">
          <a:extLst>
            <a:ext uri="{FF2B5EF4-FFF2-40B4-BE49-F238E27FC236}">
              <a16:creationId xmlns:a16="http://schemas.microsoft.com/office/drawing/2014/main" id="{07556173-C21B-4EA4-9227-9318A10BC9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2709" name="Immagine 17">
          <a:extLst>
            <a:ext uri="{FF2B5EF4-FFF2-40B4-BE49-F238E27FC236}">
              <a16:creationId xmlns:a16="http://schemas.microsoft.com/office/drawing/2014/main" id="{79545B71-3119-4077-A6E8-E67D47603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639075" name="Immagine 1">
          <a:extLst>
            <a:ext uri="{FF2B5EF4-FFF2-40B4-BE49-F238E27FC236}">
              <a16:creationId xmlns:a16="http://schemas.microsoft.com/office/drawing/2014/main" id="{68908A4F-CCA9-4B1C-B09B-B6B057B7D3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639076" name="Immagine 2">
          <a:extLst>
            <a:ext uri="{FF2B5EF4-FFF2-40B4-BE49-F238E27FC236}">
              <a16:creationId xmlns:a16="http://schemas.microsoft.com/office/drawing/2014/main" id="{9E829CB4-4CB3-4498-BBF1-D380A9ABC1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10438" name="Immagine 1">
          <a:extLst>
            <a:ext uri="{FF2B5EF4-FFF2-40B4-BE49-F238E27FC236}">
              <a16:creationId xmlns:a16="http://schemas.microsoft.com/office/drawing/2014/main" id="{E7E21583-2290-487D-8FC5-C78D8FAE8A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10439" name="Immagine 2">
          <a:extLst>
            <a:ext uri="{FF2B5EF4-FFF2-40B4-BE49-F238E27FC236}">
              <a16:creationId xmlns:a16="http://schemas.microsoft.com/office/drawing/2014/main" id="{C32CE0EC-0692-48CF-AFC2-950EF8D4A7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0" name="Immagine 8">
          <a:extLst>
            <a:ext uri="{FF2B5EF4-FFF2-40B4-BE49-F238E27FC236}">
              <a16:creationId xmlns:a16="http://schemas.microsoft.com/office/drawing/2014/main" id="{B655998D-A518-43DC-84D0-5A42625330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1" name="Immagine 10">
          <a:extLst>
            <a:ext uri="{FF2B5EF4-FFF2-40B4-BE49-F238E27FC236}">
              <a16:creationId xmlns:a16="http://schemas.microsoft.com/office/drawing/2014/main" id="{9092D4BA-EF3E-4F88-997A-F5B35BEE4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2" name="Immagine 1">
          <a:extLst>
            <a:ext uri="{FF2B5EF4-FFF2-40B4-BE49-F238E27FC236}">
              <a16:creationId xmlns:a16="http://schemas.microsoft.com/office/drawing/2014/main" id="{E369DC99-292F-4E2C-8578-FA162C417E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3" name="Immagine 3">
          <a:extLst>
            <a:ext uri="{FF2B5EF4-FFF2-40B4-BE49-F238E27FC236}">
              <a16:creationId xmlns:a16="http://schemas.microsoft.com/office/drawing/2014/main" id="{463AC4F5-A692-4634-AF5C-25406F503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4" name="Immagine 7">
          <a:extLst>
            <a:ext uri="{FF2B5EF4-FFF2-40B4-BE49-F238E27FC236}">
              <a16:creationId xmlns:a16="http://schemas.microsoft.com/office/drawing/2014/main" id="{2CFB854C-89A5-4D56-895D-2544331143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10445" name="Immagine 8">
          <a:extLst>
            <a:ext uri="{FF2B5EF4-FFF2-40B4-BE49-F238E27FC236}">
              <a16:creationId xmlns:a16="http://schemas.microsoft.com/office/drawing/2014/main" id="{D0684610-78DC-4D67-BDD5-EB764247E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46" name="Immagine 9">
          <a:extLst>
            <a:ext uri="{FF2B5EF4-FFF2-40B4-BE49-F238E27FC236}">
              <a16:creationId xmlns:a16="http://schemas.microsoft.com/office/drawing/2014/main" id="{FAC990A8-8118-4403-BA5E-4A748CC78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47" name="Immagine 10">
          <a:extLst>
            <a:ext uri="{FF2B5EF4-FFF2-40B4-BE49-F238E27FC236}">
              <a16:creationId xmlns:a16="http://schemas.microsoft.com/office/drawing/2014/main" id="{C68452E3-FE82-4C8A-BFF4-C1C8E432F9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10448" name="Immagine 11">
          <a:extLst>
            <a:ext uri="{FF2B5EF4-FFF2-40B4-BE49-F238E27FC236}">
              <a16:creationId xmlns:a16="http://schemas.microsoft.com/office/drawing/2014/main" id="{A8D468E1-54C7-47E5-B2AF-1A228209D0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49" name="Immagine 1">
          <a:extLst>
            <a:ext uri="{FF2B5EF4-FFF2-40B4-BE49-F238E27FC236}">
              <a16:creationId xmlns:a16="http://schemas.microsoft.com/office/drawing/2014/main" id="{D704DB09-6611-4C2C-BB9C-CE0114A9C1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0" name="Immagine 2">
          <a:extLst>
            <a:ext uri="{FF2B5EF4-FFF2-40B4-BE49-F238E27FC236}">
              <a16:creationId xmlns:a16="http://schemas.microsoft.com/office/drawing/2014/main" id="{C913E1AC-6935-43BB-A843-7A61F6F0C0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1" name="Immagine 14">
          <a:extLst>
            <a:ext uri="{FF2B5EF4-FFF2-40B4-BE49-F238E27FC236}">
              <a16:creationId xmlns:a16="http://schemas.microsoft.com/office/drawing/2014/main" id="{3C1987AC-47D1-4B6E-B75E-621DC204C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2" name="Immagine 15">
          <a:extLst>
            <a:ext uri="{FF2B5EF4-FFF2-40B4-BE49-F238E27FC236}">
              <a16:creationId xmlns:a16="http://schemas.microsoft.com/office/drawing/2014/main" id="{9D1D0A3B-EECB-4C41-9BA4-D0E2F5DB2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3" name="Immagine 16">
          <a:extLst>
            <a:ext uri="{FF2B5EF4-FFF2-40B4-BE49-F238E27FC236}">
              <a16:creationId xmlns:a16="http://schemas.microsoft.com/office/drawing/2014/main" id="{CE213288-ACF6-4517-9A70-759D496DC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4" name="Immagine 19">
          <a:extLst>
            <a:ext uri="{FF2B5EF4-FFF2-40B4-BE49-F238E27FC236}">
              <a16:creationId xmlns:a16="http://schemas.microsoft.com/office/drawing/2014/main" id="{5E3E030B-4FDF-4E7B-B98B-48A5BDA31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5" name="Immagine 18">
          <a:extLst>
            <a:ext uri="{FF2B5EF4-FFF2-40B4-BE49-F238E27FC236}">
              <a16:creationId xmlns:a16="http://schemas.microsoft.com/office/drawing/2014/main" id="{C31D32DE-6058-46F6-A452-15376C5236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6" name="Immagine 19">
          <a:extLst>
            <a:ext uri="{FF2B5EF4-FFF2-40B4-BE49-F238E27FC236}">
              <a16:creationId xmlns:a16="http://schemas.microsoft.com/office/drawing/2014/main" id="{A4799679-CBC9-4542-895E-60AE86272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7" name="Immagine 20">
          <a:extLst>
            <a:ext uri="{FF2B5EF4-FFF2-40B4-BE49-F238E27FC236}">
              <a16:creationId xmlns:a16="http://schemas.microsoft.com/office/drawing/2014/main" id="{45BC2986-AB7F-4724-A9CD-E09126440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10458" name="Immagine 21">
          <a:extLst>
            <a:ext uri="{FF2B5EF4-FFF2-40B4-BE49-F238E27FC236}">
              <a16:creationId xmlns:a16="http://schemas.microsoft.com/office/drawing/2014/main" id="{AD67DC56-9B87-4705-8A50-933CC36C7F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57495" name="Immagine 1">
          <a:extLst>
            <a:ext uri="{FF2B5EF4-FFF2-40B4-BE49-F238E27FC236}">
              <a16:creationId xmlns:a16="http://schemas.microsoft.com/office/drawing/2014/main" id="{B8277619-D08F-4A1A-B882-EAEF4317BE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57496" name="Immagine 2">
          <a:extLst>
            <a:ext uri="{FF2B5EF4-FFF2-40B4-BE49-F238E27FC236}">
              <a16:creationId xmlns:a16="http://schemas.microsoft.com/office/drawing/2014/main" id="{1A6D0F84-BD2A-48E1-B84C-BAB93BDE9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4786" name="Immagine 1">
          <a:extLst>
            <a:ext uri="{FF2B5EF4-FFF2-40B4-BE49-F238E27FC236}">
              <a16:creationId xmlns:a16="http://schemas.microsoft.com/office/drawing/2014/main" id="{D36CD66E-76A2-4682-9795-13F44E1FF2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4787" name="Immagine 2">
          <a:extLst>
            <a:ext uri="{FF2B5EF4-FFF2-40B4-BE49-F238E27FC236}">
              <a16:creationId xmlns:a16="http://schemas.microsoft.com/office/drawing/2014/main" id="{14483201-9A0F-4FC7-BA20-E9FFE95C6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88" name="Immagine 8">
          <a:extLst>
            <a:ext uri="{FF2B5EF4-FFF2-40B4-BE49-F238E27FC236}">
              <a16:creationId xmlns:a16="http://schemas.microsoft.com/office/drawing/2014/main" id="{77DDCA57-DE17-4F03-91EC-FA270E0E99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89" name="Immagine 10">
          <a:extLst>
            <a:ext uri="{FF2B5EF4-FFF2-40B4-BE49-F238E27FC236}">
              <a16:creationId xmlns:a16="http://schemas.microsoft.com/office/drawing/2014/main" id="{55A10C15-820B-4F51-9015-2D3ECD7019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90" name="Immagine 1">
          <a:extLst>
            <a:ext uri="{FF2B5EF4-FFF2-40B4-BE49-F238E27FC236}">
              <a16:creationId xmlns:a16="http://schemas.microsoft.com/office/drawing/2014/main" id="{DD099857-4C25-430E-9A05-8BE950A0B0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91" name="Immagine 3">
          <a:extLst>
            <a:ext uri="{FF2B5EF4-FFF2-40B4-BE49-F238E27FC236}">
              <a16:creationId xmlns:a16="http://schemas.microsoft.com/office/drawing/2014/main" id="{C1C409D0-AEB4-4A09-A161-4C91A9ED25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92" name="Immagine 7">
          <a:extLst>
            <a:ext uri="{FF2B5EF4-FFF2-40B4-BE49-F238E27FC236}">
              <a16:creationId xmlns:a16="http://schemas.microsoft.com/office/drawing/2014/main" id="{C01CCC37-8A4B-46DF-A8FC-1E48135205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4793" name="Immagine 8">
          <a:extLst>
            <a:ext uri="{FF2B5EF4-FFF2-40B4-BE49-F238E27FC236}">
              <a16:creationId xmlns:a16="http://schemas.microsoft.com/office/drawing/2014/main" id="{931461A1-20AB-4D97-979F-13B8C11CB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794" name="Immagine 9">
          <a:extLst>
            <a:ext uri="{FF2B5EF4-FFF2-40B4-BE49-F238E27FC236}">
              <a16:creationId xmlns:a16="http://schemas.microsoft.com/office/drawing/2014/main" id="{BE6DE01C-EA9C-4C1E-B48A-662CEB9BD4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795" name="Immagine 10">
          <a:extLst>
            <a:ext uri="{FF2B5EF4-FFF2-40B4-BE49-F238E27FC236}">
              <a16:creationId xmlns:a16="http://schemas.microsoft.com/office/drawing/2014/main" id="{F74D16EF-A0F6-466F-B54E-3304F1C5A6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4796" name="Immagine 11">
          <a:extLst>
            <a:ext uri="{FF2B5EF4-FFF2-40B4-BE49-F238E27FC236}">
              <a16:creationId xmlns:a16="http://schemas.microsoft.com/office/drawing/2014/main" id="{1658BE43-2CD6-46B7-B4FD-3B67485C11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797" name="Immagine 1">
          <a:extLst>
            <a:ext uri="{FF2B5EF4-FFF2-40B4-BE49-F238E27FC236}">
              <a16:creationId xmlns:a16="http://schemas.microsoft.com/office/drawing/2014/main" id="{80A11E57-6119-4C84-AD87-9AD9A39D48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798" name="Immagine 2">
          <a:extLst>
            <a:ext uri="{FF2B5EF4-FFF2-40B4-BE49-F238E27FC236}">
              <a16:creationId xmlns:a16="http://schemas.microsoft.com/office/drawing/2014/main" id="{952A1079-AA9B-4116-87B4-A80E9C3B15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799" name="Immagine 14">
          <a:extLst>
            <a:ext uri="{FF2B5EF4-FFF2-40B4-BE49-F238E27FC236}">
              <a16:creationId xmlns:a16="http://schemas.microsoft.com/office/drawing/2014/main" id="{D29A7224-5F38-40DC-B10E-E95B9786BA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800" name="Immagine 15">
          <a:extLst>
            <a:ext uri="{FF2B5EF4-FFF2-40B4-BE49-F238E27FC236}">
              <a16:creationId xmlns:a16="http://schemas.microsoft.com/office/drawing/2014/main" id="{E04F6526-B927-41A8-8506-48E653B54E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801" name="Immagine 16">
          <a:extLst>
            <a:ext uri="{FF2B5EF4-FFF2-40B4-BE49-F238E27FC236}">
              <a16:creationId xmlns:a16="http://schemas.microsoft.com/office/drawing/2014/main" id="{7EAF99B6-26B0-4B70-AA46-62B3FB0B1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802" name="Immagine 17">
          <a:extLst>
            <a:ext uri="{FF2B5EF4-FFF2-40B4-BE49-F238E27FC236}">
              <a16:creationId xmlns:a16="http://schemas.microsoft.com/office/drawing/2014/main" id="{D5F04EB7-E571-4390-A7E8-E486DCDB9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803" name="Immagine 18">
          <a:extLst>
            <a:ext uri="{FF2B5EF4-FFF2-40B4-BE49-F238E27FC236}">
              <a16:creationId xmlns:a16="http://schemas.microsoft.com/office/drawing/2014/main" id="{BD36EAE1-5F17-43FF-8884-AD4E2A60F2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4804" name="Immagine 19">
          <a:extLst>
            <a:ext uri="{FF2B5EF4-FFF2-40B4-BE49-F238E27FC236}">
              <a16:creationId xmlns:a16="http://schemas.microsoft.com/office/drawing/2014/main" id="{7932C847-4678-43CB-8D3C-9D3DE9993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3864" name="Immagine 1">
          <a:extLst>
            <a:ext uri="{FF2B5EF4-FFF2-40B4-BE49-F238E27FC236}">
              <a16:creationId xmlns:a16="http://schemas.microsoft.com/office/drawing/2014/main" id="{1C6D68CB-A331-483B-B79B-0F2AB6345B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3865" name="Immagine 2">
          <a:extLst>
            <a:ext uri="{FF2B5EF4-FFF2-40B4-BE49-F238E27FC236}">
              <a16:creationId xmlns:a16="http://schemas.microsoft.com/office/drawing/2014/main" id="{75A6772A-115F-4BAF-815B-18D3489EE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66" name="Immagine 8">
          <a:extLst>
            <a:ext uri="{FF2B5EF4-FFF2-40B4-BE49-F238E27FC236}">
              <a16:creationId xmlns:a16="http://schemas.microsoft.com/office/drawing/2014/main" id="{EF9F75DC-6FAE-4652-8BC9-1B7A1E3EE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67" name="Immagine 10">
          <a:extLst>
            <a:ext uri="{FF2B5EF4-FFF2-40B4-BE49-F238E27FC236}">
              <a16:creationId xmlns:a16="http://schemas.microsoft.com/office/drawing/2014/main" id="{3BEACF17-1799-4E21-AFFC-7FE875ADC8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68" name="Immagine 1">
          <a:extLst>
            <a:ext uri="{FF2B5EF4-FFF2-40B4-BE49-F238E27FC236}">
              <a16:creationId xmlns:a16="http://schemas.microsoft.com/office/drawing/2014/main" id="{6DBA6289-CD0C-475F-8D58-1487393A1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69" name="Immagine 3">
          <a:extLst>
            <a:ext uri="{FF2B5EF4-FFF2-40B4-BE49-F238E27FC236}">
              <a16:creationId xmlns:a16="http://schemas.microsoft.com/office/drawing/2014/main" id="{FCDC04E9-93E2-4744-AC30-3E6F20C5A4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70" name="Immagine 7">
          <a:extLst>
            <a:ext uri="{FF2B5EF4-FFF2-40B4-BE49-F238E27FC236}">
              <a16:creationId xmlns:a16="http://schemas.microsoft.com/office/drawing/2014/main" id="{AE6D54AE-CACD-4EDC-9BC7-538690075B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3871" name="Immagine 8">
          <a:extLst>
            <a:ext uri="{FF2B5EF4-FFF2-40B4-BE49-F238E27FC236}">
              <a16:creationId xmlns:a16="http://schemas.microsoft.com/office/drawing/2014/main" id="{CFEB4DCE-979A-470B-9F71-80620F7E8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2" name="Immagine 9">
          <a:extLst>
            <a:ext uri="{FF2B5EF4-FFF2-40B4-BE49-F238E27FC236}">
              <a16:creationId xmlns:a16="http://schemas.microsoft.com/office/drawing/2014/main" id="{862668E4-0924-444C-A6FA-EB6B2BD08C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3" name="Immagine 10">
          <a:extLst>
            <a:ext uri="{FF2B5EF4-FFF2-40B4-BE49-F238E27FC236}">
              <a16:creationId xmlns:a16="http://schemas.microsoft.com/office/drawing/2014/main" id="{2A988E65-8DB9-4521-86C7-194B9D20FA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3874" name="Immagine 11">
          <a:extLst>
            <a:ext uri="{FF2B5EF4-FFF2-40B4-BE49-F238E27FC236}">
              <a16:creationId xmlns:a16="http://schemas.microsoft.com/office/drawing/2014/main" id="{875FD2EE-8464-4EEB-B766-C736EA445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5" name="Immagine 1">
          <a:extLst>
            <a:ext uri="{FF2B5EF4-FFF2-40B4-BE49-F238E27FC236}">
              <a16:creationId xmlns:a16="http://schemas.microsoft.com/office/drawing/2014/main" id="{69040918-4EE8-4B30-8318-A8F954827C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6" name="Immagine 2">
          <a:extLst>
            <a:ext uri="{FF2B5EF4-FFF2-40B4-BE49-F238E27FC236}">
              <a16:creationId xmlns:a16="http://schemas.microsoft.com/office/drawing/2014/main" id="{A171D035-AF5E-4BEA-983D-273DE7CE33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7" name="Immagine 14">
          <a:extLst>
            <a:ext uri="{FF2B5EF4-FFF2-40B4-BE49-F238E27FC236}">
              <a16:creationId xmlns:a16="http://schemas.microsoft.com/office/drawing/2014/main" id="{52719B70-5DBD-4B38-BB62-1762C806DA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8" name="Immagine 15">
          <a:extLst>
            <a:ext uri="{FF2B5EF4-FFF2-40B4-BE49-F238E27FC236}">
              <a16:creationId xmlns:a16="http://schemas.microsoft.com/office/drawing/2014/main" id="{CAE5CFD2-BFD1-4CB5-A940-0169CE65B7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79" name="Immagine 16">
          <a:extLst>
            <a:ext uri="{FF2B5EF4-FFF2-40B4-BE49-F238E27FC236}">
              <a16:creationId xmlns:a16="http://schemas.microsoft.com/office/drawing/2014/main" id="{13BC53E5-47D5-4243-95D5-6E995FFD74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80" name="Immagine 17">
          <a:extLst>
            <a:ext uri="{FF2B5EF4-FFF2-40B4-BE49-F238E27FC236}">
              <a16:creationId xmlns:a16="http://schemas.microsoft.com/office/drawing/2014/main" id="{58C6AF45-BC08-4563-B5B3-126AC68D69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81" name="Immagine 18">
          <a:extLst>
            <a:ext uri="{FF2B5EF4-FFF2-40B4-BE49-F238E27FC236}">
              <a16:creationId xmlns:a16="http://schemas.microsoft.com/office/drawing/2014/main" id="{9C79C4B2-4FCB-4A2F-853F-0DF1D5D19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82" name="Immagine 19">
          <a:extLst>
            <a:ext uri="{FF2B5EF4-FFF2-40B4-BE49-F238E27FC236}">
              <a16:creationId xmlns:a16="http://schemas.microsoft.com/office/drawing/2014/main" id="{B1A579B4-92E1-4C47-80FB-DF135548D1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83" name="Immagine 20">
          <a:extLst>
            <a:ext uri="{FF2B5EF4-FFF2-40B4-BE49-F238E27FC236}">
              <a16:creationId xmlns:a16="http://schemas.microsoft.com/office/drawing/2014/main" id="{644F29B3-1BAD-42D3-B099-BE0A6BE573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3884" name="Immagine 21">
          <a:extLst>
            <a:ext uri="{FF2B5EF4-FFF2-40B4-BE49-F238E27FC236}">
              <a16:creationId xmlns:a16="http://schemas.microsoft.com/office/drawing/2014/main" id="{D00EF232-5F2C-4B70-A2BC-66006A629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76943" name="Immagine 1">
          <a:extLst>
            <a:ext uri="{FF2B5EF4-FFF2-40B4-BE49-F238E27FC236}">
              <a16:creationId xmlns:a16="http://schemas.microsoft.com/office/drawing/2014/main" id="{BFDBF9E0-538E-4CC0-B806-29E72C22D0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76944" name="Immagine 2">
          <a:extLst>
            <a:ext uri="{FF2B5EF4-FFF2-40B4-BE49-F238E27FC236}">
              <a16:creationId xmlns:a16="http://schemas.microsoft.com/office/drawing/2014/main" id="{58DE53AE-17AF-41D2-A035-8EC4D9DA06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0511" name="Immagine 1">
          <a:extLst>
            <a:ext uri="{FF2B5EF4-FFF2-40B4-BE49-F238E27FC236}">
              <a16:creationId xmlns:a16="http://schemas.microsoft.com/office/drawing/2014/main" id="{3474231C-A4A9-46DC-A7BC-FB35D0736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0512" name="Immagine 2">
          <a:extLst>
            <a:ext uri="{FF2B5EF4-FFF2-40B4-BE49-F238E27FC236}">
              <a16:creationId xmlns:a16="http://schemas.microsoft.com/office/drawing/2014/main" id="{28B7A305-786C-4C80-99FD-A9EF01297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3" name="Immagine 8">
          <a:extLst>
            <a:ext uri="{FF2B5EF4-FFF2-40B4-BE49-F238E27FC236}">
              <a16:creationId xmlns:a16="http://schemas.microsoft.com/office/drawing/2014/main" id="{BCD08E75-128B-4AF0-8F03-6C1E1883B9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4" name="Immagine 10">
          <a:extLst>
            <a:ext uri="{FF2B5EF4-FFF2-40B4-BE49-F238E27FC236}">
              <a16:creationId xmlns:a16="http://schemas.microsoft.com/office/drawing/2014/main" id="{F75FC397-80AC-43FA-AFDE-25BF69B5C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5" name="Immagine 1">
          <a:extLst>
            <a:ext uri="{FF2B5EF4-FFF2-40B4-BE49-F238E27FC236}">
              <a16:creationId xmlns:a16="http://schemas.microsoft.com/office/drawing/2014/main" id="{28DB9FC0-90D2-48BE-9C3A-7FE4F96476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6" name="Immagine 3">
          <a:extLst>
            <a:ext uri="{FF2B5EF4-FFF2-40B4-BE49-F238E27FC236}">
              <a16:creationId xmlns:a16="http://schemas.microsoft.com/office/drawing/2014/main" id="{6CAD98B2-EA3C-449A-96E2-9E5FD9AAD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7" name="Immagine 7">
          <a:extLst>
            <a:ext uri="{FF2B5EF4-FFF2-40B4-BE49-F238E27FC236}">
              <a16:creationId xmlns:a16="http://schemas.microsoft.com/office/drawing/2014/main" id="{10AC5C60-388E-41BC-81F1-0CF767AAD0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0518" name="Immagine 8">
          <a:extLst>
            <a:ext uri="{FF2B5EF4-FFF2-40B4-BE49-F238E27FC236}">
              <a16:creationId xmlns:a16="http://schemas.microsoft.com/office/drawing/2014/main" id="{9B5E4A67-D9C2-4D7A-8235-A3FE14B2F6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19" name="Immagine 9">
          <a:extLst>
            <a:ext uri="{FF2B5EF4-FFF2-40B4-BE49-F238E27FC236}">
              <a16:creationId xmlns:a16="http://schemas.microsoft.com/office/drawing/2014/main" id="{9D17A611-6053-48AE-8763-695B8D6ACD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0" name="Immagine 10">
          <a:extLst>
            <a:ext uri="{FF2B5EF4-FFF2-40B4-BE49-F238E27FC236}">
              <a16:creationId xmlns:a16="http://schemas.microsoft.com/office/drawing/2014/main" id="{4750242B-5739-4C60-92E6-C54E6308A2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0521" name="Immagine 11">
          <a:extLst>
            <a:ext uri="{FF2B5EF4-FFF2-40B4-BE49-F238E27FC236}">
              <a16:creationId xmlns:a16="http://schemas.microsoft.com/office/drawing/2014/main" id="{44471748-62C7-4A74-B3C5-994435A61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2" name="Immagine 1">
          <a:extLst>
            <a:ext uri="{FF2B5EF4-FFF2-40B4-BE49-F238E27FC236}">
              <a16:creationId xmlns:a16="http://schemas.microsoft.com/office/drawing/2014/main" id="{C51E32E7-2396-4009-990A-7BD97F21B5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3" name="Immagine 2">
          <a:extLst>
            <a:ext uri="{FF2B5EF4-FFF2-40B4-BE49-F238E27FC236}">
              <a16:creationId xmlns:a16="http://schemas.microsoft.com/office/drawing/2014/main" id="{74B286DD-0D0A-4B44-8418-CF40BC9043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4" name="Immagine 14">
          <a:extLst>
            <a:ext uri="{FF2B5EF4-FFF2-40B4-BE49-F238E27FC236}">
              <a16:creationId xmlns:a16="http://schemas.microsoft.com/office/drawing/2014/main" id="{C2A4F802-99CC-45E2-B0AB-F4B9CC083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5" name="Immagine 15">
          <a:extLst>
            <a:ext uri="{FF2B5EF4-FFF2-40B4-BE49-F238E27FC236}">
              <a16:creationId xmlns:a16="http://schemas.microsoft.com/office/drawing/2014/main" id="{BC082F61-43C0-4531-85DE-9BA4BD2B13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6" name="Immagine 16">
          <a:extLst>
            <a:ext uri="{FF2B5EF4-FFF2-40B4-BE49-F238E27FC236}">
              <a16:creationId xmlns:a16="http://schemas.microsoft.com/office/drawing/2014/main" id="{4B0F3376-6B18-4FC5-A077-D548D0A9B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7" name="Immagine 19">
          <a:extLst>
            <a:ext uri="{FF2B5EF4-FFF2-40B4-BE49-F238E27FC236}">
              <a16:creationId xmlns:a16="http://schemas.microsoft.com/office/drawing/2014/main" id="{6F1EC971-0BA9-43D7-84EE-7E687A175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0528" name="Immagine 20">
          <a:extLst>
            <a:ext uri="{FF2B5EF4-FFF2-40B4-BE49-F238E27FC236}">
              <a16:creationId xmlns:a16="http://schemas.microsoft.com/office/drawing/2014/main" id="{62E4D51E-F682-4254-845B-723303328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86153" name="Immagine 1">
          <a:extLst>
            <a:ext uri="{FF2B5EF4-FFF2-40B4-BE49-F238E27FC236}">
              <a16:creationId xmlns:a16="http://schemas.microsoft.com/office/drawing/2014/main" id="{345C23C1-7E47-4B16-8D56-E0AA8B3153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86154" name="Immagine 2">
          <a:extLst>
            <a:ext uri="{FF2B5EF4-FFF2-40B4-BE49-F238E27FC236}">
              <a16:creationId xmlns:a16="http://schemas.microsoft.com/office/drawing/2014/main" id="{99875985-E7C8-46D0-B809-5EACDFF58D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59317" name="Immagine 1">
          <a:extLst>
            <a:ext uri="{FF2B5EF4-FFF2-40B4-BE49-F238E27FC236}">
              <a16:creationId xmlns:a16="http://schemas.microsoft.com/office/drawing/2014/main" id="{CD177625-D20E-4F7C-B3CC-8891240D10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59318" name="Immagine 2">
          <a:extLst>
            <a:ext uri="{FF2B5EF4-FFF2-40B4-BE49-F238E27FC236}">
              <a16:creationId xmlns:a16="http://schemas.microsoft.com/office/drawing/2014/main" id="{B380326A-0330-4EF7-8674-634DEE9A3B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19" name="Immagine 8">
          <a:extLst>
            <a:ext uri="{FF2B5EF4-FFF2-40B4-BE49-F238E27FC236}">
              <a16:creationId xmlns:a16="http://schemas.microsoft.com/office/drawing/2014/main" id="{D4BD42DB-115D-4FF0-87D6-1BBB782CF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20" name="Immagine 10">
          <a:extLst>
            <a:ext uri="{FF2B5EF4-FFF2-40B4-BE49-F238E27FC236}">
              <a16:creationId xmlns:a16="http://schemas.microsoft.com/office/drawing/2014/main" id="{61CF11FC-7838-4295-A9F8-305CB92BBF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21" name="Immagine 1">
          <a:extLst>
            <a:ext uri="{FF2B5EF4-FFF2-40B4-BE49-F238E27FC236}">
              <a16:creationId xmlns:a16="http://schemas.microsoft.com/office/drawing/2014/main" id="{1DA9FFEE-1138-45AF-8F6D-7BC4C4CF78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22" name="Immagine 3">
          <a:extLst>
            <a:ext uri="{FF2B5EF4-FFF2-40B4-BE49-F238E27FC236}">
              <a16:creationId xmlns:a16="http://schemas.microsoft.com/office/drawing/2014/main" id="{F2021CB6-7ECE-49D0-96F3-95A0BB697B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23" name="Immagine 7">
          <a:extLst>
            <a:ext uri="{FF2B5EF4-FFF2-40B4-BE49-F238E27FC236}">
              <a16:creationId xmlns:a16="http://schemas.microsoft.com/office/drawing/2014/main" id="{26348073-49D0-4298-A2F5-C2A7B0C67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59324" name="Immagine 8">
          <a:extLst>
            <a:ext uri="{FF2B5EF4-FFF2-40B4-BE49-F238E27FC236}">
              <a16:creationId xmlns:a16="http://schemas.microsoft.com/office/drawing/2014/main" id="{69A5E661-4226-401B-912D-5794043727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25" name="Immagine 9">
          <a:extLst>
            <a:ext uri="{FF2B5EF4-FFF2-40B4-BE49-F238E27FC236}">
              <a16:creationId xmlns:a16="http://schemas.microsoft.com/office/drawing/2014/main" id="{D11639FD-B055-4521-924B-6C47ECD8D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26" name="Immagine 10">
          <a:extLst>
            <a:ext uri="{FF2B5EF4-FFF2-40B4-BE49-F238E27FC236}">
              <a16:creationId xmlns:a16="http://schemas.microsoft.com/office/drawing/2014/main" id="{B14137F9-B1F4-4577-B2C2-E9E1245B3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59327" name="Immagine 11">
          <a:extLst>
            <a:ext uri="{FF2B5EF4-FFF2-40B4-BE49-F238E27FC236}">
              <a16:creationId xmlns:a16="http://schemas.microsoft.com/office/drawing/2014/main" id="{83D3467E-F0AC-4E30-96CE-F8104EABD5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28" name="Immagine 1">
          <a:extLst>
            <a:ext uri="{FF2B5EF4-FFF2-40B4-BE49-F238E27FC236}">
              <a16:creationId xmlns:a16="http://schemas.microsoft.com/office/drawing/2014/main" id="{533B52BF-009D-4267-AB3B-939B39FCA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29" name="Immagine 2">
          <a:extLst>
            <a:ext uri="{FF2B5EF4-FFF2-40B4-BE49-F238E27FC236}">
              <a16:creationId xmlns:a16="http://schemas.microsoft.com/office/drawing/2014/main" id="{57A9EB79-478E-4C22-BC29-FEAFDB6F29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0" name="Immagine 14">
          <a:extLst>
            <a:ext uri="{FF2B5EF4-FFF2-40B4-BE49-F238E27FC236}">
              <a16:creationId xmlns:a16="http://schemas.microsoft.com/office/drawing/2014/main" id="{22F1A08F-A9B4-4F59-B1F0-9BD091B684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1" name="Immagine 15">
          <a:extLst>
            <a:ext uri="{FF2B5EF4-FFF2-40B4-BE49-F238E27FC236}">
              <a16:creationId xmlns:a16="http://schemas.microsoft.com/office/drawing/2014/main" id="{EDD57B84-253F-4E72-BE07-BBF951D6E8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2" name="Immagine 16">
          <a:extLst>
            <a:ext uri="{FF2B5EF4-FFF2-40B4-BE49-F238E27FC236}">
              <a16:creationId xmlns:a16="http://schemas.microsoft.com/office/drawing/2014/main" id="{712E848A-5951-4850-878B-FDEB5A8A1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3" name="Immagine 17">
          <a:extLst>
            <a:ext uri="{FF2B5EF4-FFF2-40B4-BE49-F238E27FC236}">
              <a16:creationId xmlns:a16="http://schemas.microsoft.com/office/drawing/2014/main" id="{99DAFBFA-911C-41FB-B732-CC0871BD1E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4" name="Immagine 18">
          <a:extLst>
            <a:ext uri="{FF2B5EF4-FFF2-40B4-BE49-F238E27FC236}">
              <a16:creationId xmlns:a16="http://schemas.microsoft.com/office/drawing/2014/main" id="{4E85C2DF-DAAB-4DE5-AFD1-DAAA266979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5" name="Immagine 19">
          <a:extLst>
            <a:ext uri="{FF2B5EF4-FFF2-40B4-BE49-F238E27FC236}">
              <a16:creationId xmlns:a16="http://schemas.microsoft.com/office/drawing/2014/main" id="{574986D6-B205-4753-87B5-EBC54196BA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6" name="Immagine 20">
          <a:extLst>
            <a:ext uri="{FF2B5EF4-FFF2-40B4-BE49-F238E27FC236}">
              <a16:creationId xmlns:a16="http://schemas.microsoft.com/office/drawing/2014/main" id="{0EECD50D-F60B-4260-89E4-EE4974A071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59337" name="Immagine 21">
          <a:extLst>
            <a:ext uri="{FF2B5EF4-FFF2-40B4-BE49-F238E27FC236}">
              <a16:creationId xmlns:a16="http://schemas.microsoft.com/office/drawing/2014/main" id="{525779C5-EA0D-4162-8AAA-5AF023A63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96387" name="Immagine 1">
          <a:extLst>
            <a:ext uri="{FF2B5EF4-FFF2-40B4-BE49-F238E27FC236}">
              <a16:creationId xmlns:a16="http://schemas.microsoft.com/office/drawing/2014/main" id="{FE401A3D-FA60-4004-B045-1DF0F28AFF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96388" name="Immagine 2">
          <a:extLst>
            <a:ext uri="{FF2B5EF4-FFF2-40B4-BE49-F238E27FC236}">
              <a16:creationId xmlns:a16="http://schemas.microsoft.com/office/drawing/2014/main" id="{FBA183A9-14FD-4ABA-86B4-41ACE29B6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2566" name="Immagine 1">
          <a:extLst>
            <a:ext uri="{FF2B5EF4-FFF2-40B4-BE49-F238E27FC236}">
              <a16:creationId xmlns:a16="http://schemas.microsoft.com/office/drawing/2014/main" id="{D45465E1-3810-437A-8A10-54D496BA75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2567" name="Immagine 2">
          <a:extLst>
            <a:ext uri="{FF2B5EF4-FFF2-40B4-BE49-F238E27FC236}">
              <a16:creationId xmlns:a16="http://schemas.microsoft.com/office/drawing/2014/main" id="{C27C5C29-01F3-4BFB-8C61-641D0C57A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68" name="Immagine 8">
          <a:extLst>
            <a:ext uri="{FF2B5EF4-FFF2-40B4-BE49-F238E27FC236}">
              <a16:creationId xmlns:a16="http://schemas.microsoft.com/office/drawing/2014/main" id="{BB75A432-0C32-4316-8EA5-53E18268C8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69" name="Immagine 10">
          <a:extLst>
            <a:ext uri="{FF2B5EF4-FFF2-40B4-BE49-F238E27FC236}">
              <a16:creationId xmlns:a16="http://schemas.microsoft.com/office/drawing/2014/main" id="{4E0311B7-96C2-4B3C-BE63-4EC408128A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70" name="Immagine 1">
          <a:extLst>
            <a:ext uri="{FF2B5EF4-FFF2-40B4-BE49-F238E27FC236}">
              <a16:creationId xmlns:a16="http://schemas.microsoft.com/office/drawing/2014/main" id="{BF529B79-C965-45AF-B5E3-E9DD4F3AF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71" name="Immagine 3">
          <a:extLst>
            <a:ext uri="{FF2B5EF4-FFF2-40B4-BE49-F238E27FC236}">
              <a16:creationId xmlns:a16="http://schemas.microsoft.com/office/drawing/2014/main" id="{F05FBA72-E395-455C-A90D-4E470DEDD9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72" name="Immagine 7">
          <a:extLst>
            <a:ext uri="{FF2B5EF4-FFF2-40B4-BE49-F238E27FC236}">
              <a16:creationId xmlns:a16="http://schemas.microsoft.com/office/drawing/2014/main" id="{7B7F5E30-01FB-4796-9765-1FCCDE4C0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2573" name="Immagine 8">
          <a:extLst>
            <a:ext uri="{FF2B5EF4-FFF2-40B4-BE49-F238E27FC236}">
              <a16:creationId xmlns:a16="http://schemas.microsoft.com/office/drawing/2014/main" id="{ECE40878-C993-420E-A42D-349AE83621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74" name="Immagine 9">
          <a:extLst>
            <a:ext uri="{FF2B5EF4-FFF2-40B4-BE49-F238E27FC236}">
              <a16:creationId xmlns:a16="http://schemas.microsoft.com/office/drawing/2014/main" id="{417455A5-72B2-400E-9ED5-DB668AB95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75" name="Immagine 10">
          <a:extLst>
            <a:ext uri="{FF2B5EF4-FFF2-40B4-BE49-F238E27FC236}">
              <a16:creationId xmlns:a16="http://schemas.microsoft.com/office/drawing/2014/main" id="{F1357D18-0BD5-4EDE-BBC6-CAD52154A6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2576" name="Immagine 11">
          <a:extLst>
            <a:ext uri="{FF2B5EF4-FFF2-40B4-BE49-F238E27FC236}">
              <a16:creationId xmlns:a16="http://schemas.microsoft.com/office/drawing/2014/main" id="{F8EBABF5-D817-4322-8B59-1EB12877C9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77" name="Immagine 1">
          <a:extLst>
            <a:ext uri="{FF2B5EF4-FFF2-40B4-BE49-F238E27FC236}">
              <a16:creationId xmlns:a16="http://schemas.microsoft.com/office/drawing/2014/main" id="{31C0BCA2-E64C-47C6-8469-5819BEE73D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78" name="Immagine 2">
          <a:extLst>
            <a:ext uri="{FF2B5EF4-FFF2-40B4-BE49-F238E27FC236}">
              <a16:creationId xmlns:a16="http://schemas.microsoft.com/office/drawing/2014/main" id="{6F571850-18E4-4BF1-BE98-E9F75F19CA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79" name="Immagine 14">
          <a:extLst>
            <a:ext uri="{FF2B5EF4-FFF2-40B4-BE49-F238E27FC236}">
              <a16:creationId xmlns:a16="http://schemas.microsoft.com/office/drawing/2014/main" id="{64197223-14AC-4894-88DB-41A5170617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0" name="Immagine 15">
          <a:extLst>
            <a:ext uri="{FF2B5EF4-FFF2-40B4-BE49-F238E27FC236}">
              <a16:creationId xmlns:a16="http://schemas.microsoft.com/office/drawing/2014/main" id="{721B4AA2-4CE6-4D36-A754-CD9993261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1" name="Immagine 16">
          <a:extLst>
            <a:ext uri="{FF2B5EF4-FFF2-40B4-BE49-F238E27FC236}">
              <a16:creationId xmlns:a16="http://schemas.microsoft.com/office/drawing/2014/main" id="{4F43D336-AFC3-40F5-86B3-485FB92ED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2" name="Immagine 17">
          <a:extLst>
            <a:ext uri="{FF2B5EF4-FFF2-40B4-BE49-F238E27FC236}">
              <a16:creationId xmlns:a16="http://schemas.microsoft.com/office/drawing/2014/main" id="{896861C6-8EEE-4CAA-B4E8-6D6434A107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3" name="Immagine 18">
          <a:extLst>
            <a:ext uri="{FF2B5EF4-FFF2-40B4-BE49-F238E27FC236}">
              <a16:creationId xmlns:a16="http://schemas.microsoft.com/office/drawing/2014/main" id="{11008DE5-C86E-4270-994D-9DFF1E3AA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4" name="Immagine 19">
          <a:extLst>
            <a:ext uri="{FF2B5EF4-FFF2-40B4-BE49-F238E27FC236}">
              <a16:creationId xmlns:a16="http://schemas.microsoft.com/office/drawing/2014/main" id="{613EA982-DB70-4807-942B-DEC1B777B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5" name="Immagine 20">
          <a:extLst>
            <a:ext uri="{FF2B5EF4-FFF2-40B4-BE49-F238E27FC236}">
              <a16:creationId xmlns:a16="http://schemas.microsoft.com/office/drawing/2014/main" id="{780E0166-6C65-4BA7-8131-C75AFF1A7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2586" name="Immagine 21">
          <a:extLst>
            <a:ext uri="{FF2B5EF4-FFF2-40B4-BE49-F238E27FC236}">
              <a16:creationId xmlns:a16="http://schemas.microsoft.com/office/drawing/2014/main" id="{8DC07DDE-3E64-4CC4-A5EB-4E3D8A5C06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614507" name="Immagine 1">
          <a:extLst>
            <a:ext uri="{FF2B5EF4-FFF2-40B4-BE49-F238E27FC236}">
              <a16:creationId xmlns:a16="http://schemas.microsoft.com/office/drawing/2014/main" id="{6FE5B94F-AADF-4D92-B50F-930B3FD186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614508" name="Immagine 2">
          <a:extLst>
            <a:ext uri="{FF2B5EF4-FFF2-40B4-BE49-F238E27FC236}">
              <a16:creationId xmlns:a16="http://schemas.microsoft.com/office/drawing/2014/main" id="{ECA3C467-3111-4A4B-8A04-930A092E4E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35861" name="Immagine 1">
          <a:extLst>
            <a:ext uri="{FF2B5EF4-FFF2-40B4-BE49-F238E27FC236}">
              <a16:creationId xmlns:a16="http://schemas.microsoft.com/office/drawing/2014/main" id="{E57AB90A-2A29-470E-8923-B9CA6192DE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35862" name="Immagine 2">
          <a:extLst>
            <a:ext uri="{FF2B5EF4-FFF2-40B4-BE49-F238E27FC236}">
              <a16:creationId xmlns:a16="http://schemas.microsoft.com/office/drawing/2014/main" id="{4C784959-E644-4839-AE8D-525A44F28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3" name="Immagine 8">
          <a:extLst>
            <a:ext uri="{FF2B5EF4-FFF2-40B4-BE49-F238E27FC236}">
              <a16:creationId xmlns:a16="http://schemas.microsoft.com/office/drawing/2014/main" id="{BA406358-8A5B-40F7-96E8-63ABA12CAF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4" name="Immagine 10">
          <a:extLst>
            <a:ext uri="{FF2B5EF4-FFF2-40B4-BE49-F238E27FC236}">
              <a16:creationId xmlns:a16="http://schemas.microsoft.com/office/drawing/2014/main" id="{9D3C8750-A437-4B9A-AF49-335AE790C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5" name="Immagine 1">
          <a:extLst>
            <a:ext uri="{FF2B5EF4-FFF2-40B4-BE49-F238E27FC236}">
              <a16:creationId xmlns:a16="http://schemas.microsoft.com/office/drawing/2014/main" id="{574FF325-C34A-4513-A923-EF4E626D89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6" name="Immagine 3">
          <a:extLst>
            <a:ext uri="{FF2B5EF4-FFF2-40B4-BE49-F238E27FC236}">
              <a16:creationId xmlns:a16="http://schemas.microsoft.com/office/drawing/2014/main" id="{C9BCCCD7-56AA-4D98-869D-4BEDDB4326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7" name="Immagine 7">
          <a:extLst>
            <a:ext uri="{FF2B5EF4-FFF2-40B4-BE49-F238E27FC236}">
              <a16:creationId xmlns:a16="http://schemas.microsoft.com/office/drawing/2014/main" id="{6A8B98C4-B204-4CE1-94B6-FAF63A85F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35868" name="Immagine 8">
          <a:extLst>
            <a:ext uri="{FF2B5EF4-FFF2-40B4-BE49-F238E27FC236}">
              <a16:creationId xmlns:a16="http://schemas.microsoft.com/office/drawing/2014/main" id="{BA7F61D8-F7CF-4847-A6E5-3E895B35A5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69" name="Immagine 9">
          <a:extLst>
            <a:ext uri="{FF2B5EF4-FFF2-40B4-BE49-F238E27FC236}">
              <a16:creationId xmlns:a16="http://schemas.microsoft.com/office/drawing/2014/main" id="{BC046664-7303-4C55-8D5C-589B12F4E0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0" name="Immagine 10">
          <a:extLst>
            <a:ext uri="{FF2B5EF4-FFF2-40B4-BE49-F238E27FC236}">
              <a16:creationId xmlns:a16="http://schemas.microsoft.com/office/drawing/2014/main" id="{FD9B3D7C-0A49-4922-8256-23E1E4984B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35871" name="Immagine 11">
          <a:extLst>
            <a:ext uri="{FF2B5EF4-FFF2-40B4-BE49-F238E27FC236}">
              <a16:creationId xmlns:a16="http://schemas.microsoft.com/office/drawing/2014/main" id="{E7F1B2E8-33BF-414D-AF59-EA566A8512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2" name="Immagine 1">
          <a:extLst>
            <a:ext uri="{FF2B5EF4-FFF2-40B4-BE49-F238E27FC236}">
              <a16:creationId xmlns:a16="http://schemas.microsoft.com/office/drawing/2014/main" id="{2E8E81D8-A3FF-4A31-8B48-EC8554E38D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3" name="Immagine 2">
          <a:extLst>
            <a:ext uri="{FF2B5EF4-FFF2-40B4-BE49-F238E27FC236}">
              <a16:creationId xmlns:a16="http://schemas.microsoft.com/office/drawing/2014/main" id="{A31B8FDE-F77A-4E3D-A81F-483028C33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4" name="Immagine 14">
          <a:extLst>
            <a:ext uri="{FF2B5EF4-FFF2-40B4-BE49-F238E27FC236}">
              <a16:creationId xmlns:a16="http://schemas.microsoft.com/office/drawing/2014/main" id="{2866B368-4608-47F7-8629-137D536BA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5" name="Immagine 15">
          <a:extLst>
            <a:ext uri="{FF2B5EF4-FFF2-40B4-BE49-F238E27FC236}">
              <a16:creationId xmlns:a16="http://schemas.microsoft.com/office/drawing/2014/main" id="{C32C711E-9A0E-428F-B29C-A3B2B47353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6" name="Immagine 16">
          <a:extLst>
            <a:ext uri="{FF2B5EF4-FFF2-40B4-BE49-F238E27FC236}">
              <a16:creationId xmlns:a16="http://schemas.microsoft.com/office/drawing/2014/main" id="{1949AEE6-8BB3-4E34-BBB7-93162D32BE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7" name="Immagine 19">
          <a:extLst>
            <a:ext uri="{FF2B5EF4-FFF2-40B4-BE49-F238E27FC236}">
              <a16:creationId xmlns:a16="http://schemas.microsoft.com/office/drawing/2014/main" id="{2C8B7DA6-86AE-4A10-8279-F70BB63F5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8" name="Immagine 18">
          <a:extLst>
            <a:ext uri="{FF2B5EF4-FFF2-40B4-BE49-F238E27FC236}">
              <a16:creationId xmlns:a16="http://schemas.microsoft.com/office/drawing/2014/main" id="{7DBAA61D-76E6-46BB-9A6B-F25832CE75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79" name="Immagine 19">
          <a:extLst>
            <a:ext uri="{FF2B5EF4-FFF2-40B4-BE49-F238E27FC236}">
              <a16:creationId xmlns:a16="http://schemas.microsoft.com/office/drawing/2014/main" id="{ECF11658-8699-4D37-8136-9C0D9A207E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35880" name="Immagine 20">
          <a:extLst>
            <a:ext uri="{FF2B5EF4-FFF2-40B4-BE49-F238E27FC236}">
              <a16:creationId xmlns:a16="http://schemas.microsoft.com/office/drawing/2014/main" id="{93045E87-216D-4839-8492-79FDAD73FF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42769" name="Immagine 1">
          <a:extLst>
            <a:ext uri="{FF2B5EF4-FFF2-40B4-BE49-F238E27FC236}">
              <a16:creationId xmlns:a16="http://schemas.microsoft.com/office/drawing/2014/main" id="{3D52A46C-63F4-4572-9295-B34861D6A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42770" name="Immagine 2">
          <a:extLst>
            <a:ext uri="{FF2B5EF4-FFF2-40B4-BE49-F238E27FC236}">
              <a16:creationId xmlns:a16="http://schemas.microsoft.com/office/drawing/2014/main" id="{46C25976-90DE-4341-888D-C0D0C1DED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7737" name="Immagine 1">
          <a:extLst>
            <a:ext uri="{FF2B5EF4-FFF2-40B4-BE49-F238E27FC236}">
              <a16:creationId xmlns:a16="http://schemas.microsoft.com/office/drawing/2014/main" id="{642F3376-35C2-4795-9318-71DF7215FA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7738" name="Immagine 2">
          <a:extLst>
            <a:ext uri="{FF2B5EF4-FFF2-40B4-BE49-F238E27FC236}">
              <a16:creationId xmlns:a16="http://schemas.microsoft.com/office/drawing/2014/main" id="{DDFB4AC6-42BA-4F1F-B42E-62CAA46780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39" name="Immagine 8">
          <a:extLst>
            <a:ext uri="{FF2B5EF4-FFF2-40B4-BE49-F238E27FC236}">
              <a16:creationId xmlns:a16="http://schemas.microsoft.com/office/drawing/2014/main" id="{DEE85396-33A3-4614-B5A7-B7830AA44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40" name="Immagine 10">
          <a:extLst>
            <a:ext uri="{FF2B5EF4-FFF2-40B4-BE49-F238E27FC236}">
              <a16:creationId xmlns:a16="http://schemas.microsoft.com/office/drawing/2014/main" id="{22AAC36D-5596-463E-8890-4AFE39CA0D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41" name="Immagine 1">
          <a:extLst>
            <a:ext uri="{FF2B5EF4-FFF2-40B4-BE49-F238E27FC236}">
              <a16:creationId xmlns:a16="http://schemas.microsoft.com/office/drawing/2014/main" id="{4228F518-EA29-4621-88B1-1D7323F65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42" name="Immagine 3">
          <a:extLst>
            <a:ext uri="{FF2B5EF4-FFF2-40B4-BE49-F238E27FC236}">
              <a16:creationId xmlns:a16="http://schemas.microsoft.com/office/drawing/2014/main" id="{4AE07154-8098-472D-AC3F-7D8E2C29E5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43" name="Immagine 7">
          <a:extLst>
            <a:ext uri="{FF2B5EF4-FFF2-40B4-BE49-F238E27FC236}">
              <a16:creationId xmlns:a16="http://schemas.microsoft.com/office/drawing/2014/main" id="{938B4CE0-8E31-48C9-8F84-3E074EAC20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7744" name="Immagine 8">
          <a:extLst>
            <a:ext uri="{FF2B5EF4-FFF2-40B4-BE49-F238E27FC236}">
              <a16:creationId xmlns:a16="http://schemas.microsoft.com/office/drawing/2014/main" id="{C0127DF0-E48C-45E5-B2D2-FDF99C4D27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45" name="Immagine 9">
          <a:extLst>
            <a:ext uri="{FF2B5EF4-FFF2-40B4-BE49-F238E27FC236}">
              <a16:creationId xmlns:a16="http://schemas.microsoft.com/office/drawing/2014/main" id="{E21ABA55-AEE9-4020-9B5C-6CDB8DC10D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46" name="Immagine 10">
          <a:extLst>
            <a:ext uri="{FF2B5EF4-FFF2-40B4-BE49-F238E27FC236}">
              <a16:creationId xmlns:a16="http://schemas.microsoft.com/office/drawing/2014/main" id="{1D9C220F-42AF-4181-B61E-8752CF29C7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7747" name="Immagine 11">
          <a:extLst>
            <a:ext uri="{FF2B5EF4-FFF2-40B4-BE49-F238E27FC236}">
              <a16:creationId xmlns:a16="http://schemas.microsoft.com/office/drawing/2014/main" id="{833A810C-C6FB-4041-9315-3765CEA34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48" name="Immagine 1">
          <a:extLst>
            <a:ext uri="{FF2B5EF4-FFF2-40B4-BE49-F238E27FC236}">
              <a16:creationId xmlns:a16="http://schemas.microsoft.com/office/drawing/2014/main" id="{8A751594-1715-49C7-AC27-5F532ACE8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49" name="Immagine 2">
          <a:extLst>
            <a:ext uri="{FF2B5EF4-FFF2-40B4-BE49-F238E27FC236}">
              <a16:creationId xmlns:a16="http://schemas.microsoft.com/office/drawing/2014/main" id="{8AFDB476-B01B-4FD8-99C3-7AA06A10B4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0" name="Immagine 14">
          <a:extLst>
            <a:ext uri="{FF2B5EF4-FFF2-40B4-BE49-F238E27FC236}">
              <a16:creationId xmlns:a16="http://schemas.microsoft.com/office/drawing/2014/main" id="{DC423B11-E101-45B9-87CA-6012E6308C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1" name="Immagine 15">
          <a:extLst>
            <a:ext uri="{FF2B5EF4-FFF2-40B4-BE49-F238E27FC236}">
              <a16:creationId xmlns:a16="http://schemas.microsoft.com/office/drawing/2014/main" id="{B8CDE7AA-69F6-4E8C-8F91-41A712B1E1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2" name="Immagine 16">
          <a:extLst>
            <a:ext uri="{FF2B5EF4-FFF2-40B4-BE49-F238E27FC236}">
              <a16:creationId xmlns:a16="http://schemas.microsoft.com/office/drawing/2014/main" id="{5EAB7311-4953-49F3-8A14-93BB19B06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3" name="Immagine 19">
          <a:extLst>
            <a:ext uri="{FF2B5EF4-FFF2-40B4-BE49-F238E27FC236}">
              <a16:creationId xmlns:a16="http://schemas.microsoft.com/office/drawing/2014/main" id="{4E686245-4749-48F5-B8D2-D41D0BE11D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4" name="Immagine 18">
          <a:extLst>
            <a:ext uri="{FF2B5EF4-FFF2-40B4-BE49-F238E27FC236}">
              <a16:creationId xmlns:a16="http://schemas.microsoft.com/office/drawing/2014/main" id="{B75F4E8C-4648-4FAF-B82D-F8A495213E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5" name="Immagine 19">
          <a:extLst>
            <a:ext uri="{FF2B5EF4-FFF2-40B4-BE49-F238E27FC236}">
              <a16:creationId xmlns:a16="http://schemas.microsoft.com/office/drawing/2014/main" id="{C0AB4E6D-E570-4715-90F2-5E14C8445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6" name="Immagine 20">
          <a:extLst>
            <a:ext uri="{FF2B5EF4-FFF2-40B4-BE49-F238E27FC236}">
              <a16:creationId xmlns:a16="http://schemas.microsoft.com/office/drawing/2014/main" id="{EEF46E54-F0A4-4004-9454-56DA7EFD2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7757" name="Immagine 21">
          <a:extLst>
            <a:ext uri="{FF2B5EF4-FFF2-40B4-BE49-F238E27FC236}">
              <a16:creationId xmlns:a16="http://schemas.microsoft.com/office/drawing/2014/main" id="{BB4810CC-DE12-43D0-A139-DBCD22B19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66309" name="Immagine 1">
          <a:extLst>
            <a:ext uri="{FF2B5EF4-FFF2-40B4-BE49-F238E27FC236}">
              <a16:creationId xmlns:a16="http://schemas.microsoft.com/office/drawing/2014/main" id="{D3EED335-E7E8-4B78-B5E0-29E598B692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66310" name="Immagine 2">
          <a:extLst>
            <a:ext uri="{FF2B5EF4-FFF2-40B4-BE49-F238E27FC236}">
              <a16:creationId xmlns:a16="http://schemas.microsoft.com/office/drawing/2014/main" id="{77BB772D-B4B7-48A1-84BB-A0B7987CB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49047" name="Immagine 1">
          <a:extLst>
            <a:ext uri="{FF2B5EF4-FFF2-40B4-BE49-F238E27FC236}">
              <a16:creationId xmlns:a16="http://schemas.microsoft.com/office/drawing/2014/main" id="{8E109C6F-35BA-48FD-9005-797B43A2B4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49048" name="Immagine 2">
          <a:extLst>
            <a:ext uri="{FF2B5EF4-FFF2-40B4-BE49-F238E27FC236}">
              <a16:creationId xmlns:a16="http://schemas.microsoft.com/office/drawing/2014/main" id="{7939C8B7-EE21-4C36-BD33-2BEBF2278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49" name="Immagine 8">
          <a:extLst>
            <a:ext uri="{FF2B5EF4-FFF2-40B4-BE49-F238E27FC236}">
              <a16:creationId xmlns:a16="http://schemas.microsoft.com/office/drawing/2014/main" id="{631FA798-C359-4C6A-B81E-DEA4253433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50" name="Immagine 10">
          <a:extLst>
            <a:ext uri="{FF2B5EF4-FFF2-40B4-BE49-F238E27FC236}">
              <a16:creationId xmlns:a16="http://schemas.microsoft.com/office/drawing/2014/main" id="{B587E253-C178-43A3-B3D8-E537F489A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51" name="Immagine 1">
          <a:extLst>
            <a:ext uri="{FF2B5EF4-FFF2-40B4-BE49-F238E27FC236}">
              <a16:creationId xmlns:a16="http://schemas.microsoft.com/office/drawing/2014/main" id="{3CA75CC0-226A-462A-B2E7-6970497FA0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52" name="Immagine 3">
          <a:extLst>
            <a:ext uri="{FF2B5EF4-FFF2-40B4-BE49-F238E27FC236}">
              <a16:creationId xmlns:a16="http://schemas.microsoft.com/office/drawing/2014/main" id="{BB33FBDC-C081-44FC-B211-37194D2D6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53" name="Immagine 7">
          <a:extLst>
            <a:ext uri="{FF2B5EF4-FFF2-40B4-BE49-F238E27FC236}">
              <a16:creationId xmlns:a16="http://schemas.microsoft.com/office/drawing/2014/main" id="{5870FC8F-3E2F-4ED6-8A96-84AB08096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49054" name="Immagine 8">
          <a:extLst>
            <a:ext uri="{FF2B5EF4-FFF2-40B4-BE49-F238E27FC236}">
              <a16:creationId xmlns:a16="http://schemas.microsoft.com/office/drawing/2014/main" id="{95258AF7-7E62-4365-BAC7-EADAD673C1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55" name="Immagine 9">
          <a:extLst>
            <a:ext uri="{FF2B5EF4-FFF2-40B4-BE49-F238E27FC236}">
              <a16:creationId xmlns:a16="http://schemas.microsoft.com/office/drawing/2014/main" id="{173A360A-E4D6-4FEB-B2F9-D375D15CB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56" name="Immagine 10">
          <a:extLst>
            <a:ext uri="{FF2B5EF4-FFF2-40B4-BE49-F238E27FC236}">
              <a16:creationId xmlns:a16="http://schemas.microsoft.com/office/drawing/2014/main" id="{5B81254B-A953-426F-8864-5BAA19AFE8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49057" name="Immagine 11">
          <a:extLst>
            <a:ext uri="{FF2B5EF4-FFF2-40B4-BE49-F238E27FC236}">
              <a16:creationId xmlns:a16="http://schemas.microsoft.com/office/drawing/2014/main" id="{96017C11-6414-484D-9CCB-29BEA637C3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58" name="Immagine 1">
          <a:extLst>
            <a:ext uri="{FF2B5EF4-FFF2-40B4-BE49-F238E27FC236}">
              <a16:creationId xmlns:a16="http://schemas.microsoft.com/office/drawing/2014/main" id="{609FE280-67C4-475B-A265-3684EA5334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59" name="Immagine 2">
          <a:extLst>
            <a:ext uri="{FF2B5EF4-FFF2-40B4-BE49-F238E27FC236}">
              <a16:creationId xmlns:a16="http://schemas.microsoft.com/office/drawing/2014/main" id="{F7A686EB-2173-465D-880E-4462BF5EA5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60" name="Immagine 14">
          <a:extLst>
            <a:ext uri="{FF2B5EF4-FFF2-40B4-BE49-F238E27FC236}">
              <a16:creationId xmlns:a16="http://schemas.microsoft.com/office/drawing/2014/main" id="{D7379B65-EBEA-4092-970C-B9CA08A03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61" name="Immagine 15">
          <a:extLst>
            <a:ext uri="{FF2B5EF4-FFF2-40B4-BE49-F238E27FC236}">
              <a16:creationId xmlns:a16="http://schemas.microsoft.com/office/drawing/2014/main" id="{F147FADD-C2B4-46B0-8FF5-066343C808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62" name="Immagine 16">
          <a:extLst>
            <a:ext uri="{FF2B5EF4-FFF2-40B4-BE49-F238E27FC236}">
              <a16:creationId xmlns:a16="http://schemas.microsoft.com/office/drawing/2014/main" id="{BB5F7695-FDAD-474E-8D7B-0C90330C72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49063" name="Immagine 17">
          <a:extLst>
            <a:ext uri="{FF2B5EF4-FFF2-40B4-BE49-F238E27FC236}">
              <a16:creationId xmlns:a16="http://schemas.microsoft.com/office/drawing/2014/main" id="{24BD3E40-F942-4CF0-A48F-975D1AE959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0297" name="Immagine 1">
          <a:extLst>
            <a:ext uri="{FF2B5EF4-FFF2-40B4-BE49-F238E27FC236}">
              <a16:creationId xmlns:a16="http://schemas.microsoft.com/office/drawing/2014/main" id="{6CA765E1-F315-41F5-BB7D-919183D2B4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0298" name="Immagine 2">
          <a:extLst>
            <a:ext uri="{FF2B5EF4-FFF2-40B4-BE49-F238E27FC236}">
              <a16:creationId xmlns:a16="http://schemas.microsoft.com/office/drawing/2014/main" id="{81247738-1212-4A5A-B272-BD5977703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299" name="Immagine 8">
          <a:extLst>
            <a:ext uri="{FF2B5EF4-FFF2-40B4-BE49-F238E27FC236}">
              <a16:creationId xmlns:a16="http://schemas.microsoft.com/office/drawing/2014/main" id="{137F4FC8-A457-4413-8173-2E9438E90B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300" name="Immagine 10">
          <a:extLst>
            <a:ext uri="{FF2B5EF4-FFF2-40B4-BE49-F238E27FC236}">
              <a16:creationId xmlns:a16="http://schemas.microsoft.com/office/drawing/2014/main" id="{5D9AB2E6-A391-4E55-BC70-3E4D512F0D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301" name="Immagine 1">
          <a:extLst>
            <a:ext uri="{FF2B5EF4-FFF2-40B4-BE49-F238E27FC236}">
              <a16:creationId xmlns:a16="http://schemas.microsoft.com/office/drawing/2014/main" id="{8E15EB85-5F6E-4DB0-A70A-EA7C13D29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302" name="Immagine 3">
          <a:extLst>
            <a:ext uri="{FF2B5EF4-FFF2-40B4-BE49-F238E27FC236}">
              <a16:creationId xmlns:a16="http://schemas.microsoft.com/office/drawing/2014/main" id="{A01BA2B5-A18F-4738-AB71-D3AEC9D280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303" name="Immagine 7">
          <a:extLst>
            <a:ext uri="{FF2B5EF4-FFF2-40B4-BE49-F238E27FC236}">
              <a16:creationId xmlns:a16="http://schemas.microsoft.com/office/drawing/2014/main" id="{A0B9326D-AFAD-4B77-883F-717D9FE795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0304" name="Immagine 8">
          <a:extLst>
            <a:ext uri="{FF2B5EF4-FFF2-40B4-BE49-F238E27FC236}">
              <a16:creationId xmlns:a16="http://schemas.microsoft.com/office/drawing/2014/main" id="{50A59A34-B255-4CED-AA32-FA1C0748D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05" name="Immagine 9">
          <a:extLst>
            <a:ext uri="{FF2B5EF4-FFF2-40B4-BE49-F238E27FC236}">
              <a16:creationId xmlns:a16="http://schemas.microsoft.com/office/drawing/2014/main" id="{0D1F4213-AB30-4C44-BD3A-9CF0916A7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06" name="Immagine 10">
          <a:extLst>
            <a:ext uri="{FF2B5EF4-FFF2-40B4-BE49-F238E27FC236}">
              <a16:creationId xmlns:a16="http://schemas.microsoft.com/office/drawing/2014/main" id="{184F1508-EE8C-4DA2-BE56-E1CF5B15F7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0307" name="Immagine 11">
          <a:extLst>
            <a:ext uri="{FF2B5EF4-FFF2-40B4-BE49-F238E27FC236}">
              <a16:creationId xmlns:a16="http://schemas.microsoft.com/office/drawing/2014/main" id="{02ABC347-765B-4E4B-9253-FC03D658DC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08" name="Immagine 1">
          <a:extLst>
            <a:ext uri="{FF2B5EF4-FFF2-40B4-BE49-F238E27FC236}">
              <a16:creationId xmlns:a16="http://schemas.microsoft.com/office/drawing/2014/main" id="{160E7C8D-A59E-4771-B83E-5EFB0DD33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09" name="Immagine 2">
          <a:extLst>
            <a:ext uri="{FF2B5EF4-FFF2-40B4-BE49-F238E27FC236}">
              <a16:creationId xmlns:a16="http://schemas.microsoft.com/office/drawing/2014/main" id="{2C65AFAA-4EEA-4396-877C-C248915778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0" name="Immagine 14">
          <a:extLst>
            <a:ext uri="{FF2B5EF4-FFF2-40B4-BE49-F238E27FC236}">
              <a16:creationId xmlns:a16="http://schemas.microsoft.com/office/drawing/2014/main" id="{8C8849BA-5C5B-4348-9AEA-5509598AD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1" name="Immagine 15">
          <a:extLst>
            <a:ext uri="{FF2B5EF4-FFF2-40B4-BE49-F238E27FC236}">
              <a16:creationId xmlns:a16="http://schemas.microsoft.com/office/drawing/2014/main" id="{66B995CD-5342-4F30-A812-51E7D02C75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2" name="Immagine 16">
          <a:extLst>
            <a:ext uri="{FF2B5EF4-FFF2-40B4-BE49-F238E27FC236}">
              <a16:creationId xmlns:a16="http://schemas.microsoft.com/office/drawing/2014/main" id="{1F276041-A382-4CEE-A944-362633B81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3" name="Immagine 19">
          <a:extLst>
            <a:ext uri="{FF2B5EF4-FFF2-40B4-BE49-F238E27FC236}">
              <a16:creationId xmlns:a16="http://schemas.microsoft.com/office/drawing/2014/main" id="{EEE275A4-C543-49E8-8AA2-5EF2B204C9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4" name="Immagine 18">
          <a:extLst>
            <a:ext uri="{FF2B5EF4-FFF2-40B4-BE49-F238E27FC236}">
              <a16:creationId xmlns:a16="http://schemas.microsoft.com/office/drawing/2014/main" id="{7A12A9B0-DBCA-4446-9389-F6B1E590F1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5" name="Immagine 19">
          <a:extLst>
            <a:ext uri="{FF2B5EF4-FFF2-40B4-BE49-F238E27FC236}">
              <a16:creationId xmlns:a16="http://schemas.microsoft.com/office/drawing/2014/main" id="{2D8CEB34-1C26-46D1-B737-E0E409F0C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0316" name="Immagine 24">
          <a:extLst>
            <a:ext uri="{FF2B5EF4-FFF2-40B4-BE49-F238E27FC236}">
              <a16:creationId xmlns:a16="http://schemas.microsoft.com/office/drawing/2014/main" id="{731ECDEB-2760-4B90-A58C-1CDDB49B6B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71427" name="Immagine 1">
          <a:extLst>
            <a:ext uri="{FF2B5EF4-FFF2-40B4-BE49-F238E27FC236}">
              <a16:creationId xmlns:a16="http://schemas.microsoft.com/office/drawing/2014/main" id="{D2397395-50EB-47DB-916A-9FB545383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71428" name="Immagine 2">
          <a:extLst>
            <a:ext uri="{FF2B5EF4-FFF2-40B4-BE49-F238E27FC236}">
              <a16:creationId xmlns:a16="http://schemas.microsoft.com/office/drawing/2014/main" id="{3E7FF2BC-4E20-4E31-8692-48279371B3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3508" name="Immagine 1">
          <a:extLst>
            <a:ext uri="{FF2B5EF4-FFF2-40B4-BE49-F238E27FC236}">
              <a16:creationId xmlns:a16="http://schemas.microsoft.com/office/drawing/2014/main" id="{00E3C229-8C90-4432-A914-9A3DD7219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3509" name="Immagine 2">
          <a:extLst>
            <a:ext uri="{FF2B5EF4-FFF2-40B4-BE49-F238E27FC236}">
              <a16:creationId xmlns:a16="http://schemas.microsoft.com/office/drawing/2014/main" id="{99E35935-A73D-46DA-8698-9897A84668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0" name="Immagine 8">
          <a:extLst>
            <a:ext uri="{FF2B5EF4-FFF2-40B4-BE49-F238E27FC236}">
              <a16:creationId xmlns:a16="http://schemas.microsoft.com/office/drawing/2014/main" id="{34529F8D-B7F1-499A-B7B2-EE613DB3B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1" name="Immagine 10">
          <a:extLst>
            <a:ext uri="{FF2B5EF4-FFF2-40B4-BE49-F238E27FC236}">
              <a16:creationId xmlns:a16="http://schemas.microsoft.com/office/drawing/2014/main" id="{E87669C9-E212-4A67-B1B5-A53082AEBC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2" name="Immagine 1">
          <a:extLst>
            <a:ext uri="{FF2B5EF4-FFF2-40B4-BE49-F238E27FC236}">
              <a16:creationId xmlns:a16="http://schemas.microsoft.com/office/drawing/2014/main" id="{66E735B6-1470-4339-9FC2-486D280EBA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3" name="Immagine 3">
          <a:extLst>
            <a:ext uri="{FF2B5EF4-FFF2-40B4-BE49-F238E27FC236}">
              <a16:creationId xmlns:a16="http://schemas.microsoft.com/office/drawing/2014/main" id="{46FE4B0F-7A77-470B-95B3-046F8B7339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4" name="Immagine 7">
          <a:extLst>
            <a:ext uri="{FF2B5EF4-FFF2-40B4-BE49-F238E27FC236}">
              <a16:creationId xmlns:a16="http://schemas.microsoft.com/office/drawing/2014/main" id="{50D8F1D6-A641-4AA0-BAE9-10ED47CB6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3515" name="Immagine 8">
          <a:extLst>
            <a:ext uri="{FF2B5EF4-FFF2-40B4-BE49-F238E27FC236}">
              <a16:creationId xmlns:a16="http://schemas.microsoft.com/office/drawing/2014/main" id="{8B243918-9421-4C7F-BC81-80B9B39466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16" name="Immagine 9">
          <a:extLst>
            <a:ext uri="{FF2B5EF4-FFF2-40B4-BE49-F238E27FC236}">
              <a16:creationId xmlns:a16="http://schemas.microsoft.com/office/drawing/2014/main" id="{6048CAC4-1A6D-4CFA-AD68-ED76710E5F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17" name="Immagine 10">
          <a:extLst>
            <a:ext uri="{FF2B5EF4-FFF2-40B4-BE49-F238E27FC236}">
              <a16:creationId xmlns:a16="http://schemas.microsoft.com/office/drawing/2014/main" id="{635E78B5-BE32-4D05-98F2-361B6EE7C3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3518" name="Immagine 11">
          <a:extLst>
            <a:ext uri="{FF2B5EF4-FFF2-40B4-BE49-F238E27FC236}">
              <a16:creationId xmlns:a16="http://schemas.microsoft.com/office/drawing/2014/main" id="{9EC05458-82E2-457C-A0CA-DDE5CA71E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19" name="Immagine 1">
          <a:extLst>
            <a:ext uri="{FF2B5EF4-FFF2-40B4-BE49-F238E27FC236}">
              <a16:creationId xmlns:a16="http://schemas.microsoft.com/office/drawing/2014/main" id="{7B95E5DA-038D-439B-80FB-9434EF893E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0" name="Immagine 2">
          <a:extLst>
            <a:ext uri="{FF2B5EF4-FFF2-40B4-BE49-F238E27FC236}">
              <a16:creationId xmlns:a16="http://schemas.microsoft.com/office/drawing/2014/main" id="{2536BDE3-5A21-44C0-8ED3-8D57CF2202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1" name="Immagine 14">
          <a:extLst>
            <a:ext uri="{FF2B5EF4-FFF2-40B4-BE49-F238E27FC236}">
              <a16:creationId xmlns:a16="http://schemas.microsoft.com/office/drawing/2014/main" id="{C691339B-6542-484B-AB47-6521393801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2" name="Immagine 15">
          <a:extLst>
            <a:ext uri="{FF2B5EF4-FFF2-40B4-BE49-F238E27FC236}">
              <a16:creationId xmlns:a16="http://schemas.microsoft.com/office/drawing/2014/main" id="{054C2CCC-B6CE-4985-8A75-291613873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3" name="Immagine 16">
          <a:extLst>
            <a:ext uri="{FF2B5EF4-FFF2-40B4-BE49-F238E27FC236}">
              <a16:creationId xmlns:a16="http://schemas.microsoft.com/office/drawing/2014/main" id="{BE9DE7A4-F80E-41B1-B224-5F8F879447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4" name="Immagine 17">
          <a:extLst>
            <a:ext uri="{FF2B5EF4-FFF2-40B4-BE49-F238E27FC236}">
              <a16:creationId xmlns:a16="http://schemas.microsoft.com/office/drawing/2014/main" id="{FF5F249F-C088-42EB-9CC0-338DF85462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5" name="Immagine 18">
          <a:extLst>
            <a:ext uri="{FF2B5EF4-FFF2-40B4-BE49-F238E27FC236}">
              <a16:creationId xmlns:a16="http://schemas.microsoft.com/office/drawing/2014/main" id="{88AA1B59-6B04-4377-8C06-9FB90E5AF5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3526" name="Immagine 19">
          <a:extLst>
            <a:ext uri="{FF2B5EF4-FFF2-40B4-BE49-F238E27FC236}">
              <a16:creationId xmlns:a16="http://schemas.microsoft.com/office/drawing/2014/main" id="{71C56381-F598-4C2B-AF63-FE1D61F31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589847" name="Immagine 1">
          <a:extLst>
            <a:ext uri="{FF2B5EF4-FFF2-40B4-BE49-F238E27FC236}">
              <a16:creationId xmlns:a16="http://schemas.microsoft.com/office/drawing/2014/main" id="{6805075D-8E2E-4CC0-9BF9-A1E8379505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589848" name="Immagine 2">
          <a:extLst>
            <a:ext uri="{FF2B5EF4-FFF2-40B4-BE49-F238E27FC236}">
              <a16:creationId xmlns:a16="http://schemas.microsoft.com/office/drawing/2014/main" id="{5458942D-B373-4FB4-B7E0-2C1443A87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7636" name="Immagine 1">
          <a:extLst>
            <a:ext uri="{FF2B5EF4-FFF2-40B4-BE49-F238E27FC236}">
              <a16:creationId xmlns:a16="http://schemas.microsoft.com/office/drawing/2014/main" id="{0588E0E2-584D-478E-8DB1-C38925313A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7637" name="Immagine 2">
          <a:extLst>
            <a:ext uri="{FF2B5EF4-FFF2-40B4-BE49-F238E27FC236}">
              <a16:creationId xmlns:a16="http://schemas.microsoft.com/office/drawing/2014/main" id="{86A7EAB3-4F34-49E5-BD47-20825DFDC1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38" name="Immagine 8">
          <a:extLst>
            <a:ext uri="{FF2B5EF4-FFF2-40B4-BE49-F238E27FC236}">
              <a16:creationId xmlns:a16="http://schemas.microsoft.com/office/drawing/2014/main" id="{A84518FB-EFD5-40C2-A35D-ABC42FFA29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39" name="Immagine 10">
          <a:extLst>
            <a:ext uri="{FF2B5EF4-FFF2-40B4-BE49-F238E27FC236}">
              <a16:creationId xmlns:a16="http://schemas.microsoft.com/office/drawing/2014/main" id="{B7EBF52C-DBEB-47E4-A85E-B4F356230E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40" name="Immagine 1">
          <a:extLst>
            <a:ext uri="{FF2B5EF4-FFF2-40B4-BE49-F238E27FC236}">
              <a16:creationId xmlns:a16="http://schemas.microsoft.com/office/drawing/2014/main" id="{6AB9A7B8-ED0B-49E5-A5A7-6390E59B4F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41" name="Immagine 3">
          <a:extLst>
            <a:ext uri="{FF2B5EF4-FFF2-40B4-BE49-F238E27FC236}">
              <a16:creationId xmlns:a16="http://schemas.microsoft.com/office/drawing/2014/main" id="{A3BD9C1F-D3DF-4062-977D-5C780FA3FD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42" name="Immagine 7">
          <a:extLst>
            <a:ext uri="{FF2B5EF4-FFF2-40B4-BE49-F238E27FC236}">
              <a16:creationId xmlns:a16="http://schemas.microsoft.com/office/drawing/2014/main" id="{7CD6C2B5-3ACA-4E1A-A214-1D838DCB4B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7643" name="Immagine 8">
          <a:extLst>
            <a:ext uri="{FF2B5EF4-FFF2-40B4-BE49-F238E27FC236}">
              <a16:creationId xmlns:a16="http://schemas.microsoft.com/office/drawing/2014/main" id="{51570C2D-57BC-45D2-8912-64B0AE7116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44" name="Immagine 9">
          <a:extLst>
            <a:ext uri="{FF2B5EF4-FFF2-40B4-BE49-F238E27FC236}">
              <a16:creationId xmlns:a16="http://schemas.microsoft.com/office/drawing/2014/main" id="{21037D35-4F8A-4962-B8DE-372FBDACE6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45" name="Immagine 10">
          <a:extLst>
            <a:ext uri="{FF2B5EF4-FFF2-40B4-BE49-F238E27FC236}">
              <a16:creationId xmlns:a16="http://schemas.microsoft.com/office/drawing/2014/main" id="{4D1E8768-87A4-45E2-A839-3EFAC68C6C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7646" name="Immagine 11">
          <a:extLst>
            <a:ext uri="{FF2B5EF4-FFF2-40B4-BE49-F238E27FC236}">
              <a16:creationId xmlns:a16="http://schemas.microsoft.com/office/drawing/2014/main" id="{35CEF4FC-D00C-4786-9BDB-195A97DD76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47" name="Immagine 1">
          <a:extLst>
            <a:ext uri="{FF2B5EF4-FFF2-40B4-BE49-F238E27FC236}">
              <a16:creationId xmlns:a16="http://schemas.microsoft.com/office/drawing/2014/main" id="{F8E04449-A650-4DD2-9D66-806D49195F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48" name="Immagine 2">
          <a:extLst>
            <a:ext uri="{FF2B5EF4-FFF2-40B4-BE49-F238E27FC236}">
              <a16:creationId xmlns:a16="http://schemas.microsoft.com/office/drawing/2014/main" id="{40943EF2-2650-4CFD-89B0-0BB89F16A0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49" name="Immagine 14">
          <a:extLst>
            <a:ext uri="{FF2B5EF4-FFF2-40B4-BE49-F238E27FC236}">
              <a16:creationId xmlns:a16="http://schemas.microsoft.com/office/drawing/2014/main" id="{F0F36CC3-EF52-43F5-B14C-418CF467B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0" name="Immagine 15">
          <a:extLst>
            <a:ext uri="{FF2B5EF4-FFF2-40B4-BE49-F238E27FC236}">
              <a16:creationId xmlns:a16="http://schemas.microsoft.com/office/drawing/2014/main" id="{48EF39E4-33E7-450C-8119-97CFD2493B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1" name="Immagine 16">
          <a:extLst>
            <a:ext uri="{FF2B5EF4-FFF2-40B4-BE49-F238E27FC236}">
              <a16:creationId xmlns:a16="http://schemas.microsoft.com/office/drawing/2014/main" id="{BEB14B58-1CDA-4E1B-921A-8C8A364779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2" name="Immagine 17">
          <a:extLst>
            <a:ext uri="{FF2B5EF4-FFF2-40B4-BE49-F238E27FC236}">
              <a16:creationId xmlns:a16="http://schemas.microsoft.com/office/drawing/2014/main" id="{88678563-B520-4710-BA10-051BAE5AD0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3" name="Immagine 18">
          <a:extLst>
            <a:ext uri="{FF2B5EF4-FFF2-40B4-BE49-F238E27FC236}">
              <a16:creationId xmlns:a16="http://schemas.microsoft.com/office/drawing/2014/main" id="{D18948D9-A75C-4AF3-80E0-ED51D5C604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4" name="Immagine 19">
          <a:extLst>
            <a:ext uri="{FF2B5EF4-FFF2-40B4-BE49-F238E27FC236}">
              <a16:creationId xmlns:a16="http://schemas.microsoft.com/office/drawing/2014/main" id="{8D345395-E8EF-4A8F-AACB-1A2A35119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7655" name="Immagine 20">
          <a:extLst>
            <a:ext uri="{FF2B5EF4-FFF2-40B4-BE49-F238E27FC236}">
              <a16:creationId xmlns:a16="http://schemas.microsoft.com/office/drawing/2014/main" id="{40B21263-1C03-476B-B07B-B15B3E64E8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77656" name="Immagine 21">
          <a:extLst>
            <a:ext uri="{FF2B5EF4-FFF2-40B4-BE49-F238E27FC236}">
              <a16:creationId xmlns:a16="http://schemas.microsoft.com/office/drawing/2014/main" id="{BD6E2DB1-B5CD-432B-A6FF-ED67543787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13381" name="Immagine 1">
          <a:extLst>
            <a:ext uri="{FF2B5EF4-FFF2-40B4-BE49-F238E27FC236}">
              <a16:creationId xmlns:a16="http://schemas.microsoft.com/office/drawing/2014/main" id="{F45847BA-3F71-449E-ACA6-E4E69E6838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13382" name="Immagine 2">
          <a:extLst>
            <a:ext uri="{FF2B5EF4-FFF2-40B4-BE49-F238E27FC236}">
              <a16:creationId xmlns:a16="http://schemas.microsoft.com/office/drawing/2014/main" id="{720D9A6B-E13A-4A05-B047-73BA17CB7A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6070" name="Immagine 1">
          <a:extLst>
            <a:ext uri="{FF2B5EF4-FFF2-40B4-BE49-F238E27FC236}">
              <a16:creationId xmlns:a16="http://schemas.microsoft.com/office/drawing/2014/main" id="{B31A41DB-9081-4D47-BADF-FF9FDDFEE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6071" name="Immagine 2">
          <a:extLst>
            <a:ext uri="{FF2B5EF4-FFF2-40B4-BE49-F238E27FC236}">
              <a16:creationId xmlns:a16="http://schemas.microsoft.com/office/drawing/2014/main" id="{5F76636B-1349-4929-863A-B598887C6B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2" name="Immagine 8">
          <a:extLst>
            <a:ext uri="{FF2B5EF4-FFF2-40B4-BE49-F238E27FC236}">
              <a16:creationId xmlns:a16="http://schemas.microsoft.com/office/drawing/2014/main" id="{693C4F13-9DF2-41C4-87F4-143C8DED8C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3" name="Immagine 10">
          <a:extLst>
            <a:ext uri="{FF2B5EF4-FFF2-40B4-BE49-F238E27FC236}">
              <a16:creationId xmlns:a16="http://schemas.microsoft.com/office/drawing/2014/main" id="{C073A81C-2B03-4F5D-9049-A1612E5A1C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4" name="Immagine 1">
          <a:extLst>
            <a:ext uri="{FF2B5EF4-FFF2-40B4-BE49-F238E27FC236}">
              <a16:creationId xmlns:a16="http://schemas.microsoft.com/office/drawing/2014/main" id="{3B41C835-B2A7-44A8-8579-FB1F1475C9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5" name="Immagine 3">
          <a:extLst>
            <a:ext uri="{FF2B5EF4-FFF2-40B4-BE49-F238E27FC236}">
              <a16:creationId xmlns:a16="http://schemas.microsoft.com/office/drawing/2014/main" id="{7D916D5C-A2FD-4046-B54B-02E9EF3A9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6" name="Immagine 7">
          <a:extLst>
            <a:ext uri="{FF2B5EF4-FFF2-40B4-BE49-F238E27FC236}">
              <a16:creationId xmlns:a16="http://schemas.microsoft.com/office/drawing/2014/main" id="{402464E2-3E33-422A-A696-F75099F23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6077" name="Immagine 8">
          <a:extLst>
            <a:ext uri="{FF2B5EF4-FFF2-40B4-BE49-F238E27FC236}">
              <a16:creationId xmlns:a16="http://schemas.microsoft.com/office/drawing/2014/main" id="{CC231275-70BB-4D2E-A8A2-BCBCFC87D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78" name="Immagine 9">
          <a:extLst>
            <a:ext uri="{FF2B5EF4-FFF2-40B4-BE49-F238E27FC236}">
              <a16:creationId xmlns:a16="http://schemas.microsoft.com/office/drawing/2014/main" id="{19D78288-4CF4-4063-916A-8BD27AEE5D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79" name="Immagine 10">
          <a:extLst>
            <a:ext uri="{FF2B5EF4-FFF2-40B4-BE49-F238E27FC236}">
              <a16:creationId xmlns:a16="http://schemas.microsoft.com/office/drawing/2014/main" id="{BC067245-C02C-45D9-AFE2-7122375D1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0" name="Immagine 1">
          <a:extLst>
            <a:ext uri="{FF2B5EF4-FFF2-40B4-BE49-F238E27FC236}">
              <a16:creationId xmlns:a16="http://schemas.microsoft.com/office/drawing/2014/main" id="{2B5173A2-A734-421E-9A68-2DB911C705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1" name="Immagine 2">
          <a:extLst>
            <a:ext uri="{FF2B5EF4-FFF2-40B4-BE49-F238E27FC236}">
              <a16:creationId xmlns:a16="http://schemas.microsoft.com/office/drawing/2014/main" id="{53362B4D-CB07-4D2B-817D-3312E5A172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2" name="Immagine 14">
          <a:extLst>
            <a:ext uri="{FF2B5EF4-FFF2-40B4-BE49-F238E27FC236}">
              <a16:creationId xmlns:a16="http://schemas.microsoft.com/office/drawing/2014/main" id="{6994FC40-23A2-4DDB-8586-38047408E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3" name="Immagine 15">
          <a:extLst>
            <a:ext uri="{FF2B5EF4-FFF2-40B4-BE49-F238E27FC236}">
              <a16:creationId xmlns:a16="http://schemas.microsoft.com/office/drawing/2014/main" id="{6672417B-8F78-4269-9732-8439F3943B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4" name="Immagine 16">
          <a:extLst>
            <a:ext uri="{FF2B5EF4-FFF2-40B4-BE49-F238E27FC236}">
              <a16:creationId xmlns:a16="http://schemas.microsoft.com/office/drawing/2014/main" id="{48E6C836-36DD-405C-AFB1-894D0B356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5" name="Immagine 19">
          <a:extLst>
            <a:ext uri="{FF2B5EF4-FFF2-40B4-BE49-F238E27FC236}">
              <a16:creationId xmlns:a16="http://schemas.microsoft.com/office/drawing/2014/main" id="{6C4ABE57-46D0-45E7-9F39-6C390234DF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6" name="Immagine 18">
          <a:extLst>
            <a:ext uri="{FF2B5EF4-FFF2-40B4-BE49-F238E27FC236}">
              <a16:creationId xmlns:a16="http://schemas.microsoft.com/office/drawing/2014/main" id="{F2823107-9840-4C1E-9D30-776C29DAE8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7" name="Immagine 19">
          <a:extLst>
            <a:ext uri="{FF2B5EF4-FFF2-40B4-BE49-F238E27FC236}">
              <a16:creationId xmlns:a16="http://schemas.microsoft.com/office/drawing/2014/main" id="{17C57355-71D0-4003-B6A8-09B5FDD21D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8" name="Immagine 20">
          <a:extLst>
            <a:ext uri="{FF2B5EF4-FFF2-40B4-BE49-F238E27FC236}">
              <a16:creationId xmlns:a16="http://schemas.microsoft.com/office/drawing/2014/main" id="{CDCAA4EC-F99A-431E-99D3-B9D82CD4BC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89" name="Immagine 21">
          <a:extLst>
            <a:ext uri="{FF2B5EF4-FFF2-40B4-BE49-F238E27FC236}">
              <a16:creationId xmlns:a16="http://schemas.microsoft.com/office/drawing/2014/main" id="{841DD88E-FE43-4F45-AF26-C67A74308A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6090" name="Immagine 22">
          <a:extLst>
            <a:ext uri="{FF2B5EF4-FFF2-40B4-BE49-F238E27FC236}">
              <a16:creationId xmlns:a16="http://schemas.microsoft.com/office/drawing/2014/main" id="{A4AAFB01-7294-41A3-817D-85FC6E26D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0</xdr:col>
      <xdr:colOff>1485900</xdr:colOff>
      <xdr:row>0</xdr:row>
      <xdr:rowOff>904875</xdr:rowOff>
    </xdr:to>
    <xdr:pic>
      <xdr:nvPicPr>
        <xdr:cNvPr id="2806091" name="Immagine 23">
          <a:extLst>
            <a:ext uri="{FF2B5EF4-FFF2-40B4-BE49-F238E27FC236}">
              <a16:creationId xmlns:a16="http://schemas.microsoft.com/office/drawing/2014/main" id="{881CEF88-D49A-4934-9DEC-C3F03E434D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0"/>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50227" name="Immagine 1">
          <a:extLst>
            <a:ext uri="{FF2B5EF4-FFF2-40B4-BE49-F238E27FC236}">
              <a16:creationId xmlns:a16="http://schemas.microsoft.com/office/drawing/2014/main" id="{CB5B7C4F-72AA-4E4B-9349-5E90318450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50228" name="Immagine 2">
          <a:extLst>
            <a:ext uri="{FF2B5EF4-FFF2-40B4-BE49-F238E27FC236}">
              <a16:creationId xmlns:a16="http://schemas.microsoft.com/office/drawing/2014/main" id="{24CF4AE0-F7CD-4257-B12B-042660A95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6837" name="Immagine 1">
          <a:extLst>
            <a:ext uri="{FF2B5EF4-FFF2-40B4-BE49-F238E27FC236}">
              <a16:creationId xmlns:a16="http://schemas.microsoft.com/office/drawing/2014/main" id="{A2729E77-A04C-4485-8B6B-7C46C56BD2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6838" name="Immagine 2">
          <a:extLst>
            <a:ext uri="{FF2B5EF4-FFF2-40B4-BE49-F238E27FC236}">
              <a16:creationId xmlns:a16="http://schemas.microsoft.com/office/drawing/2014/main" id="{AE337AD3-2A20-4E3E-BDC6-A32666DDDE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39" name="Immagine 8">
          <a:extLst>
            <a:ext uri="{FF2B5EF4-FFF2-40B4-BE49-F238E27FC236}">
              <a16:creationId xmlns:a16="http://schemas.microsoft.com/office/drawing/2014/main" id="{FA80F676-5CFF-4349-9ABA-806D85E826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40" name="Immagine 10">
          <a:extLst>
            <a:ext uri="{FF2B5EF4-FFF2-40B4-BE49-F238E27FC236}">
              <a16:creationId xmlns:a16="http://schemas.microsoft.com/office/drawing/2014/main" id="{89A887E2-C591-442C-BB50-9BD0FA3F30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41" name="Immagine 1">
          <a:extLst>
            <a:ext uri="{FF2B5EF4-FFF2-40B4-BE49-F238E27FC236}">
              <a16:creationId xmlns:a16="http://schemas.microsoft.com/office/drawing/2014/main" id="{8618EFA8-E2A2-43B2-BE68-9867EBD66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42" name="Immagine 3">
          <a:extLst>
            <a:ext uri="{FF2B5EF4-FFF2-40B4-BE49-F238E27FC236}">
              <a16:creationId xmlns:a16="http://schemas.microsoft.com/office/drawing/2014/main" id="{2C106822-CBF6-4E9A-A473-A89741A2F1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43" name="Immagine 7">
          <a:extLst>
            <a:ext uri="{FF2B5EF4-FFF2-40B4-BE49-F238E27FC236}">
              <a16:creationId xmlns:a16="http://schemas.microsoft.com/office/drawing/2014/main" id="{F7F01540-7878-4396-91A3-C957A84FFE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6844" name="Immagine 8">
          <a:extLst>
            <a:ext uri="{FF2B5EF4-FFF2-40B4-BE49-F238E27FC236}">
              <a16:creationId xmlns:a16="http://schemas.microsoft.com/office/drawing/2014/main" id="{FD06DB92-E2EC-4B27-AEC4-C2FB051B9E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45" name="Immagine 9">
          <a:extLst>
            <a:ext uri="{FF2B5EF4-FFF2-40B4-BE49-F238E27FC236}">
              <a16:creationId xmlns:a16="http://schemas.microsoft.com/office/drawing/2014/main" id="{9120D170-CE85-46F7-9BA2-78D2CFD563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46" name="Immagine 10">
          <a:extLst>
            <a:ext uri="{FF2B5EF4-FFF2-40B4-BE49-F238E27FC236}">
              <a16:creationId xmlns:a16="http://schemas.microsoft.com/office/drawing/2014/main" id="{11059091-795A-42FF-AEA1-7A20115B4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6847" name="Immagine 11">
          <a:extLst>
            <a:ext uri="{FF2B5EF4-FFF2-40B4-BE49-F238E27FC236}">
              <a16:creationId xmlns:a16="http://schemas.microsoft.com/office/drawing/2014/main" id="{6C223F20-5512-4A1E-89F6-E11B838301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48" name="Immagine 1">
          <a:extLst>
            <a:ext uri="{FF2B5EF4-FFF2-40B4-BE49-F238E27FC236}">
              <a16:creationId xmlns:a16="http://schemas.microsoft.com/office/drawing/2014/main" id="{11079774-0762-4F04-8EA2-85BC1E136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49" name="Immagine 2">
          <a:extLst>
            <a:ext uri="{FF2B5EF4-FFF2-40B4-BE49-F238E27FC236}">
              <a16:creationId xmlns:a16="http://schemas.microsoft.com/office/drawing/2014/main" id="{366277AE-D4CA-4E86-B6B6-0B2D6BBB2C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0" name="Immagine 14">
          <a:extLst>
            <a:ext uri="{FF2B5EF4-FFF2-40B4-BE49-F238E27FC236}">
              <a16:creationId xmlns:a16="http://schemas.microsoft.com/office/drawing/2014/main" id="{A90054FC-9801-4726-A4AC-8CD416937E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1" name="Immagine 15">
          <a:extLst>
            <a:ext uri="{FF2B5EF4-FFF2-40B4-BE49-F238E27FC236}">
              <a16:creationId xmlns:a16="http://schemas.microsoft.com/office/drawing/2014/main" id="{A3D03F66-34A8-41CB-A857-C1C0FF4FD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2" name="Immagine 16">
          <a:extLst>
            <a:ext uri="{FF2B5EF4-FFF2-40B4-BE49-F238E27FC236}">
              <a16:creationId xmlns:a16="http://schemas.microsoft.com/office/drawing/2014/main" id="{70572E73-F773-4BB6-A5DB-326BF7B337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3" name="Immagine 19">
          <a:extLst>
            <a:ext uri="{FF2B5EF4-FFF2-40B4-BE49-F238E27FC236}">
              <a16:creationId xmlns:a16="http://schemas.microsoft.com/office/drawing/2014/main" id="{41652800-4B7B-4DB1-9CFF-D18D798F36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4" name="Immagine 18">
          <a:extLst>
            <a:ext uri="{FF2B5EF4-FFF2-40B4-BE49-F238E27FC236}">
              <a16:creationId xmlns:a16="http://schemas.microsoft.com/office/drawing/2014/main" id="{8C692CB2-EDE4-48FB-AF19-C472D2B9E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5" name="Immagine 19">
          <a:extLst>
            <a:ext uri="{FF2B5EF4-FFF2-40B4-BE49-F238E27FC236}">
              <a16:creationId xmlns:a16="http://schemas.microsoft.com/office/drawing/2014/main" id="{B48F4A96-97B8-4E7C-8A8E-40169CD5F6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6856" name="Immagine 20">
          <a:extLst>
            <a:ext uri="{FF2B5EF4-FFF2-40B4-BE49-F238E27FC236}">
              <a16:creationId xmlns:a16="http://schemas.microsoft.com/office/drawing/2014/main" id="{328FDA70-40EF-4524-B994-69865B134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669675" name="Immagine 1">
          <a:extLst>
            <a:ext uri="{FF2B5EF4-FFF2-40B4-BE49-F238E27FC236}">
              <a16:creationId xmlns:a16="http://schemas.microsoft.com/office/drawing/2014/main" id="{7FE193BF-872E-4AA6-A18A-964F7060D8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669676" name="Immagine 2">
          <a:extLst>
            <a:ext uri="{FF2B5EF4-FFF2-40B4-BE49-F238E27FC236}">
              <a16:creationId xmlns:a16="http://schemas.microsoft.com/office/drawing/2014/main" id="{9664F64D-BD53-4A18-AADE-32D7A38F8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09709" name="Immagine 1">
          <a:extLst>
            <a:ext uri="{FF2B5EF4-FFF2-40B4-BE49-F238E27FC236}">
              <a16:creationId xmlns:a16="http://schemas.microsoft.com/office/drawing/2014/main" id="{026AE8A1-E2D7-46A6-B888-DF4C8A8CD4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09710" name="Immagine 2">
          <a:extLst>
            <a:ext uri="{FF2B5EF4-FFF2-40B4-BE49-F238E27FC236}">
              <a16:creationId xmlns:a16="http://schemas.microsoft.com/office/drawing/2014/main" id="{A9F3AC68-B328-4055-91DF-064C49FC6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4165" name="Immagine 1">
          <a:extLst>
            <a:ext uri="{FF2B5EF4-FFF2-40B4-BE49-F238E27FC236}">
              <a16:creationId xmlns:a16="http://schemas.microsoft.com/office/drawing/2014/main" id="{76CE2ED7-8125-4145-805C-CF14C01339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4166" name="Immagine 2">
          <a:extLst>
            <a:ext uri="{FF2B5EF4-FFF2-40B4-BE49-F238E27FC236}">
              <a16:creationId xmlns:a16="http://schemas.microsoft.com/office/drawing/2014/main" id="{3A6F2470-7F99-4499-BEB9-FCBF1D5942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67" name="Immagine 8">
          <a:extLst>
            <a:ext uri="{FF2B5EF4-FFF2-40B4-BE49-F238E27FC236}">
              <a16:creationId xmlns:a16="http://schemas.microsoft.com/office/drawing/2014/main" id="{21F15327-48CC-44AD-B869-B34418A1C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68" name="Immagine 10">
          <a:extLst>
            <a:ext uri="{FF2B5EF4-FFF2-40B4-BE49-F238E27FC236}">
              <a16:creationId xmlns:a16="http://schemas.microsoft.com/office/drawing/2014/main" id="{39D2923B-00F3-420C-AD62-CD5DECADF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69" name="Immagine 1">
          <a:extLst>
            <a:ext uri="{FF2B5EF4-FFF2-40B4-BE49-F238E27FC236}">
              <a16:creationId xmlns:a16="http://schemas.microsoft.com/office/drawing/2014/main" id="{4DBCCB81-5951-46F4-9D50-8C24DEA6E6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70" name="Immagine 3">
          <a:extLst>
            <a:ext uri="{FF2B5EF4-FFF2-40B4-BE49-F238E27FC236}">
              <a16:creationId xmlns:a16="http://schemas.microsoft.com/office/drawing/2014/main" id="{26A7E487-DE6C-4D63-B908-1E52762ED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71" name="Immagine 7">
          <a:extLst>
            <a:ext uri="{FF2B5EF4-FFF2-40B4-BE49-F238E27FC236}">
              <a16:creationId xmlns:a16="http://schemas.microsoft.com/office/drawing/2014/main" id="{51A5FA4F-AD24-42E3-98BE-D714B19FAF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4172" name="Immagine 8">
          <a:extLst>
            <a:ext uri="{FF2B5EF4-FFF2-40B4-BE49-F238E27FC236}">
              <a16:creationId xmlns:a16="http://schemas.microsoft.com/office/drawing/2014/main" id="{6E3E35BD-04BC-4EAF-A156-0CF272666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3" name="Immagine 9">
          <a:extLst>
            <a:ext uri="{FF2B5EF4-FFF2-40B4-BE49-F238E27FC236}">
              <a16:creationId xmlns:a16="http://schemas.microsoft.com/office/drawing/2014/main" id="{92925253-E7BD-4DDD-B7A8-F2A4989C5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4" name="Immagine 10">
          <a:extLst>
            <a:ext uri="{FF2B5EF4-FFF2-40B4-BE49-F238E27FC236}">
              <a16:creationId xmlns:a16="http://schemas.microsoft.com/office/drawing/2014/main" id="{E3EFF14C-F980-4BDC-9DC8-6C1510386A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4175" name="Immagine 11">
          <a:extLst>
            <a:ext uri="{FF2B5EF4-FFF2-40B4-BE49-F238E27FC236}">
              <a16:creationId xmlns:a16="http://schemas.microsoft.com/office/drawing/2014/main" id="{912BAE34-D82F-4710-8065-B4F0D5486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6" name="Immagine 1">
          <a:extLst>
            <a:ext uri="{FF2B5EF4-FFF2-40B4-BE49-F238E27FC236}">
              <a16:creationId xmlns:a16="http://schemas.microsoft.com/office/drawing/2014/main" id="{9DCD2712-07C8-413F-A1A3-95B765FF04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7" name="Immagine 2">
          <a:extLst>
            <a:ext uri="{FF2B5EF4-FFF2-40B4-BE49-F238E27FC236}">
              <a16:creationId xmlns:a16="http://schemas.microsoft.com/office/drawing/2014/main" id="{49ADDB95-3473-44EE-8A7F-F3366D5C48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8" name="Immagine 14">
          <a:extLst>
            <a:ext uri="{FF2B5EF4-FFF2-40B4-BE49-F238E27FC236}">
              <a16:creationId xmlns:a16="http://schemas.microsoft.com/office/drawing/2014/main" id="{07E64039-155A-4FFD-A81D-DFF34FE9D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79" name="Immagine 15">
          <a:extLst>
            <a:ext uri="{FF2B5EF4-FFF2-40B4-BE49-F238E27FC236}">
              <a16:creationId xmlns:a16="http://schemas.microsoft.com/office/drawing/2014/main" id="{943F3044-6A75-436D-96FC-229DB59CD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80" name="Immagine 16">
          <a:extLst>
            <a:ext uri="{FF2B5EF4-FFF2-40B4-BE49-F238E27FC236}">
              <a16:creationId xmlns:a16="http://schemas.microsoft.com/office/drawing/2014/main" id="{2AAAB271-C7F1-40BD-A087-693CED078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81" name="Immagine 19">
          <a:extLst>
            <a:ext uri="{FF2B5EF4-FFF2-40B4-BE49-F238E27FC236}">
              <a16:creationId xmlns:a16="http://schemas.microsoft.com/office/drawing/2014/main" id="{CDD7B482-C2EA-4E43-977E-350D32CA9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82" name="Immagine 18">
          <a:extLst>
            <a:ext uri="{FF2B5EF4-FFF2-40B4-BE49-F238E27FC236}">
              <a16:creationId xmlns:a16="http://schemas.microsoft.com/office/drawing/2014/main" id="{3294B466-1C9A-4CE0-BEF0-6204DDC95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83" name="Immagine 19">
          <a:extLst>
            <a:ext uri="{FF2B5EF4-FFF2-40B4-BE49-F238E27FC236}">
              <a16:creationId xmlns:a16="http://schemas.microsoft.com/office/drawing/2014/main" id="{C3C075CE-503B-46A1-9C63-160248B1D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4184" name="Immagine 22">
          <a:extLst>
            <a:ext uri="{FF2B5EF4-FFF2-40B4-BE49-F238E27FC236}">
              <a16:creationId xmlns:a16="http://schemas.microsoft.com/office/drawing/2014/main" id="{B6CD77BD-DBE2-4D73-AD27-31FF7BC15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20851" name="Immagine 1">
          <a:extLst>
            <a:ext uri="{FF2B5EF4-FFF2-40B4-BE49-F238E27FC236}">
              <a16:creationId xmlns:a16="http://schemas.microsoft.com/office/drawing/2014/main" id="{B70E3ADD-F185-4120-9E32-E7B82E302E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20852" name="Immagine 2">
          <a:extLst>
            <a:ext uri="{FF2B5EF4-FFF2-40B4-BE49-F238E27FC236}">
              <a16:creationId xmlns:a16="http://schemas.microsoft.com/office/drawing/2014/main" id="{A6D257D9-2422-430B-ACC7-EE65A45000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2613" name="Immagine 1">
          <a:extLst>
            <a:ext uri="{FF2B5EF4-FFF2-40B4-BE49-F238E27FC236}">
              <a16:creationId xmlns:a16="http://schemas.microsoft.com/office/drawing/2014/main" id="{0A9E6D19-63DC-4641-932D-EA0CCE37A5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2614" name="Immagine 2">
          <a:extLst>
            <a:ext uri="{FF2B5EF4-FFF2-40B4-BE49-F238E27FC236}">
              <a16:creationId xmlns:a16="http://schemas.microsoft.com/office/drawing/2014/main" id="{F21F0C42-8DD8-4592-A327-1C018FAEE3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15" name="Immagine 8">
          <a:extLst>
            <a:ext uri="{FF2B5EF4-FFF2-40B4-BE49-F238E27FC236}">
              <a16:creationId xmlns:a16="http://schemas.microsoft.com/office/drawing/2014/main" id="{671E555D-D3B8-4A91-A440-BFA3B8F960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16" name="Immagine 10">
          <a:extLst>
            <a:ext uri="{FF2B5EF4-FFF2-40B4-BE49-F238E27FC236}">
              <a16:creationId xmlns:a16="http://schemas.microsoft.com/office/drawing/2014/main" id="{D72D2EB4-4402-4803-8DD4-30198555D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17" name="Immagine 1">
          <a:extLst>
            <a:ext uri="{FF2B5EF4-FFF2-40B4-BE49-F238E27FC236}">
              <a16:creationId xmlns:a16="http://schemas.microsoft.com/office/drawing/2014/main" id="{59C15B7E-2607-4D5A-94D1-93C7838E1F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18" name="Immagine 3">
          <a:extLst>
            <a:ext uri="{FF2B5EF4-FFF2-40B4-BE49-F238E27FC236}">
              <a16:creationId xmlns:a16="http://schemas.microsoft.com/office/drawing/2014/main" id="{64E66A74-945B-42DE-A469-53CC7818F5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19" name="Immagine 7">
          <a:extLst>
            <a:ext uri="{FF2B5EF4-FFF2-40B4-BE49-F238E27FC236}">
              <a16:creationId xmlns:a16="http://schemas.microsoft.com/office/drawing/2014/main" id="{2D883D1F-C93A-4C81-B44F-5C9114BC91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2620" name="Immagine 8">
          <a:extLst>
            <a:ext uri="{FF2B5EF4-FFF2-40B4-BE49-F238E27FC236}">
              <a16:creationId xmlns:a16="http://schemas.microsoft.com/office/drawing/2014/main" id="{B66ED315-6FFB-43EF-B25A-AB82A3DEBA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1" name="Immagine 9">
          <a:extLst>
            <a:ext uri="{FF2B5EF4-FFF2-40B4-BE49-F238E27FC236}">
              <a16:creationId xmlns:a16="http://schemas.microsoft.com/office/drawing/2014/main" id="{764F0754-84E8-4B46-8F08-922A3D12E7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2" name="Immagine 10">
          <a:extLst>
            <a:ext uri="{FF2B5EF4-FFF2-40B4-BE49-F238E27FC236}">
              <a16:creationId xmlns:a16="http://schemas.microsoft.com/office/drawing/2014/main" id="{FE2894EE-2E2B-4367-AE6D-E6A475DDBF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2623" name="Immagine 11">
          <a:extLst>
            <a:ext uri="{FF2B5EF4-FFF2-40B4-BE49-F238E27FC236}">
              <a16:creationId xmlns:a16="http://schemas.microsoft.com/office/drawing/2014/main" id="{2A11965B-8E54-4C5F-AA97-7F21A1C589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4" name="Immagine 1">
          <a:extLst>
            <a:ext uri="{FF2B5EF4-FFF2-40B4-BE49-F238E27FC236}">
              <a16:creationId xmlns:a16="http://schemas.microsoft.com/office/drawing/2014/main" id="{19D15F90-360D-478B-9C58-A495A2F0BE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5" name="Immagine 2">
          <a:extLst>
            <a:ext uri="{FF2B5EF4-FFF2-40B4-BE49-F238E27FC236}">
              <a16:creationId xmlns:a16="http://schemas.microsoft.com/office/drawing/2014/main" id="{48E85660-AE7D-484B-B980-923D2C0A8A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6" name="Immagine 14">
          <a:extLst>
            <a:ext uri="{FF2B5EF4-FFF2-40B4-BE49-F238E27FC236}">
              <a16:creationId xmlns:a16="http://schemas.microsoft.com/office/drawing/2014/main" id="{99FCEEA2-1A71-4F4E-989D-7D5B888236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7" name="Immagine 15">
          <a:extLst>
            <a:ext uri="{FF2B5EF4-FFF2-40B4-BE49-F238E27FC236}">
              <a16:creationId xmlns:a16="http://schemas.microsoft.com/office/drawing/2014/main" id="{CF67760A-2FC3-469D-BBB0-AE52EBED9D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8" name="Immagine 16">
          <a:extLst>
            <a:ext uri="{FF2B5EF4-FFF2-40B4-BE49-F238E27FC236}">
              <a16:creationId xmlns:a16="http://schemas.microsoft.com/office/drawing/2014/main" id="{F556A4A3-1304-4FD3-AF27-F4481B2CE5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29" name="Immagine 19">
          <a:extLst>
            <a:ext uri="{FF2B5EF4-FFF2-40B4-BE49-F238E27FC236}">
              <a16:creationId xmlns:a16="http://schemas.microsoft.com/office/drawing/2014/main" id="{65635DFA-D825-4DBE-A6E9-593EC5A293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30" name="Immagine 18">
          <a:extLst>
            <a:ext uri="{FF2B5EF4-FFF2-40B4-BE49-F238E27FC236}">
              <a16:creationId xmlns:a16="http://schemas.microsoft.com/office/drawing/2014/main" id="{2A683D8E-23AD-4331-B39F-29E1F20A24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31" name="Immagine 19">
          <a:extLst>
            <a:ext uri="{FF2B5EF4-FFF2-40B4-BE49-F238E27FC236}">
              <a16:creationId xmlns:a16="http://schemas.microsoft.com/office/drawing/2014/main" id="{C2CA3713-1105-4D14-9B36-F57BA2851C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2632" name="Immagine 24">
          <a:extLst>
            <a:ext uri="{FF2B5EF4-FFF2-40B4-BE49-F238E27FC236}">
              <a16:creationId xmlns:a16="http://schemas.microsoft.com/office/drawing/2014/main" id="{B5D6BC50-FA27-4F60-A790-DAD3AEE100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66905" name="Immagine 1">
          <a:extLst>
            <a:ext uri="{FF2B5EF4-FFF2-40B4-BE49-F238E27FC236}">
              <a16:creationId xmlns:a16="http://schemas.microsoft.com/office/drawing/2014/main" id="{321E5DDC-C103-4882-8441-F3714DB22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66906" name="Immagine 2">
          <a:extLst>
            <a:ext uri="{FF2B5EF4-FFF2-40B4-BE49-F238E27FC236}">
              <a16:creationId xmlns:a16="http://schemas.microsoft.com/office/drawing/2014/main" id="{06D1334B-FB59-4E3D-B983-4355214DFF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8461" name="Immagine 1">
          <a:extLst>
            <a:ext uri="{FF2B5EF4-FFF2-40B4-BE49-F238E27FC236}">
              <a16:creationId xmlns:a16="http://schemas.microsoft.com/office/drawing/2014/main" id="{7FD29109-5A9E-473E-A986-B2EEB45C4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8462" name="Immagine 2">
          <a:extLst>
            <a:ext uri="{FF2B5EF4-FFF2-40B4-BE49-F238E27FC236}">
              <a16:creationId xmlns:a16="http://schemas.microsoft.com/office/drawing/2014/main" id="{37A5D673-BF1E-48DB-945A-7CE47CA72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3" name="Immagine 8">
          <a:extLst>
            <a:ext uri="{FF2B5EF4-FFF2-40B4-BE49-F238E27FC236}">
              <a16:creationId xmlns:a16="http://schemas.microsoft.com/office/drawing/2014/main" id="{9CCD45D1-9C15-4E23-9A74-460DE7F05F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4" name="Immagine 10">
          <a:extLst>
            <a:ext uri="{FF2B5EF4-FFF2-40B4-BE49-F238E27FC236}">
              <a16:creationId xmlns:a16="http://schemas.microsoft.com/office/drawing/2014/main" id="{49C8B6C6-89FB-45FA-B779-1174BA7175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5" name="Immagine 1">
          <a:extLst>
            <a:ext uri="{FF2B5EF4-FFF2-40B4-BE49-F238E27FC236}">
              <a16:creationId xmlns:a16="http://schemas.microsoft.com/office/drawing/2014/main" id="{60074C6B-497D-412A-B0AE-2DA0528235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6" name="Immagine 3">
          <a:extLst>
            <a:ext uri="{FF2B5EF4-FFF2-40B4-BE49-F238E27FC236}">
              <a16:creationId xmlns:a16="http://schemas.microsoft.com/office/drawing/2014/main" id="{D14597C2-3988-4F43-8D18-F046C45D27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7" name="Immagine 7">
          <a:extLst>
            <a:ext uri="{FF2B5EF4-FFF2-40B4-BE49-F238E27FC236}">
              <a16:creationId xmlns:a16="http://schemas.microsoft.com/office/drawing/2014/main" id="{8C380658-A1E8-4838-BC47-EDF364DC96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8468" name="Immagine 8">
          <a:extLst>
            <a:ext uri="{FF2B5EF4-FFF2-40B4-BE49-F238E27FC236}">
              <a16:creationId xmlns:a16="http://schemas.microsoft.com/office/drawing/2014/main" id="{E746AA17-FB34-4C38-A5D0-0BE7488D1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69" name="Immagine 9">
          <a:extLst>
            <a:ext uri="{FF2B5EF4-FFF2-40B4-BE49-F238E27FC236}">
              <a16:creationId xmlns:a16="http://schemas.microsoft.com/office/drawing/2014/main" id="{87E757A5-381D-4038-9B0C-AA8EDEC44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0" name="Immagine 10">
          <a:extLst>
            <a:ext uri="{FF2B5EF4-FFF2-40B4-BE49-F238E27FC236}">
              <a16:creationId xmlns:a16="http://schemas.microsoft.com/office/drawing/2014/main" id="{C18094A6-0A9C-48CB-9F6C-B4B071338B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8471" name="Immagine 11">
          <a:extLst>
            <a:ext uri="{FF2B5EF4-FFF2-40B4-BE49-F238E27FC236}">
              <a16:creationId xmlns:a16="http://schemas.microsoft.com/office/drawing/2014/main" id="{2D32CE47-F37E-4A68-A914-2B6A8EDFB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2" name="Immagine 1">
          <a:extLst>
            <a:ext uri="{FF2B5EF4-FFF2-40B4-BE49-F238E27FC236}">
              <a16:creationId xmlns:a16="http://schemas.microsoft.com/office/drawing/2014/main" id="{0613B3DA-0BB9-4185-A292-6B8C9AE7C1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3" name="Immagine 2">
          <a:extLst>
            <a:ext uri="{FF2B5EF4-FFF2-40B4-BE49-F238E27FC236}">
              <a16:creationId xmlns:a16="http://schemas.microsoft.com/office/drawing/2014/main" id="{44DA43CE-732A-4225-AB71-B1FFA399D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4" name="Immagine 14">
          <a:extLst>
            <a:ext uri="{FF2B5EF4-FFF2-40B4-BE49-F238E27FC236}">
              <a16:creationId xmlns:a16="http://schemas.microsoft.com/office/drawing/2014/main" id="{41C4B989-ED17-42EC-993F-D7D2CC0E76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5" name="Immagine 15">
          <a:extLst>
            <a:ext uri="{FF2B5EF4-FFF2-40B4-BE49-F238E27FC236}">
              <a16:creationId xmlns:a16="http://schemas.microsoft.com/office/drawing/2014/main" id="{7A86A774-B328-4AEC-81D3-02E3CEB378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6" name="Immagine 16">
          <a:extLst>
            <a:ext uri="{FF2B5EF4-FFF2-40B4-BE49-F238E27FC236}">
              <a16:creationId xmlns:a16="http://schemas.microsoft.com/office/drawing/2014/main" id="{22510A4B-21DC-4007-BD6C-15AFDA9CB7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7" name="Immagine 17">
          <a:extLst>
            <a:ext uri="{FF2B5EF4-FFF2-40B4-BE49-F238E27FC236}">
              <a16:creationId xmlns:a16="http://schemas.microsoft.com/office/drawing/2014/main" id="{B9B2310B-4CFB-47B4-9C36-D0EB34333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8" name="Immagine 18">
          <a:extLst>
            <a:ext uri="{FF2B5EF4-FFF2-40B4-BE49-F238E27FC236}">
              <a16:creationId xmlns:a16="http://schemas.microsoft.com/office/drawing/2014/main" id="{B56CF755-FDB8-4E9A-AC52-60EBC6943D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79" name="Immagine 19">
          <a:extLst>
            <a:ext uri="{FF2B5EF4-FFF2-40B4-BE49-F238E27FC236}">
              <a16:creationId xmlns:a16="http://schemas.microsoft.com/office/drawing/2014/main" id="{76071FDE-16C7-4F97-9402-8259843EDD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80" name="Immagine 20">
          <a:extLst>
            <a:ext uri="{FF2B5EF4-FFF2-40B4-BE49-F238E27FC236}">
              <a16:creationId xmlns:a16="http://schemas.microsoft.com/office/drawing/2014/main" id="{905737D1-2675-4D19-9DE4-8BC46D5D5B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8481" name="Immagine 21">
          <a:extLst>
            <a:ext uri="{FF2B5EF4-FFF2-40B4-BE49-F238E27FC236}">
              <a16:creationId xmlns:a16="http://schemas.microsoft.com/office/drawing/2014/main" id="{97AD724D-0BDA-4904-B622-A3DBA3F584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78165" name="Immagine 1">
          <a:extLst>
            <a:ext uri="{FF2B5EF4-FFF2-40B4-BE49-F238E27FC236}">
              <a16:creationId xmlns:a16="http://schemas.microsoft.com/office/drawing/2014/main" id="{1846BC31-F7D7-4A7D-AFBC-9D4D4F6F25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78166" name="Immagine 2">
          <a:extLst>
            <a:ext uri="{FF2B5EF4-FFF2-40B4-BE49-F238E27FC236}">
              <a16:creationId xmlns:a16="http://schemas.microsoft.com/office/drawing/2014/main" id="{A527C3C5-178A-4AC4-A9BC-0A90FB1100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9579" name="Immagine 1">
          <a:extLst>
            <a:ext uri="{FF2B5EF4-FFF2-40B4-BE49-F238E27FC236}">
              <a16:creationId xmlns:a16="http://schemas.microsoft.com/office/drawing/2014/main" id="{CD66C32F-EB21-410D-8474-9F04492850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9580" name="Immagine 2">
          <a:extLst>
            <a:ext uri="{FF2B5EF4-FFF2-40B4-BE49-F238E27FC236}">
              <a16:creationId xmlns:a16="http://schemas.microsoft.com/office/drawing/2014/main" id="{401B0583-5A51-4C79-A131-341CBE0851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1" name="Immagine 8">
          <a:extLst>
            <a:ext uri="{FF2B5EF4-FFF2-40B4-BE49-F238E27FC236}">
              <a16:creationId xmlns:a16="http://schemas.microsoft.com/office/drawing/2014/main" id="{877B1DB8-A2CA-4E80-A237-868B9E731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2" name="Immagine 10">
          <a:extLst>
            <a:ext uri="{FF2B5EF4-FFF2-40B4-BE49-F238E27FC236}">
              <a16:creationId xmlns:a16="http://schemas.microsoft.com/office/drawing/2014/main" id="{2A18E960-3A1E-44F3-8745-8329340B2F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3" name="Immagine 1">
          <a:extLst>
            <a:ext uri="{FF2B5EF4-FFF2-40B4-BE49-F238E27FC236}">
              <a16:creationId xmlns:a16="http://schemas.microsoft.com/office/drawing/2014/main" id="{0ECDD466-6A7E-4C65-A7B0-C8ADD57E7E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4" name="Immagine 3">
          <a:extLst>
            <a:ext uri="{FF2B5EF4-FFF2-40B4-BE49-F238E27FC236}">
              <a16:creationId xmlns:a16="http://schemas.microsoft.com/office/drawing/2014/main" id="{82C9854A-B46F-4526-8868-2D736EE2F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5" name="Immagine 7">
          <a:extLst>
            <a:ext uri="{FF2B5EF4-FFF2-40B4-BE49-F238E27FC236}">
              <a16:creationId xmlns:a16="http://schemas.microsoft.com/office/drawing/2014/main" id="{50262085-2383-4373-BC70-633C4BD9D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9586" name="Immagine 8">
          <a:extLst>
            <a:ext uri="{FF2B5EF4-FFF2-40B4-BE49-F238E27FC236}">
              <a16:creationId xmlns:a16="http://schemas.microsoft.com/office/drawing/2014/main" id="{FD09EBF0-1E9B-4B2F-BEE0-DDD7B473EB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87" name="Immagine 9">
          <a:extLst>
            <a:ext uri="{FF2B5EF4-FFF2-40B4-BE49-F238E27FC236}">
              <a16:creationId xmlns:a16="http://schemas.microsoft.com/office/drawing/2014/main" id="{3DF49DB0-DA84-4225-B3A2-B7ED375E0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88" name="Immagine 10">
          <a:extLst>
            <a:ext uri="{FF2B5EF4-FFF2-40B4-BE49-F238E27FC236}">
              <a16:creationId xmlns:a16="http://schemas.microsoft.com/office/drawing/2014/main" id="{E95E9E0C-3467-4767-A238-3553FB4330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9589" name="Immagine 11">
          <a:extLst>
            <a:ext uri="{FF2B5EF4-FFF2-40B4-BE49-F238E27FC236}">
              <a16:creationId xmlns:a16="http://schemas.microsoft.com/office/drawing/2014/main" id="{6A53C39E-D280-4428-ACE9-9F9F5E1BE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0" name="Immagine 1">
          <a:extLst>
            <a:ext uri="{FF2B5EF4-FFF2-40B4-BE49-F238E27FC236}">
              <a16:creationId xmlns:a16="http://schemas.microsoft.com/office/drawing/2014/main" id="{3DD67CE2-FB5A-40FF-99AE-3CE059EB1D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1" name="Immagine 2">
          <a:extLst>
            <a:ext uri="{FF2B5EF4-FFF2-40B4-BE49-F238E27FC236}">
              <a16:creationId xmlns:a16="http://schemas.microsoft.com/office/drawing/2014/main" id="{8ACC8929-5A0B-4FC6-ACAD-1FF98766A5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2" name="Immagine 14">
          <a:extLst>
            <a:ext uri="{FF2B5EF4-FFF2-40B4-BE49-F238E27FC236}">
              <a16:creationId xmlns:a16="http://schemas.microsoft.com/office/drawing/2014/main" id="{B6597A44-1CA4-466D-960A-BEC70067F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3" name="Immagine 15">
          <a:extLst>
            <a:ext uri="{FF2B5EF4-FFF2-40B4-BE49-F238E27FC236}">
              <a16:creationId xmlns:a16="http://schemas.microsoft.com/office/drawing/2014/main" id="{A9C7E8EC-1C17-4A13-A9F0-38229FF27F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4" name="Immagine 16">
          <a:extLst>
            <a:ext uri="{FF2B5EF4-FFF2-40B4-BE49-F238E27FC236}">
              <a16:creationId xmlns:a16="http://schemas.microsoft.com/office/drawing/2014/main" id="{9DF6576C-44D3-403C-9F04-A14467AF5E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9595" name="Immagine 17">
          <a:extLst>
            <a:ext uri="{FF2B5EF4-FFF2-40B4-BE49-F238E27FC236}">
              <a16:creationId xmlns:a16="http://schemas.microsoft.com/office/drawing/2014/main" id="{2A68B977-3536-432C-BDA9-B95C1FFC75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791463" name="Immagine 1">
          <a:extLst>
            <a:ext uri="{FF2B5EF4-FFF2-40B4-BE49-F238E27FC236}">
              <a16:creationId xmlns:a16="http://schemas.microsoft.com/office/drawing/2014/main" id="{CC1D2CC5-DA13-4AFE-9425-02425EEE6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791464" name="Immagine 2">
          <a:extLst>
            <a:ext uri="{FF2B5EF4-FFF2-40B4-BE49-F238E27FC236}">
              <a16:creationId xmlns:a16="http://schemas.microsoft.com/office/drawing/2014/main" id="{FDFAB61C-D753-45FD-B04E-ED052FD0BC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2848" name="Immagine 1">
          <a:extLst>
            <a:ext uri="{FF2B5EF4-FFF2-40B4-BE49-F238E27FC236}">
              <a16:creationId xmlns:a16="http://schemas.microsoft.com/office/drawing/2014/main" id="{0499192B-BBC5-471C-B1AD-B68539123F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2849" name="Immagine 2">
          <a:extLst>
            <a:ext uri="{FF2B5EF4-FFF2-40B4-BE49-F238E27FC236}">
              <a16:creationId xmlns:a16="http://schemas.microsoft.com/office/drawing/2014/main" id="{34F65A9D-F5CB-41CF-83A6-7D3C7111AE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0" name="Immagine 8">
          <a:extLst>
            <a:ext uri="{FF2B5EF4-FFF2-40B4-BE49-F238E27FC236}">
              <a16:creationId xmlns:a16="http://schemas.microsoft.com/office/drawing/2014/main" id="{94A5A7D9-EF76-45D3-808A-56E1A96B02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1" name="Immagine 10">
          <a:extLst>
            <a:ext uri="{FF2B5EF4-FFF2-40B4-BE49-F238E27FC236}">
              <a16:creationId xmlns:a16="http://schemas.microsoft.com/office/drawing/2014/main" id="{A2492CB0-EBDD-491F-8C6D-2B4FF640D3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2" name="Immagine 1">
          <a:extLst>
            <a:ext uri="{FF2B5EF4-FFF2-40B4-BE49-F238E27FC236}">
              <a16:creationId xmlns:a16="http://schemas.microsoft.com/office/drawing/2014/main" id="{629D75B1-CEC7-497D-93C7-F496EB3899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3" name="Immagine 3">
          <a:extLst>
            <a:ext uri="{FF2B5EF4-FFF2-40B4-BE49-F238E27FC236}">
              <a16:creationId xmlns:a16="http://schemas.microsoft.com/office/drawing/2014/main" id="{496D061E-7C2B-4383-8713-156A6A4973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4" name="Immagine 7">
          <a:extLst>
            <a:ext uri="{FF2B5EF4-FFF2-40B4-BE49-F238E27FC236}">
              <a16:creationId xmlns:a16="http://schemas.microsoft.com/office/drawing/2014/main" id="{745EAD5C-3CFD-4B4E-B409-B07CA6A5B2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2855" name="Immagine 8">
          <a:extLst>
            <a:ext uri="{FF2B5EF4-FFF2-40B4-BE49-F238E27FC236}">
              <a16:creationId xmlns:a16="http://schemas.microsoft.com/office/drawing/2014/main" id="{E819F307-8840-4BB3-B60E-C48398BCB5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56" name="Immagine 9">
          <a:extLst>
            <a:ext uri="{FF2B5EF4-FFF2-40B4-BE49-F238E27FC236}">
              <a16:creationId xmlns:a16="http://schemas.microsoft.com/office/drawing/2014/main" id="{16EFAB66-D635-4EED-B67E-9981329EC1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57" name="Immagine 10">
          <a:extLst>
            <a:ext uri="{FF2B5EF4-FFF2-40B4-BE49-F238E27FC236}">
              <a16:creationId xmlns:a16="http://schemas.microsoft.com/office/drawing/2014/main" id="{AB2B0720-89D4-40FE-865E-54C76C65F4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2858" name="Immagine 11">
          <a:extLst>
            <a:ext uri="{FF2B5EF4-FFF2-40B4-BE49-F238E27FC236}">
              <a16:creationId xmlns:a16="http://schemas.microsoft.com/office/drawing/2014/main" id="{7CD94C1E-5816-449F-99B8-1BEECFE71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59" name="Immagine 1">
          <a:extLst>
            <a:ext uri="{FF2B5EF4-FFF2-40B4-BE49-F238E27FC236}">
              <a16:creationId xmlns:a16="http://schemas.microsoft.com/office/drawing/2014/main" id="{E43209F8-CA71-4A21-B809-80772BCC88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0" name="Immagine 2">
          <a:extLst>
            <a:ext uri="{FF2B5EF4-FFF2-40B4-BE49-F238E27FC236}">
              <a16:creationId xmlns:a16="http://schemas.microsoft.com/office/drawing/2014/main" id="{EED0B844-65FA-485F-A5B6-08EE25FC3A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1" name="Immagine 14">
          <a:extLst>
            <a:ext uri="{FF2B5EF4-FFF2-40B4-BE49-F238E27FC236}">
              <a16:creationId xmlns:a16="http://schemas.microsoft.com/office/drawing/2014/main" id="{ED889005-5D04-4D42-8273-644947AA18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2" name="Immagine 15">
          <a:extLst>
            <a:ext uri="{FF2B5EF4-FFF2-40B4-BE49-F238E27FC236}">
              <a16:creationId xmlns:a16="http://schemas.microsoft.com/office/drawing/2014/main" id="{2E1E9EC0-BCEE-43C1-B77E-D25C098BD1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3" name="Immagine 16">
          <a:extLst>
            <a:ext uri="{FF2B5EF4-FFF2-40B4-BE49-F238E27FC236}">
              <a16:creationId xmlns:a16="http://schemas.microsoft.com/office/drawing/2014/main" id="{1B2A58F7-1171-4AD0-9FF7-C85D571B8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4" name="Immagine 17">
          <a:extLst>
            <a:ext uri="{FF2B5EF4-FFF2-40B4-BE49-F238E27FC236}">
              <a16:creationId xmlns:a16="http://schemas.microsoft.com/office/drawing/2014/main" id="{CC4BADFC-B8DD-4F65-823E-10B91161C6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5" name="Immagine 18">
          <a:extLst>
            <a:ext uri="{FF2B5EF4-FFF2-40B4-BE49-F238E27FC236}">
              <a16:creationId xmlns:a16="http://schemas.microsoft.com/office/drawing/2014/main" id="{89A930DA-7A30-4E33-B4E2-2D01257BC7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6" name="Immagine 19">
          <a:extLst>
            <a:ext uri="{FF2B5EF4-FFF2-40B4-BE49-F238E27FC236}">
              <a16:creationId xmlns:a16="http://schemas.microsoft.com/office/drawing/2014/main" id="{8092680D-4CFA-4C57-8BB9-581707686C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7" name="Immagine 20">
          <a:extLst>
            <a:ext uri="{FF2B5EF4-FFF2-40B4-BE49-F238E27FC236}">
              <a16:creationId xmlns:a16="http://schemas.microsoft.com/office/drawing/2014/main" id="{15D9BE0F-0F76-4401-B5C5-045E7CE414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2868" name="Immagine 21">
          <a:extLst>
            <a:ext uri="{FF2B5EF4-FFF2-40B4-BE49-F238E27FC236}">
              <a16:creationId xmlns:a16="http://schemas.microsoft.com/office/drawing/2014/main" id="{9C7853CB-E965-487E-BC8A-F97F9AFAAB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06813" name="Immagine 1">
          <a:extLst>
            <a:ext uri="{FF2B5EF4-FFF2-40B4-BE49-F238E27FC236}">
              <a16:creationId xmlns:a16="http://schemas.microsoft.com/office/drawing/2014/main" id="{4FF7786F-D8E1-449E-A157-3A065634AF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06814" name="Immagine 2">
          <a:extLst>
            <a:ext uri="{FF2B5EF4-FFF2-40B4-BE49-F238E27FC236}">
              <a16:creationId xmlns:a16="http://schemas.microsoft.com/office/drawing/2014/main" id="{9F2EA5D5-7283-4361-9BEA-ED484B6140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50893" name="Immagine 1">
          <a:extLst>
            <a:ext uri="{FF2B5EF4-FFF2-40B4-BE49-F238E27FC236}">
              <a16:creationId xmlns:a16="http://schemas.microsoft.com/office/drawing/2014/main" id="{1F62A30E-AD89-4CEF-9AEC-16E5DAABD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50894" name="Immagine 2">
          <a:extLst>
            <a:ext uri="{FF2B5EF4-FFF2-40B4-BE49-F238E27FC236}">
              <a16:creationId xmlns:a16="http://schemas.microsoft.com/office/drawing/2014/main" id="{B09D2774-6C69-416D-A525-0117327F38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895" name="Immagine 8">
          <a:extLst>
            <a:ext uri="{FF2B5EF4-FFF2-40B4-BE49-F238E27FC236}">
              <a16:creationId xmlns:a16="http://schemas.microsoft.com/office/drawing/2014/main" id="{282F7AD8-A809-4A2D-B7B4-942551DB85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896" name="Immagine 10">
          <a:extLst>
            <a:ext uri="{FF2B5EF4-FFF2-40B4-BE49-F238E27FC236}">
              <a16:creationId xmlns:a16="http://schemas.microsoft.com/office/drawing/2014/main" id="{328804D9-2035-4988-9250-8CB7C87CE8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897" name="Immagine 1">
          <a:extLst>
            <a:ext uri="{FF2B5EF4-FFF2-40B4-BE49-F238E27FC236}">
              <a16:creationId xmlns:a16="http://schemas.microsoft.com/office/drawing/2014/main" id="{CBD1E906-034F-490C-AE59-F2946916DC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898" name="Immagine 3">
          <a:extLst>
            <a:ext uri="{FF2B5EF4-FFF2-40B4-BE49-F238E27FC236}">
              <a16:creationId xmlns:a16="http://schemas.microsoft.com/office/drawing/2014/main" id="{22271F73-763C-4084-A6F1-0DD4A678DF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899" name="Immagine 7">
          <a:extLst>
            <a:ext uri="{FF2B5EF4-FFF2-40B4-BE49-F238E27FC236}">
              <a16:creationId xmlns:a16="http://schemas.microsoft.com/office/drawing/2014/main" id="{B4D255D4-B5AB-4044-A861-D090DA5E90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50900" name="Immagine 8">
          <a:extLst>
            <a:ext uri="{FF2B5EF4-FFF2-40B4-BE49-F238E27FC236}">
              <a16:creationId xmlns:a16="http://schemas.microsoft.com/office/drawing/2014/main" id="{F465086A-3F83-4376-8221-20FFA04860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1" name="Immagine 9">
          <a:extLst>
            <a:ext uri="{FF2B5EF4-FFF2-40B4-BE49-F238E27FC236}">
              <a16:creationId xmlns:a16="http://schemas.microsoft.com/office/drawing/2014/main" id="{EA83472B-87D5-49CB-91FC-4040343A0D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2" name="Immagine 10">
          <a:extLst>
            <a:ext uri="{FF2B5EF4-FFF2-40B4-BE49-F238E27FC236}">
              <a16:creationId xmlns:a16="http://schemas.microsoft.com/office/drawing/2014/main" id="{F71752B0-4107-4F04-BFAA-9ECBF9B00F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50903" name="Immagine 11">
          <a:extLst>
            <a:ext uri="{FF2B5EF4-FFF2-40B4-BE49-F238E27FC236}">
              <a16:creationId xmlns:a16="http://schemas.microsoft.com/office/drawing/2014/main" id="{284D2C68-5F2C-4C43-8662-2E45230581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4" name="Immagine 1">
          <a:extLst>
            <a:ext uri="{FF2B5EF4-FFF2-40B4-BE49-F238E27FC236}">
              <a16:creationId xmlns:a16="http://schemas.microsoft.com/office/drawing/2014/main" id="{385E96EB-73AD-4659-802C-36A545823E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5" name="Immagine 2">
          <a:extLst>
            <a:ext uri="{FF2B5EF4-FFF2-40B4-BE49-F238E27FC236}">
              <a16:creationId xmlns:a16="http://schemas.microsoft.com/office/drawing/2014/main" id="{73A9C0B9-86ED-4AEC-85CC-47A90F9732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6" name="Immagine 14">
          <a:extLst>
            <a:ext uri="{FF2B5EF4-FFF2-40B4-BE49-F238E27FC236}">
              <a16:creationId xmlns:a16="http://schemas.microsoft.com/office/drawing/2014/main" id="{F2B0FF0C-6180-4BD6-B414-B028A87F0D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7" name="Immagine 15">
          <a:extLst>
            <a:ext uri="{FF2B5EF4-FFF2-40B4-BE49-F238E27FC236}">
              <a16:creationId xmlns:a16="http://schemas.microsoft.com/office/drawing/2014/main" id="{F0F8CEAE-E947-47C8-AD97-AAF5A63420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8" name="Immagine 16">
          <a:extLst>
            <a:ext uri="{FF2B5EF4-FFF2-40B4-BE49-F238E27FC236}">
              <a16:creationId xmlns:a16="http://schemas.microsoft.com/office/drawing/2014/main" id="{539D9774-4F10-4D32-BB62-E55830FD7D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09" name="Immagine 17">
          <a:extLst>
            <a:ext uri="{FF2B5EF4-FFF2-40B4-BE49-F238E27FC236}">
              <a16:creationId xmlns:a16="http://schemas.microsoft.com/office/drawing/2014/main" id="{120D9ACE-E68B-41DB-A8AB-BC1895A7F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50910" name="Immagine 18">
          <a:extLst>
            <a:ext uri="{FF2B5EF4-FFF2-40B4-BE49-F238E27FC236}">
              <a16:creationId xmlns:a16="http://schemas.microsoft.com/office/drawing/2014/main" id="{CE9FE398-6B8F-4AB1-8FDC-1B3A98F1E8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8103" name="Immagine 1">
          <a:extLst>
            <a:ext uri="{FF2B5EF4-FFF2-40B4-BE49-F238E27FC236}">
              <a16:creationId xmlns:a16="http://schemas.microsoft.com/office/drawing/2014/main" id="{A99DA493-D07A-4AB5-804E-4D142ADF09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8104" name="Immagine 2">
          <a:extLst>
            <a:ext uri="{FF2B5EF4-FFF2-40B4-BE49-F238E27FC236}">
              <a16:creationId xmlns:a16="http://schemas.microsoft.com/office/drawing/2014/main" id="{1512613A-35B2-4BDD-B17D-EC4581A698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05" name="Immagine 8">
          <a:extLst>
            <a:ext uri="{FF2B5EF4-FFF2-40B4-BE49-F238E27FC236}">
              <a16:creationId xmlns:a16="http://schemas.microsoft.com/office/drawing/2014/main" id="{3771C521-40AD-49E3-9882-E4EB610AB2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06" name="Immagine 10">
          <a:extLst>
            <a:ext uri="{FF2B5EF4-FFF2-40B4-BE49-F238E27FC236}">
              <a16:creationId xmlns:a16="http://schemas.microsoft.com/office/drawing/2014/main" id="{05D9B37A-F590-47FD-8AA5-40A4EDA093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07" name="Immagine 1">
          <a:extLst>
            <a:ext uri="{FF2B5EF4-FFF2-40B4-BE49-F238E27FC236}">
              <a16:creationId xmlns:a16="http://schemas.microsoft.com/office/drawing/2014/main" id="{7B49CC30-7670-4F81-B3C2-117995DB4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08" name="Immagine 3">
          <a:extLst>
            <a:ext uri="{FF2B5EF4-FFF2-40B4-BE49-F238E27FC236}">
              <a16:creationId xmlns:a16="http://schemas.microsoft.com/office/drawing/2014/main" id="{159DB9D5-BB63-4485-ABFC-B8A8CB7D7A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09" name="Immagine 7">
          <a:extLst>
            <a:ext uri="{FF2B5EF4-FFF2-40B4-BE49-F238E27FC236}">
              <a16:creationId xmlns:a16="http://schemas.microsoft.com/office/drawing/2014/main" id="{D6816AB4-DDCF-40AE-9D46-1F5AA9CCA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8110" name="Immagine 8">
          <a:extLst>
            <a:ext uri="{FF2B5EF4-FFF2-40B4-BE49-F238E27FC236}">
              <a16:creationId xmlns:a16="http://schemas.microsoft.com/office/drawing/2014/main" id="{2B163ABD-DC9D-419C-9335-65DC8406E5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1" name="Immagine 9">
          <a:extLst>
            <a:ext uri="{FF2B5EF4-FFF2-40B4-BE49-F238E27FC236}">
              <a16:creationId xmlns:a16="http://schemas.microsoft.com/office/drawing/2014/main" id="{4AE49D41-69FF-446C-9ABC-944605499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2" name="Immagine 10">
          <a:extLst>
            <a:ext uri="{FF2B5EF4-FFF2-40B4-BE49-F238E27FC236}">
              <a16:creationId xmlns:a16="http://schemas.microsoft.com/office/drawing/2014/main" id="{1B85A0ED-7AF4-49C7-A86A-E113F36A26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8113" name="Immagine 11">
          <a:extLst>
            <a:ext uri="{FF2B5EF4-FFF2-40B4-BE49-F238E27FC236}">
              <a16:creationId xmlns:a16="http://schemas.microsoft.com/office/drawing/2014/main" id="{25380769-1453-468C-B23F-BADAA09026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4" name="Immagine 1">
          <a:extLst>
            <a:ext uri="{FF2B5EF4-FFF2-40B4-BE49-F238E27FC236}">
              <a16:creationId xmlns:a16="http://schemas.microsoft.com/office/drawing/2014/main" id="{4824E422-689F-451B-B095-1D6024601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5" name="Immagine 2">
          <a:extLst>
            <a:ext uri="{FF2B5EF4-FFF2-40B4-BE49-F238E27FC236}">
              <a16:creationId xmlns:a16="http://schemas.microsoft.com/office/drawing/2014/main" id="{A41D74B7-6E7E-4D63-962D-5E06C6FA4E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6" name="Immagine 14">
          <a:extLst>
            <a:ext uri="{FF2B5EF4-FFF2-40B4-BE49-F238E27FC236}">
              <a16:creationId xmlns:a16="http://schemas.microsoft.com/office/drawing/2014/main" id="{E51FE938-C3F3-4A90-BC98-CCFDD4DAE4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7" name="Immagine 15">
          <a:extLst>
            <a:ext uri="{FF2B5EF4-FFF2-40B4-BE49-F238E27FC236}">
              <a16:creationId xmlns:a16="http://schemas.microsoft.com/office/drawing/2014/main" id="{240CD2D9-E5C8-4C0B-B11E-7054405673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8" name="Immagine 16">
          <a:extLst>
            <a:ext uri="{FF2B5EF4-FFF2-40B4-BE49-F238E27FC236}">
              <a16:creationId xmlns:a16="http://schemas.microsoft.com/office/drawing/2014/main" id="{7B47AA6B-7243-4CF1-985F-C860606221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19" name="Immagine 17">
          <a:extLst>
            <a:ext uri="{FF2B5EF4-FFF2-40B4-BE49-F238E27FC236}">
              <a16:creationId xmlns:a16="http://schemas.microsoft.com/office/drawing/2014/main" id="{38DFB3C6-17F7-417A-BEC5-C2EA5660E5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20" name="Immagine 18">
          <a:extLst>
            <a:ext uri="{FF2B5EF4-FFF2-40B4-BE49-F238E27FC236}">
              <a16:creationId xmlns:a16="http://schemas.microsoft.com/office/drawing/2014/main" id="{F5AD7B72-2427-4E40-845F-96541A462B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21" name="Immagine 19">
          <a:extLst>
            <a:ext uri="{FF2B5EF4-FFF2-40B4-BE49-F238E27FC236}">
              <a16:creationId xmlns:a16="http://schemas.microsoft.com/office/drawing/2014/main" id="{8716DE0F-8BA3-4C71-8DBF-1793BD2931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22" name="Immagine 20">
          <a:extLst>
            <a:ext uri="{FF2B5EF4-FFF2-40B4-BE49-F238E27FC236}">
              <a16:creationId xmlns:a16="http://schemas.microsoft.com/office/drawing/2014/main" id="{86EB1DC2-9016-4EF5-AD37-D972BB4491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8123" name="Immagine 21">
          <a:extLst>
            <a:ext uri="{FF2B5EF4-FFF2-40B4-BE49-F238E27FC236}">
              <a16:creationId xmlns:a16="http://schemas.microsoft.com/office/drawing/2014/main" id="{422FABFC-04BB-484F-952D-90B7F8B473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35471" name="Immagine 1">
          <a:extLst>
            <a:ext uri="{FF2B5EF4-FFF2-40B4-BE49-F238E27FC236}">
              <a16:creationId xmlns:a16="http://schemas.microsoft.com/office/drawing/2014/main" id="{53174538-02BD-47D9-A785-5CF4BFAA61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35472" name="Immagine 2">
          <a:extLst>
            <a:ext uri="{FF2B5EF4-FFF2-40B4-BE49-F238E27FC236}">
              <a16:creationId xmlns:a16="http://schemas.microsoft.com/office/drawing/2014/main" id="{6579E5C2-DD3E-4905-952B-556314BA87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6621" name="Immagine 1">
          <a:extLst>
            <a:ext uri="{FF2B5EF4-FFF2-40B4-BE49-F238E27FC236}">
              <a16:creationId xmlns:a16="http://schemas.microsoft.com/office/drawing/2014/main" id="{B08DB124-1966-42B7-954A-A722018B8B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6622" name="Immagine 2">
          <a:extLst>
            <a:ext uri="{FF2B5EF4-FFF2-40B4-BE49-F238E27FC236}">
              <a16:creationId xmlns:a16="http://schemas.microsoft.com/office/drawing/2014/main" id="{EF06726A-37B0-4897-A594-D72D68F529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3" name="Immagine 8">
          <a:extLst>
            <a:ext uri="{FF2B5EF4-FFF2-40B4-BE49-F238E27FC236}">
              <a16:creationId xmlns:a16="http://schemas.microsoft.com/office/drawing/2014/main" id="{F2F45BFC-55C9-47F3-8261-2591ECE436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4" name="Immagine 10">
          <a:extLst>
            <a:ext uri="{FF2B5EF4-FFF2-40B4-BE49-F238E27FC236}">
              <a16:creationId xmlns:a16="http://schemas.microsoft.com/office/drawing/2014/main" id="{EA38CD46-10DE-42E7-B694-8DD2FBD9C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5" name="Immagine 1">
          <a:extLst>
            <a:ext uri="{FF2B5EF4-FFF2-40B4-BE49-F238E27FC236}">
              <a16:creationId xmlns:a16="http://schemas.microsoft.com/office/drawing/2014/main" id="{B4AC1B15-9734-4193-91DF-502EB485FE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6" name="Immagine 3">
          <a:extLst>
            <a:ext uri="{FF2B5EF4-FFF2-40B4-BE49-F238E27FC236}">
              <a16:creationId xmlns:a16="http://schemas.microsoft.com/office/drawing/2014/main" id="{9CDDF803-D48D-406B-B175-A3155EFE9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7" name="Immagine 7">
          <a:extLst>
            <a:ext uri="{FF2B5EF4-FFF2-40B4-BE49-F238E27FC236}">
              <a16:creationId xmlns:a16="http://schemas.microsoft.com/office/drawing/2014/main" id="{9D9BAE52-1AA6-4F04-A348-4CCBBB197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6628" name="Immagine 8">
          <a:extLst>
            <a:ext uri="{FF2B5EF4-FFF2-40B4-BE49-F238E27FC236}">
              <a16:creationId xmlns:a16="http://schemas.microsoft.com/office/drawing/2014/main" id="{F4C2113D-D344-4F86-90CD-B7D6311C7D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29" name="Immagine 9">
          <a:extLst>
            <a:ext uri="{FF2B5EF4-FFF2-40B4-BE49-F238E27FC236}">
              <a16:creationId xmlns:a16="http://schemas.microsoft.com/office/drawing/2014/main" id="{F1DCAF21-AD19-4A29-9D3C-03160E175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0" name="Immagine 10">
          <a:extLst>
            <a:ext uri="{FF2B5EF4-FFF2-40B4-BE49-F238E27FC236}">
              <a16:creationId xmlns:a16="http://schemas.microsoft.com/office/drawing/2014/main" id="{1868183F-6FBB-47AB-ABAA-D9D177BB9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6631" name="Immagine 11">
          <a:extLst>
            <a:ext uri="{FF2B5EF4-FFF2-40B4-BE49-F238E27FC236}">
              <a16:creationId xmlns:a16="http://schemas.microsoft.com/office/drawing/2014/main" id="{684739C1-22BF-4461-BA12-D394F3B9A0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2" name="Immagine 1">
          <a:extLst>
            <a:ext uri="{FF2B5EF4-FFF2-40B4-BE49-F238E27FC236}">
              <a16:creationId xmlns:a16="http://schemas.microsoft.com/office/drawing/2014/main" id="{DFBDA752-CEE3-42F0-8E46-5A4F7ABA7D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3" name="Immagine 2">
          <a:extLst>
            <a:ext uri="{FF2B5EF4-FFF2-40B4-BE49-F238E27FC236}">
              <a16:creationId xmlns:a16="http://schemas.microsoft.com/office/drawing/2014/main" id="{38F1F5D6-EBBF-4FFD-AF84-AB0C158D95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4" name="Immagine 14">
          <a:extLst>
            <a:ext uri="{FF2B5EF4-FFF2-40B4-BE49-F238E27FC236}">
              <a16:creationId xmlns:a16="http://schemas.microsoft.com/office/drawing/2014/main" id="{49AEE321-F173-4358-A37B-D6033A54C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5" name="Immagine 15">
          <a:extLst>
            <a:ext uri="{FF2B5EF4-FFF2-40B4-BE49-F238E27FC236}">
              <a16:creationId xmlns:a16="http://schemas.microsoft.com/office/drawing/2014/main" id="{DF7384E0-9C75-40CF-9018-E208E9CFC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6" name="Immagine 16">
          <a:extLst>
            <a:ext uri="{FF2B5EF4-FFF2-40B4-BE49-F238E27FC236}">
              <a16:creationId xmlns:a16="http://schemas.microsoft.com/office/drawing/2014/main" id="{E0EA346B-FF33-4F27-81BA-AB3D71F171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7" name="Immagine 17">
          <a:extLst>
            <a:ext uri="{FF2B5EF4-FFF2-40B4-BE49-F238E27FC236}">
              <a16:creationId xmlns:a16="http://schemas.microsoft.com/office/drawing/2014/main" id="{69CDDA9D-1C85-483C-89D7-3B1CB8D5A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8" name="Immagine 18">
          <a:extLst>
            <a:ext uri="{FF2B5EF4-FFF2-40B4-BE49-F238E27FC236}">
              <a16:creationId xmlns:a16="http://schemas.microsoft.com/office/drawing/2014/main" id="{A473A5D9-C5E7-4161-8196-2F63958E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39" name="Immagine 22">
          <a:extLst>
            <a:ext uri="{FF2B5EF4-FFF2-40B4-BE49-F238E27FC236}">
              <a16:creationId xmlns:a16="http://schemas.microsoft.com/office/drawing/2014/main" id="{594AA6E3-C0D2-435A-A4EC-3DD2F2E2D8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6640" name="Immagine 24">
          <a:extLst>
            <a:ext uri="{FF2B5EF4-FFF2-40B4-BE49-F238E27FC236}">
              <a16:creationId xmlns:a16="http://schemas.microsoft.com/office/drawing/2014/main" id="{57221857-C598-4EEB-BFAC-417215CEA6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865155" name="Immagine 1">
          <a:extLst>
            <a:ext uri="{FF2B5EF4-FFF2-40B4-BE49-F238E27FC236}">
              <a16:creationId xmlns:a16="http://schemas.microsoft.com/office/drawing/2014/main" id="{E6BD5411-13FD-4134-A7A9-4E3A8E0D46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865156" name="Immagine 2">
          <a:extLst>
            <a:ext uri="{FF2B5EF4-FFF2-40B4-BE49-F238E27FC236}">
              <a16:creationId xmlns:a16="http://schemas.microsoft.com/office/drawing/2014/main" id="{A9786CD4-9316-4989-AC53-4AD0E5D438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6194" name="Immagine 1">
          <a:extLst>
            <a:ext uri="{FF2B5EF4-FFF2-40B4-BE49-F238E27FC236}">
              <a16:creationId xmlns:a16="http://schemas.microsoft.com/office/drawing/2014/main" id="{E98DEADA-AFEF-42D3-A5EF-52E8C43132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6195" name="Immagine 2">
          <a:extLst>
            <a:ext uri="{FF2B5EF4-FFF2-40B4-BE49-F238E27FC236}">
              <a16:creationId xmlns:a16="http://schemas.microsoft.com/office/drawing/2014/main" id="{1DA3B386-5EBD-4D72-97A1-D016E339E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196" name="Immagine 8">
          <a:extLst>
            <a:ext uri="{FF2B5EF4-FFF2-40B4-BE49-F238E27FC236}">
              <a16:creationId xmlns:a16="http://schemas.microsoft.com/office/drawing/2014/main" id="{913E39DB-0371-4250-B5EE-4DAD2C5E86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197" name="Immagine 10">
          <a:extLst>
            <a:ext uri="{FF2B5EF4-FFF2-40B4-BE49-F238E27FC236}">
              <a16:creationId xmlns:a16="http://schemas.microsoft.com/office/drawing/2014/main" id="{F3779848-15E4-4B62-A257-0511B4CE5F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198" name="Immagine 1">
          <a:extLst>
            <a:ext uri="{FF2B5EF4-FFF2-40B4-BE49-F238E27FC236}">
              <a16:creationId xmlns:a16="http://schemas.microsoft.com/office/drawing/2014/main" id="{BAC5D23A-5C55-4413-A341-97A0F4F9F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199" name="Immagine 3">
          <a:extLst>
            <a:ext uri="{FF2B5EF4-FFF2-40B4-BE49-F238E27FC236}">
              <a16:creationId xmlns:a16="http://schemas.microsoft.com/office/drawing/2014/main" id="{7935EA0A-4372-42F0-B5AA-BB2B4AA511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200" name="Immagine 7">
          <a:extLst>
            <a:ext uri="{FF2B5EF4-FFF2-40B4-BE49-F238E27FC236}">
              <a16:creationId xmlns:a16="http://schemas.microsoft.com/office/drawing/2014/main" id="{F1647754-4412-4FAA-8EB3-5D0BC7C541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6201" name="Immagine 8">
          <a:extLst>
            <a:ext uri="{FF2B5EF4-FFF2-40B4-BE49-F238E27FC236}">
              <a16:creationId xmlns:a16="http://schemas.microsoft.com/office/drawing/2014/main" id="{A118E530-773F-4D3C-8466-B14695AA7D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2" name="Immagine 9">
          <a:extLst>
            <a:ext uri="{FF2B5EF4-FFF2-40B4-BE49-F238E27FC236}">
              <a16:creationId xmlns:a16="http://schemas.microsoft.com/office/drawing/2014/main" id="{6B9C08E2-6A31-4A60-BB6E-EC4B95D8C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3" name="Immagine 10">
          <a:extLst>
            <a:ext uri="{FF2B5EF4-FFF2-40B4-BE49-F238E27FC236}">
              <a16:creationId xmlns:a16="http://schemas.microsoft.com/office/drawing/2014/main" id="{1982041A-219C-4E44-8579-4299841B19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6204" name="Immagine 11">
          <a:extLst>
            <a:ext uri="{FF2B5EF4-FFF2-40B4-BE49-F238E27FC236}">
              <a16:creationId xmlns:a16="http://schemas.microsoft.com/office/drawing/2014/main" id="{20BDB82C-7AC7-4C80-98C5-60D0F8BF13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5" name="Immagine 1">
          <a:extLst>
            <a:ext uri="{FF2B5EF4-FFF2-40B4-BE49-F238E27FC236}">
              <a16:creationId xmlns:a16="http://schemas.microsoft.com/office/drawing/2014/main" id="{D1EF87FD-9053-4043-ACC3-CCB55252D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6" name="Immagine 2">
          <a:extLst>
            <a:ext uri="{FF2B5EF4-FFF2-40B4-BE49-F238E27FC236}">
              <a16:creationId xmlns:a16="http://schemas.microsoft.com/office/drawing/2014/main" id="{A0AB5F5B-558B-4BC5-9654-E4C3116009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7" name="Immagine 14">
          <a:extLst>
            <a:ext uri="{FF2B5EF4-FFF2-40B4-BE49-F238E27FC236}">
              <a16:creationId xmlns:a16="http://schemas.microsoft.com/office/drawing/2014/main" id="{06077E9F-2780-46A8-ABFC-D1F1C5CCA0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8" name="Immagine 15">
          <a:extLst>
            <a:ext uri="{FF2B5EF4-FFF2-40B4-BE49-F238E27FC236}">
              <a16:creationId xmlns:a16="http://schemas.microsoft.com/office/drawing/2014/main" id="{0F64FE40-7A03-4D62-A5A2-C75D733AF7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09" name="Immagine 16">
          <a:extLst>
            <a:ext uri="{FF2B5EF4-FFF2-40B4-BE49-F238E27FC236}">
              <a16:creationId xmlns:a16="http://schemas.microsoft.com/office/drawing/2014/main" id="{690E086E-1403-4ECE-BD9C-B9B57C59F7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6210" name="Immagine 17">
          <a:extLst>
            <a:ext uri="{FF2B5EF4-FFF2-40B4-BE49-F238E27FC236}">
              <a16:creationId xmlns:a16="http://schemas.microsoft.com/office/drawing/2014/main" id="{2C56D915-592E-43AE-9904-F32661A56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42417" name="Immagine 1">
          <a:extLst>
            <a:ext uri="{FF2B5EF4-FFF2-40B4-BE49-F238E27FC236}">
              <a16:creationId xmlns:a16="http://schemas.microsoft.com/office/drawing/2014/main" id="{BE82BCA9-DADB-4E9C-8034-20931B5AD0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042418" name="Immagine 2">
          <a:extLst>
            <a:ext uri="{FF2B5EF4-FFF2-40B4-BE49-F238E27FC236}">
              <a16:creationId xmlns:a16="http://schemas.microsoft.com/office/drawing/2014/main" id="{B56D8222-D2FB-4FBC-86C5-B3217B23B5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6281" name="Immagine 1">
          <a:extLst>
            <a:ext uri="{FF2B5EF4-FFF2-40B4-BE49-F238E27FC236}">
              <a16:creationId xmlns:a16="http://schemas.microsoft.com/office/drawing/2014/main" id="{7CA9BC36-8D40-4408-84D7-F4DF3B762F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6282" name="Immagine 2">
          <a:extLst>
            <a:ext uri="{FF2B5EF4-FFF2-40B4-BE49-F238E27FC236}">
              <a16:creationId xmlns:a16="http://schemas.microsoft.com/office/drawing/2014/main" id="{BD8E25B3-176F-4E72-8A20-744BA5871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3" name="Immagine 8">
          <a:extLst>
            <a:ext uri="{FF2B5EF4-FFF2-40B4-BE49-F238E27FC236}">
              <a16:creationId xmlns:a16="http://schemas.microsoft.com/office/drawing/2014/main" id="{7BB95185-BDA9-465D-A76B-535D1EC188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4" name="Immagine 10">
          <a:extLst>
            <a:ext uri="{FF2B5EF4-FFF2-40B4-BE49-F238E27FC236}">
              <a16:creationId xmlns:a16="http://schemas.microsoft.com/office/drawing/2014/main" id="{A638B041-D0AA-49B9-8EF5-4CCC2A6536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5" name="Immagine 1">
          <a:extLst>
            <a:ext uri="{FF2B5EF4-FFF2-40B4-BE49-F238E27FC236}">
              <a16:creationId xmlns:a16="http://schemas.microsoft.com/office/drawing/2014/main" id="{78DC9C2D-5083-4C99-952C-A4AAE9D55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6" name="Immagine 3">
          <a:extLst>
            <a:ext uri="{FF2B5EF4-FFF2-40B4-BE49-F238E27FC236}">
              <a16:creationId xmlns:a16="http://schemas.microsoft.com/office/drawing/2014/main" id="{6E63189F-B8EC-43A7-B8EB-E609D6210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7" name="Immagine 7">
          <a:extLst>
            <a:ext uri="{FF2B5EF4-FFF2-40B4-BE49-F238E27FC236}">
              <a16:creationId xmlns:a16="http://schemas.microsoft.com/office/drawing/2014/main" id="{7CC741F8-A753-48F8-A978-344D0B823E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6288" name="Immagine 8">
          <a:extLst>
            <a:ext uri="{FF2B5EF4-FFF2-40B4-BE49-F238E27FC236}">
              <a16:creationId xmlns:a16="http://schemas.microsoft.com/office/drawing/2014/main" id="{30EBADDA-1883-426E-BACB-D5370D846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89" name="Immagine 9">
          <a:extLst>
            <a:ext uri="{FF2B5EF4-FFF2-40B4-BE49-F238E27FC236}">
              <a16:creationId xmlns:a16="http://schemas.microsoft.com/office/drawing/2014/main" id="{0D48B8F0-07EE-4E70-BC3A-9EFA9A654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0" name="Immagine 10">
          <a:extLst>
            <a:ext uri="{FF2B5EF4-FFF2-40B4-BE49-F238E27FC236}">
              <a16:creationId xmlns:a16="http://schemas.microsoft.com/office/drawing/2014/main" id="{1992050C-72B6-4D72-82D7-B3F4AD7B7E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6291" name="Immagine 11">
          <a:extLst>
            <a:ext uri="{FF2B5EF4-FFF2-40B4-BE49-F238E27FC236}">
              <a16:creationId xmlns:a16="http://schemas.microsoft.com/office/drawing/2014/main" id="{5EFE610F-5695-4DD9-9B4C-B2DBED623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2" name="Immagine 1">
          <a:extLst>
            <a:ext uri="{FF2B5EF4-FFF2-40B4-BE49-F238E27FC236}">
              <a16:creationId xmlns:a16="http://schemas.microsoft.com/office/drawing/2014/main" id="{C38FAF21-8482-4A09-B41E-243AA8D30D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3" name="Immagine 2">
          <a:extLst>
            <a:ext uri="{FF2B5EF4-FFF2-40B4-BE49-F238E27FC236}">
              <a16:creationId xmlns:a16="http://schemas.microsoft.com/office/drawing/2014/main" id="{5F478D90-A626-44D5-A8A1-C80EFE8ED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4" name="Immagine 14">
          <a:extLst>
            <a:ext uri="{FF2B5EF4-FFF2-40B4-BE49-F238E27FC236}">
              <a16:creationId xmlns:a16="http://schemas.microsoft.com/office/drawing/2014/main" id="{F4B43E72-8994-4164-8E44-4DB1B622E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5" name="Immagine 15">
          <a:extLst>
            <a:ext uri="{FF2B5EF4-FFF2-40B4-BE49-F238E27FC236}">
              <a16:creationId xmlns:a16="http://schemas.microsoft.com/office/drawing/2014/main" id="{F5DB95C3-23E2-417D-A8F1-B510F66FD7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6" name="Immagine 16">
          <a:extLst>
            <a:ext uri="{FF2B5EF4-FFF2-40B4-BE49-F238E27FC236}">
              <a16:creationId xmlns:a16="http://schemas.microsoft.com/office/drawing/2014/main" id="{094EB846-CCC9-4554-828D-789FCE8B2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7" name="Immagine 17">
          <a:extLst>
            <a:ext uri="{FF2B5EF4-FFF2-40B4-BE49-F238E27FC236}">
              <a16:creationId xmlns:a16="http://schemas.microsoft.com/office/drawing/2014/main" id="{5BF63F05-FC90-434C-B073-82FB2D7C04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8" name="Immagine 18">
          <a:extLst>
            <a:ext uri="{FF2B5EF4-FFF2-40B4-BE49-F238E27FC236}">
              <a16:creationId xmlns:a16="http://schemas.microsoft.com/office/drawing/2014/main" id="{D041028E-68C3-4E80-8ADA-AAD12FA87A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6299" name="Immagine 19">
          <a:extLst>
            <a:ext uri="{FF2B5EF4-FFF2-40B4-BE49-F238E27FC236}">
              <a16:creationId xmlns:a16="http://schemas.microsoft.com/office/drawing/2014/main" id="{59F37CBD-9CFE-4F77-9F0E-D5ADCF6636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090517" name="Immagine 1">
          <a:extLst>
            <a:ext uri="{FF2B5EF4-FFF2-40B4-BE49-F238E27FC236}">
              <a16:creationId xmlns:a16="http://schemas.microsoft.com/office/drawing/2014/main" id="{3924E6F7-D908-4499-8E54-F88FE148D3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1304925</xdr:colOff>
      <xdr:row>0</xdr:row>
      <xdr:rowOff>0</xdr:rowOff>
    </xdr:from>
    <xdr:to>
      <xdr:col>0</xdr:col>
      <xdr:colOff>2295525</xdr:colOff>
      <xdr:row>0</xdr:row>
      <xdr:rowOff>904875</xdr:rowOff>
    </xdr:to>
    <xdr:pic>
      <xdr:nvPicPr>
        <xdr:cNvPr id="1090518" name="Immagine 2">
          <a:extLst>
            <a:ext uri="{FF2B5EF4-FFF2-40B4-BE49-F238E27FC236}">
              <a16:creationId xmlns:a16="http://schemas.microsoft.com/office/drawing/2014/main" id="{9E8FCCAD-3D63-4A13-A757-369E958E59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 y="0"/>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65385" name="Immagine 1">
          <a:extLst>
            <a:ext uri="{FF2B5EF4-FFF2-40B4-BE49-F238E27FC236}">
              <a16:creationId xmlns:a16="http://schemas.microsoft.com/office/drawing/2014/main" id="{227D6B53-ED3E-4134-808D-F8238F0DC7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65386" name="Immagine 2">
          <a:extLst>
            <a:ext uri="{FF2B5EF4-FFF2-40B4-BE49-F238E27FC236}">
              <a16:creationId xmlns:a16="http://schemas.microsoft.com/office/drawing/2014/main" id="{D907D7B5-45F6-4677-B9C0-49270A224A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87" name="Immagine 8">
          <a:extLst>
            <a:ext uri="{FF2B5EF4-FFF2-40B4-BE49-F238E27FC236}">
              <a16:creationId xmlns:a16="http://schemas.microsoft.com/office/drawing/2014/main" id="{A557BD21-B1BB-40FB-9F22-B4E6CB379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88" name="Immagine 10">
          <a:extLst>
            <a:ext uri="{FF2B5EF4-FFF2-40B4-BE49-F238E27FC236}">
              <a16:creationId xmlns:a16="http://schemas.microsoft.com/office/drawing/2014/main" id="{47C414F8-B833-4E74-898C-694C8D6A82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89" name="Immagine 1">
          <a:extLst>
            <a:ext uri="{FF2B5EF4-FFF2-40B4-BE49-F238E27FC236}">
              <a16:creationId xmlns:a16="http://schemas.microsoft.com/office/drawing/2014/main" id="{0D415754-41B8-42C3-A8CD-3AF69030E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90" name="Immagine 3">
          <a:extLst>
            <a:ext uri="{FF2B5EF4-FFF2-40B4-BE49-F238E27FC236}">
              <a16:creationId xmlns:a16="http://schemas.microsoft.com/office/drawing/2014/main" id="{A0087C3A-9597-4B98-9DDD-13187EAA4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91" name="Immagine 7">
          <a:extLst>
            <a:ext uri="{FF2B5EF4-FFF2-40B4-BE49-F238E27FC236}">
              <a16:creationId xmlns:a16="http://schemas.microsoft.com/office/drawing/2014/main" id="{7820AE06-6E5E-4E80-AA84-B789717591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65392" name="Immagine 8">
          <a:extLst>
            <a:ext uri="{FF2B5EF4-FFF2-40B4-BE49-F238E27FC236}">
              <a16:creationId xmlns:a16="http://schemas.microsoft.com/office/drawing/2014/main" id="{8D283B15-DE20-46EE-ACB0-7DACDD207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3" name="Immagine 9">
          <a:extLst>
            <a:ext uri="{FF2B5EF4-FFF2-40B4-BE49-F238E27FC236}">
              <a16:creationId xmlns:a16="http://schemas.microsoft.com/office/drawing/2014/main" id="{157FE227-12FC-40C2-AD54-DA658E6670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4" name="Immagine 10">
          <a:extLst>
            <a:ext uri="{FF2B5EF4-FFF2-40B4-BE49-F238E27FC236}">
              <a16:creationId xmlns:a16="http://schemas.microsoft.com/office/drawing/2014/main" id="{96B19F23-104C-434A-A13D-0B2B23068C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65395" name="Immagine 11">
          <a:extLst>
            <a:ext uri="{FF2B5EF4-FFF2-40B4-BE49-F238E27FC236}">
              <a16:creationId xmlns:a16="http://schemas.microsoft.com/office/drawing/2014/main" id="{10451827-C771-4B33-AF8E-BFB89C1CDA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6" name="Immagine 1">
          <a:extLst>
            <a:ext uri="{FF2B5EF4-FFF2-40B4-BE49-F238E27FC236}">
              <a16:creationId xmlns:a16="http://schemas.microsoft.com/office/drawing/2014/main" id="{1F831094-D209-45A0-8333-2438FA295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7" name="Immagine 2">
          <a:extLst>
            <a:ext uri="{FF2B5EF4-FFF2-40B4-BE49-F238E27FC236}">
              <a16:creationId xmlns:a16="http://schemas.microsoft.com/office/drawing/2014/main" id="{5B90A4F9-96BC-4F8A-886A-52B3E37D4E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8" name="Immagine 14">
          <a:extLst>
            <a:ext uri="{FF2B5EF4-FFF2-40B4-BE49-F238E27FC236}">
              <a16:creationId xmlns:a16="http://schemas.microsoft.com/office/drawing/2014/main" id="{73E39E74-140E-4238-933F-09C85DF5E7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399" name="Immagine 15">
          <a:extLst>
            <a:ext uri="{FF2B5EF4-FFF2-40B4-BE49-F238E27FC236}">
              <a16:creationId xmlns:a16="http://schemas.microsoft.com/office/drawing/2014/main" id="{43052EF9-221F-4955-87CF-DD96F77D07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400" name="Immagine 16">
          <a:extLst>
            <a:ext uri="{FF2B5EF4-FFF2-40B4-BE49-F238E27FC236}">
              <a16:creationId xmlns:a16="http://schemas.microsoft.com/office/drawing/2014/main" id="{E8AC534F-1714-4A78-A874-5C82FB0AB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401" name="Immagine 17">
          <a:extLst>
            <a:ext uri="{FF2B5EF4-FFF2-40B4-BE49-F238E27FC236}">
              <a16:creationId xmlns:a16="http://schemas.microsoft.com/office/drawing/2014/main" id="{E5C22C29-E61C-47EF-AE4F-68B3B07505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402" name="Immagine 18">
          <a:extLst>
            <a:ext uri="{FF2B5EF4-FFF2-40B4-BE49-F238E27FC236}">
              <a16:creationId xmlns:a16="http://schemas.microsoft.com/office/drawing/2014/main" id="{32FE3119-A9F0-4A98-87C7-872A238CD0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403" name="Immagine 22">
          <a:extLst>
            <a:ext uri="{FF2B5EF4-FFF2-40B4-BE49-F238E27FC236}">
              <a16:creationId xmlns:a16="http://schemas.microsoft.com/office/drawing/2014/main" id="{3F053ABF-1F18-4C26-92B9-2C20CED846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65404" name="Immagine 24">
          <a:extLst>
            <a:ext uri="{FF2B5EF4-FFF2-40B4-BE49-F238E27FC236}">
              <a16:creationId xmlns:a16="http://schemas.microsoft.com/office/drawing/2014/main" id="{79BBB9B6-3F88-441E-9C47-D6F18B9372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24291" name="Immagine 1">
          <a:extLst>
            <a:ext uri="{FF2B5EF4-FFF2-40B4-BE49-F238E27FC236}">
              <a16:creationId xmlns:a16="http://schemas.microsoft.com/office/drawing/2014/main" id="{064E66FE-816B-4FF1-AC7A-49A6E7CCAF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24292" name="Immagine 2">
          <a:extLst>
            <a:ext uri="{FF2B5EF4-FFF2-40B4-BE49-F238E27FC236}">
              <a16:creationId xmlns:a16="http://schemas.microsoft.com/office/drawing/2014/main" id="{5369C196-5CE9-459B-B801-DA0D9983B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2411757" name="Immagine 1">
          <a:extLst>
            <a:ext uri="{FF2B5EF4-FFF2-40B4-BE49-F238E27FC236}">
              <a16:creationId xmlns:a16="http://schemas.microsoft.com/office/drawing/2014/main" id="{9731F3A2-E3B3-4FE7-89A8-B64C0BC531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2411758" name="Immagine 2">
          <a:extLst>
            <a:ext uri="{FF2B5EF4-FFF2-40B4-BE49-F238E27FC236}">
              <a16:creationId xmlns:a16="http://schemas.microsoft.com/office/drawing/2014/main" id="{51452CF2-5058-4492-8074-D497B9E8BB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97942" name="Immagine 1">
          <a:extLst>
            <a:ext uri="{FF2B5EF4-FFF2-40B4-BE49-F238E27FC236}">
              <a16:creationId xmlns:a16="http://schemas.microsoft.com/office/drawing/2014/main" id="{AA07F7C4-17A9-4EA3-A527-835D80543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97943" name="Immagine 2">
          <a:extLst>
            <a:ext uri="{FF2B5EF4-FFF2-40B4-BE49-F238E27FC236}">
              <a16:creationId xmlns:a16="http://schemas.microsoft.com/office/drawing/2014/main" id="{704A6E23-D234-4BE1-ADAE-EF890C5499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4" name="Immagine 8">
          <a:extLst>
            <a:ext uri="{FF2B5EF4-FFF2-40B4-BE49-F238E27FC236}">
              <a16:creationId xmlns:a16="http://schemas.microsoft.com/office/drawing/2014/main" id="{FEAC9EAD-5185-40E0-8345-B986ED28E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5" name="Immagine 10">
          <a:extLst>
            <a:ext uri="{FF2B5EF4-FFF2-40B4-BE49-F238E27FC236}">
              <a16:creationId xmlns:a16="http://schemas.microsoft.com/office/drawing/2014/main" id="{9B574B73-60D8-4926-9BD8-7122BB74D2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6" name="Immagine 1">
          <a:extLst>
            <a:ext uri="{FF2B5EF4-FFF2-40B4-BE49-F238E27FC236}">
              <a16:creationId xmlns:a16="http://schemas.microsoft.com/office/drawing/2014/main" id="{720746CF-093C-4501-A0F1-5A88B3B0C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7" name="Immagine 3">
          <a:extLst>
            <a:ext uri="{FF2B5EF4-FFF2-40B4-BE49-F238E27FC236}">
              <a16:creationId xmlns:a16="http://schemas.microsoft.com/office/drawing/2014/main" id="{33DB4792-09C1-476B-9706-F171A3E029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8" name="Immagine 7">
          <a:extLst>
            <a:ext uri="{FF2B5EF4-FFF2-40B4-BE49-F238E27FC236}">
              <a16:creationId xmlns:a16="http://schemas.microsoft.com/office/drawing/2014/main" id="{372991F5-F128-42DA-A0A9-837FC2FBA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97949" name="Immagine 8">
          <a:extLst>
            <a:ext uri="{FF2B5EF4-FFF2-40B4-BE49-F238E27FC236}">
              <a16:creationId xmlns:a16="http://schemas.microsoft.com/office/drawing/2014/main" id="{06E2771D-CBE0-4A0B-B09E-6D8598FD6A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0" name="Immagine 9">
          <a:extLst>
            <a:ext uri="{FF2B5EF4-FFF2-40B4-BE49-F238E27FC236}">
              <a16:creationId xmlns:a16="http://schemas.microsoft.com/office/drawing/2014/main" id="{44EE86AD-FF5C-49CD-B1AD-1C2414074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1" name="Immagine 10">
          <a:extLst>
            <a:ext uri="{FF2B5EF4-FFF2-40B4-BE49-F238E27FC236}">
              <a16:creationId xmlns:a16="http://schemas.microsoft.com/office/drawing/2014/main" id="{ADAD2AD6-4C6C-49C8-BF91-B35846EBDF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97952" name="Immagine 11">
          <a:extLst>
            <a:ext uri="{FF2B5EF4-FFF2-40B4-BE49-F238E27FC236}">
              <a16:creationId xmlns:a16="http://schemas.microsoft.com/office/drawing/2014/main" id="{83E4BC94-66D5-4E21-996E-46D615396E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3" name="Immagine 1">
          <a:extLst>
            <a:ext uri="{FF2B5EF4-FFF2-40B4-BE49-F238E27FC236}">
              <a16:creationId xmlns:a16="http://schemas.microsoft.com/office/drawing/2014/main" id="{F8F7FD39-9E34-4B86-A44F-6CD830592A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4" name="Immagine 2">
          <a:extLst>
            <a:ext uri="{FF2B5EF4-FFF2-40B4-BE49-F238E27FC236}">
              <a16:creationId xmlns:a16="http://schemas.microsoft.com/office/drawing/2014/main" id="{CF1FEF14-24B7-4B34-88E2-E6E1D3659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5" name="Immagine 14">
          <a:extLst>
            <a:ext uri="{FF2B5EF4-FFF2-40B4-BE49-F238E27FC236}">
              <a16:creationId xmlns:a16="http://schemas.microsoft.com/office/drawing/2014/main" id="{53D95B7C-C77E-49E9-BC54-1CBAFCAF94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6" name="Immagine 15">
          <a:extLst>
            <a:ext uri="{FF2B5EF4-FFF2-40B4-BE49-F238E27FC236}">
              <a16:creationId xmlns:a16="http://schemas.microsoft.com/office/drawing/2014/main" id="{C6E32250-07D6-4CE5-80FE-41586A4EAA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7" name="Immagine 16">
          <a:extLst>
            <a:ext uri="{FF2B5EF4-FFF2-40B4-BE49-F238E27FC236}">
              <a16:creationId xmlns:a16="http://schemas.microsoft.com/office/drawing/2014/main" id="{7F1B2EDB-B8C4-434D-B664-8992B147DD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8" name="Immagine 17">
          <a:extLst>
            <a:ext uri="{FF2B5EF4-FFF2-40B4-BE49-F238E27FC236}">
              <a16:creationId xmlns:a16="http://schemas.microsoft.com/office/drawing/2014/main" id="{85B5C727-A887-440F-B3F3-5EC699B0B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59" name="Immagine 18">
          <a:extLst>
            <a:ext uri="{FF2B5EF4-FFF2-40B4-BE49-F238E27FC236}">
              <a16:creationId xmlns:a16="http://schemas.microsoft.com/office/drawing/2014/main" id="{1E77BB02-7B87-4B78-911A-936BBF8E5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60" name="Immagine 19">
          <a:extLst>
            <a:ext uri="{FF2B5EF4-FFF2-40B4-BE49-F238E27FC236}">
              <a16:creationId xmlns:a16="http://schemas.microsoft.com/office/drawing/2014/main" id="{29ADB00C-BB70-4956-B5EA-61BFB4737A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61" name="Immagine 20">
          <a:extLst>
            <a:ext uri="{FF2B5EF4-FFF2-40B4-BE49-F238E27FC236}">
              <a16:creationId xmlns:a16="http://schemas.microsoft.com/office/drawing/2014/main" id="{8B075DAB-C83A-4A21-ACC8-C49811C51B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97962" name="Immagine 21">
          <a:extLst>
            <a:ext uri="{FF2B5EF4-FFF2-40B4-BE49-F238E27FC236}">
              <a16:creationId xmlns:a16="http://schemas.microsoft.com/office/drawing/2014/main" id="{221058C4-8F58-4881-A7B3-328231C380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35549" name="Immagine 1">
          <a:extLst>
            <a:ext uri="{FF2B5EF4-FFF2-40B4-BE49-F238E27FC236}">
              <a16:creationId xmlns:a16="http://schemas.microsoft.com/office/drawing/2014/main" id="{BFB4AA3B-6C90-4A48-82FD-505300586B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35550" name="Immagine 2">
          <a:extLst>
            <a:ext uri="{FF2B5EF4-FFF2-40B4-BE49-F238E27FC236}">
              <a16:creationId xmlns:a16="http://schemas.microsoft.com/office/drawing/2014/main" id="{23537B69-D48D-4594-B034-1AE4168173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09143" name="Immagine 1">
          <a:extLst>
            <a:ext uri="{FF2B5EF4-FFF2-40B4-BE49-F238E27FC236}">
              <a16:creationId xmlns:a16="http://schemas.microsoft.com/office/drawing/2014/main" id="{5B8CD2E2-D28A-463A-B12A-DE1EF6AED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09144" name="Immagine 2">
          <a:extLst>
            <a:ext uri="{FF2B5EF4-FFF2-40B4-BE49-F238E27FC236}">
              <a16:creationId xmlns:a16="http://schemas.microsoft.com/office/drawing/2014/main" id="{CD0F8B88-4BA5-4A7B-B909-E9D53A05E7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45" name="Immagine 8">
          <a:extLst>
            <a:ext uri="{FF2B5EF4-FFF2-40B4-BE49-F238E27FC236}">
              <a16:creationId xmlns:a16="http://schemas.microsoft.com/office/drawing/2014/main" id="{787F04C6-1F94-4F56-889D-A8F96E48C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46" name="Immagine 10">
          <a:extLst>
            <a:ext uri="{FF2B5EF4-FFF2-40B4-BE49-F238E27FC236}">
              <a16:creationId xmlns:a16="http://schemas.microsoft.com/office/drawing/2014/main" id="{23C6C64D-0680-472C-97F2-E09AE3A37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47" name="Immagine 1">
          <a:extLst>
            <a:ext uri="{FF2B5EF4-FFF2-40B4-BE49-F238E27FC236}">
              <a16:creationId xmlns:a16="http://schemas.microsoft.com/office/drawing/2014/main" id="{E8E0840E-FA1D-48CB-83A3-D0C5DCE823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48" name="Immagine 3">
          <a:extLst>
            <a:ext uri="{FF2B5EF4-FFF2-40B4-BE49-F238E27FC236}">
              <a16:creationId xmlns:a16="http://schemas.microsoft.com/office/drawing/2014/main" id="{B7B22733-936C-4640-999F-6470AE6973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49" name="Immagine 7">
          <a:extLst>
            <a:ext uri="{FF2B5EF4-FFF2-40B4-BE49-F238E27FC236}">
              <a16:creationId xmlns:a16="http://schemas.microsoft.com/office/drawing/2014/main" id="{2D43E430-AA1B-4E6D-806B-150C9FE4B4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09150" name="Immagine 8">
          <a:extLst>
            <a:ext uri="{FF2B5EF4-FFF2-40B4-BE49-F238E27FC236}">
              <a16:creationId xmlns:a16="http://schemas.microsoft.com/office/drawing/2014/main" id="{B3A41BD4-377E-4E68-BA8C-4D2C288D1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1" name="Immagine 9">
          <a:extLst>
            <a:ext uri="{FF2B5EF4-FFF2-40B4-BE49-F238E27FC236}">
              <a16:creationId xmlns:a16="http://schemas.microsoft.com/office/drawing/2014/main" id="{ABEDC201-4D71-4080-BB27-E4726EF70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2" name="Immagine 10">
          <a:extLst>
            <a:ext uri="{FF2B5EF4-FFF2-40B4-BE49-F238E27FC236}">
              <a16:creationId xmlns:a16="http://schemas.microsoft.com/office/drawing/2014/main" id="{010D2142-0FA4-46F7-8E56-90666F9CB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09153" name="Immagine 11">
          <a:extLst>
            <a:ext uri="{FF2B5EF4-FFF2-40B4-BE49-F238E27FC236}">
              <a16:creationId xmlns:a16="http://schemas.microsoft.com/office/drawing/2014/main" id="{1E49353A-6018-477C-A601-7F43FB93C4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4" name="Immagine 1">
          <a:extLst>
            <a:ext uri="{FF2B5EF4-FFF2-40B4-BE49-F238E27FC236}">
              <a16:creationId xmlns:a16="http://schemas.microsoft.com/office/drawing/2014/main" id="{BB78D566-2BAF-4035-9B1A-5723985EC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5" name="Immagine 2">
          <a:extLst>
            <a:ext uri="{FF2B5EF4-FFF2-40B4-BE49-F238E27FC236}">
              <a16:creationId xmlns:a16="http://schemas.microsoft.com/office/drawing/2014/main" id="{6542E5EB-2FD1-42F5-9AE9-53D7C1178B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6" name="Immagine 14">
          <a:extLst>
            <a:ext uri="{FF2B5EF4-FFF2-40B4-BE49-F238E27FC236}">
              <a16:creationId xmlns:a16="http://schemas.microsoft.com/office/drawing/2014/main" id="{D79A6C55-0A7D-465B-BF3B-4301B5826E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7" name="Immagine 15">
          <a:extLst>
            <a:ext uri="{FF2B5EF4-FFF2-40B4-BE49-F238E27FC236}">
              <a16:creationId xmlns:a16="http://schemas.microsoft.com/office/drawing/2014/main" id="{B19FD7F6-0619-468E-96BC-1A34EF48A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8" name="Immagine 16">
          <a:extLst>
            <a:ext uri="{FF2B5EF4-FFF2-40B4-BE49-F238E27FC236}">
              <a16:creationId xmlns:a16="http://schemas.microsoft.com/office/drawing/2014/main" id="{605EAFDD-5DCB-49B1-ADD6-349AE906EE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59" name="Immagine 17">
          <a:extLst>
            <a:ext uri="{FF2B5EF4-FFF2-40B4-BE49-F238E27FC236}">
              <a16:creationId xmlns:a16="http://schemas.microsoft.com/office/drawing/2014/main" id="{DAD77ECD-6264-401E-BC27-743762EBD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60" name="Immagine 18">
          <a:extLst>
            <a:ext uri="{FF2B5EF4-FFF2-40B4-BE49-F238E27FC236}">
              <a16:creationId xmlns:a16="http://schemas.microsoft.com/office/drawing/2014/main" id="{5F022708-5786-4C06-9D1D-BD7F273E5F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61" name="Immagine 19">
          <a:extLst>
            <a:ext uri="{FF2B5EF4-FFF2-40B4-BE49-F238E27FC236}">
              <a16:creationId xmlns:a16="http://schemas.microsoft.com/office/drawing/2014/main" id="{D97CEE69-CE89-408F-860C-1162E51ED2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62" name="Immagine 20">
          <a:extLst>
            <a:ext uri="{FF2B5EF4-FFF2-40B4-BE49-F238E27FC236}">
              <a16:creationId xmlns:a16="http://schemas.microsoft.com/office/drawing/2014/main" id="{0B7C1A3F-2C40-4721-BF16-553732196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09163" name="Immagine 21">
          <a:extLst>
            <a:ext uri="{FF2B5EF4-FFF2-40B4-BE49-F238E27FC236}">
              <a16:creationId xmlns:a16="http://schemas.microsoft.com/office/drawing/2014/main" id="{9C3C4014-1A72-43B3-B975-7F5E3429D7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44753" name="Immagine 1">
          <a:extLst>
            <a:ext uri="{FF2B5EF4-FFF2-40B4-BE49-F238E27FC236}">
              <a16:creationId xmlns:a16="http://schemas.microsoft.com/office/drawing/2014/main" id="{3AAB8B41-1164-4FA3-97BB-B8DD5B99B1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44754" name="Immagine 2">
          <a:extLst>
            <a:ext uri="{FF2B5EF4-FFF2-40B4-BE49-F238E27FC236}">
              <a16:creationId xmlns:a16="http://schemas.microsoft.com/office/drawing/2014/main" id="{8ADFF971-B125-45BA-9006-C26590A3BE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32569" name="Immagine 1">
          <a:extLst>
            <a:ext uri="{FF2B5EF4-FFF2-40B4-BE49-F238E27FC236}">
              <a16:creationId xmlns:a16="http://schemas.microsoft.com/office/drawing/2014/main" id="{39E7B696-07BE-466A-9688-6E78820486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32570" name="Immagine 2">
          <a:extLst>
            <a:ext uri="{FF2B5EF4-FFF2-40B4-BE49-F238E27FC236}">
              <a16:creationId xmlns:a16="http://schemas.microsoft.com/office/drawing/2014/main" id="{39BECA91-D49A-4EC8-B2F3-49326D29E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1" name="Immagine 8">
          <a:extLst>
            <a:ext uri="{FF2B5EF4-FFF2-40B4-BE49-F238E27FC236}">
              <a16:creationId xmlns:a16="http://schemas.microsoft.com/office/drawing/2014/main" id="{A3639D4C-EF9F-44CE-A1F6-D1DC99452F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2" name="Immagine 10">
          <a:extLst>
            <a:ext uri="{FF2B5EF4-FFF2-40B4-BE49-F238E27FC236}">
              <a16:creationId xmlns:a16="http://schemas.microsoft.com/office/drawing/2014/main" id="{246A2E32-265F-4E20-AEE5-0BD4802429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3" name="Immagine 1">
          <a:extLst>
            <a:ext uri="{FF2B5EF4-FFF2-40B4-BE49-F238E27FC236}">
              <a16:creationId xmlns:a16="http://schemas.microsoft.com/office/drawing/2014/main" id="{BB2D1A59-9B30-428C-B9AC-A04988E89A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4" name="Immagine 3">
          <a:extLst>
            <a:ext uri="{FF2B5EF4-FFF2-40B4-BE49-F238E27FC236}">
              <a16:creationId xmlns:a16="http://schemas.microsoft.com/office/drawing/2014/main" id="{399C37E4-A103-4DE9-9B6B-0C9689DADF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5" name="Immagine 7">
          <a:extLst>
            <a:ext uri="{FF2B5EF4-FFF2-40B4-BE49-F238E27FC236}">
              <a16:creationId xmlns:a16="http://schemas.microsoft.com/office/drawing/2014/main" id="{E2580F86-A729-4B8E-A7FB-50B8CBD32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32576" name="Immagine 8">
          <a:extLst>
            <a:ext uri="{FF2B5EF4-FFF2-40B4-BE49-F238E27FC236}">
              <a16:creationId xmlns:a16="http://schemas.microsoft.com/office/drawing/2014/main" id="{BCB36AF2-AD60-4FC4-8C15-314F2717D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77" name="Immagine 9">
          <a:extLst>
            <a:ext uri="{FF2B5EF4-FFF2-40B4-BE49-F238E27FC236}">
              <a16:creationId xmlns:a16="http://schemas.microsoft.com/office/drawing/2014/main" id="{908F95BE-8F50-4D96-92BA-EEA711A9DC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78" name="Immagine 10">
          <a:extLst>
            <a:ext uri="{FF2B5EF4-FFF2-40B4-BE49-F238E27FC236}">
              <a16:creationId xmlns:a16="http://schemas.microsoft.com/office/drawing/2014/main" id="{C57B2C48-CFE1-4FC9-B35C-C39695146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32579" name="Immagine 11">
          <a:extLst>
            <a:ext uri="{FF2B5EF4-FFF2-40B4-BE49-F238E27FC236}">
              <a16:creationId xmlns:a16="http://schemas.microsoft.com/office/drawing/2014/main" id="{6E77E708-3418-4D2C-9C9E-2E5F00BBED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0" name="Immagine 1">
          <a:extLst>
            <a:ext uri="{FF2B5EF4-FFF2-40B4-BE49-F238E27FC236}">
              <a16:creationId xmlns:a16="http://schemas.microsoft.com/office/drawing/2014/main" id="{FB8A19E0-FEB1-4830-ABD5-B8D7BF690F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1" name="Immagine 2">
          <a:extLst>
            <a:ext uri="{FF2B5EF4-FFF2-40B4-BE49-F238E27FC236}">
              <a16:creationId xmlns:a16="http://schemas.microsoft.com/office/drawing/2014/main" id="{B85587BF-A3AE-466D-9E05-44B67A7047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2" name="Immagine 14">
          <a:extLst>
            <a:ext uri="{FF2B5EF4-FFF2-40B4-BE49-F238E27FC236}">
              <a16:creationId xmlns:a16="http://schemas.microsoft.com/office/drawing/2014/main" id="{949A5138-862B-4B98-8C8C-14CF2A11F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3" name="Immagine 15">
          <a:extLst>
            <a:ext uri="{FF2B5EF4-FFF2-40B4-BE49-F238E27FC236}">
              <a16:creationId xmlns:a16="http://schemas.microsoft.com/office/drawing/2014/main" id="{D1DE7BA1-C073-4BD0-B5E6-6E54DB6C3E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4" name="Immagine 16">
          <a:extLst>
            <a:ext uri="{FF2B5EF4-FFF2-40B4-BE49-F238E27FC236}">
              <a16:creationId xmlns:a16="http://schemas.microsoft.com/office/drawing/2014/main" id="{7B230D22-361A-4190-8A3C-35AED07BF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5" name="Immagine 17">
          <a:extLst>
            <a:ext uri="{FF2B5EF4-FFF2-40B4-BE49-F238E27FC236}">
              <a16:creationId xmlns:a16="http://schemas.microsoft.com/office/drawing/2014/main" id="{8DDD6472-0226-4431-8F22-CDB5A0C9AE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6" name="Immagine 18">
          <a:extLst>
            <a:ext uri="{FF2B5EF4-FFF2-40B4-BE49-F238E27FC236}">
              <a16:creationId xmlns:a16="http://schemas.microsoft.com/office/drawing/2014/main" id="{C993714C-FB77-4715-B592-FE68FFCC7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7" name="Immagine 19">
          <a:extLst>
            <a:ext uri="{FF2B5EF4-FFF2-40B4-BE49-F238E27FC236}">
              <a16:creationId xmlns:a16="http://schemas.microsoft.com/office/drawing/2014/main" id="{2F1BD409-B89F-4A39-AFC9-11BF4FB0D3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8" name="Immagine 20">
          <a:extLst>
            <a:ext uri="{FF2B5EF4-FFF2-40B4-BE49-F238E27FC236}">
              <a16:creationId xmlns:a16="http://schemas.microsoft.com/office/drawing/2014/main" id="{EBAB517B-1C09-434C-B987-C3C14A6A3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32589" name="Immagine 21">
          <a:extLst>
            <a:ext uri="{FF2B5EF4-FFF2-40B4-BE49-F238E27FC236}">
              <a16:creationId xmlns:a16="http://schemas.microsoft.com/office/drawing/2014/main" id="{16008D5E-E8CF-4FB9-A1EC-4FBF44DB22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50893" name="Immagine 1">
          <a:extLst>
            <a:ext uri="{FF2B5EF4-FFF2-40B4-BE49-F238E27FC236}">
              <a16:creationId xmlns:a16="http://schemas.microsoft.com/office/drawing/2014/main" id="{043CD427-C729-4758-868C-D4BAE77955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50894" name="Immagine 2">
          <a:extLst>
            <a:ext uri="{FF2B5EF4-FFF2-40B4-BE49-F238E27FC236}">
              <a16:creationId xmlns:a16="http://schemas.microsoft.com/office/drawing/2014/main" id="{7345BE80-8F3F-44A2-9E5D-1E08DC2C5D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6425" name="Immagine 1">
          <a:extLst>
            <a:ext uri="{FF2B5EF4-FFF2-40B4-BE49-F238E27FC236}">
              <a16:creationId xmlns:a16="http://schemas.microsoft.com/office/drawing/2014/main" id="{EC6F7863-C7B4-4FB3-BC8C-3B92F50E2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6426" name="Immagine 2">
          <a:extLst>
            <a:ext uri="{FF2B5EF4-FFF2-40B4-BE49-F238E27FC236}">
              <a16:creationId xmlns:a16="http://schemas.microsoft.com/office/drawing/2014/main" id="{0728DCD7-6383-47D9-9E87-6F3CFA032A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27" name="Immagine 8">
          <a:extLst>
            <a:ext uri="{FF2B5EF4-FFF2-40B4-BE49-F238E27FC236}">
              <a16:creationId xmlns:a16="http://schemas.microsoft.com/office/drawing/2014/main" id="{BAAFF376-AF18-4078-A0CF-902BA9CB0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28" name="Immagine 10">
          <a:extLst>
            <a:ext uri="{FF2B5EF4-FFF2-40B4-BE49-F238E27FC236}">
              <a16:creationId xmlns:a16="http://schemas.microsoft.com/office/drawing/2014/main" id="{85DF2825-693E-4400-9148-33C8C0209E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29" name="Immagine 1">
          <a:extLst>
            <a:ext uri="{FF2B5EF4-FFF2-40B4-BE49-F238E27FC236}">
              <a16:creationId xmlns:a16="http://schemas.microsoft.com/office/drawing/2014/main" id="{B081F624-2536-4308-8920-BD084F21F4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30" name="Immagine 3">
          <a:extLst>
            <a:ext uri="{FF2B5EF4-FFF2-40B4-BE49-F238E27FC236}">
              <a16:creationId xmlns:a16="http://schemas.microsoft.com/office/drawing/2014/main" id="{5A926E2C-9634-4218-93FF-0501537167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31" name="Immagine 7">
          <a:extLst>
            <a:ext uri="{FF2B5EF4-FFF2-40B4-BE49-F238E27FC236}">
              <a16:creationId xmlns:a16="http://schemas.microsoft.com/office/drawing/2014/main" id="{8995FBE4-6652-4763-8C38-0054DBF94A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6432" name="Immagine 8">
          <a:extLst>
            <a:ext uri="{FF2B5EF4-FFF2-40B4-BE49-F238E27FC236}">
              <a16:creationId xmlns:a16="http://schemas.microsoft.com/office/drawing/2014/main" id="{470A4643-FD31-427E-9717-5DEF38FF7E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3" name="Immagine 9">
          <a:extLst>
            <a:ext uri="{FF2B5EF4-FFF2-40B4-BE49-F238E27FC236}">
              <a16:creationId xmlns:a16="http://schemas.microsoft.com/office/drawing/2014/main" id="{60B295A0-E4BF-4846-823A-6C4746F7A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4" name="Immagine 10">
          <a:extLst>
            <a:ext uri="{FF2B5EF4-FFF2-40B4-BE49-F238E27FC236}">
              <a16:creationId xmlns:a16="http://schemas.microsoft.com/office/drawing/2014/main" id="{16799C2F-77E0-4477-BD7F-A27C97D22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6435" name="Immagine 11">
          <a:extLst>
            <a:ext uri="{FF2B5EF4-FFF2-40B4-BE49-F238E27FC236}">
              <a16:creationId xmlns:a16="http://schemas.microsoft.com/office/drawing/2014/main" id="{723D6CD6-0A18-4B10-B2A9-DF6841544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6" name="Immagine 1">
          <a:extLst>
            <a:ext uri="{FF2B5EF4-FFF2-40B4-BE49-F238E27FC236}">
              <a16:creationId xmlns:a16="http://schemas.microsoft.com/office/drawing/2014/main" id="{D00EA552-2EAC-47A1-B7C4-7F6BFD06A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7" name="Immagine 2">
          <a:extLst>
            <a:ext uri="{FF2B5EF4-FFF2-40B4-BE49-F238E27FC236}">
              <a16:creationId xmlns:a16="http://schemas.microsoft.com/office/drawing/2014/main" id="{655CE497-1E35-49CB-BE37-2689FE9F44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8" name="Immagine 14">
          <a:extLst>
            <a:ext uri="{FF2B5EF4-FFF2-40B4-BE49-F238E27FC236}">
              <a16:creationId xmlns:a16="http://schemas.microsoft.com/office/drawing/2014/main" id="{ED7C6176-D629-438C-B390-CBA3C2FDDE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39" name="Immagine 15">
          <a:extLst>
            <a:ext uri="{FF2B5EF4-FFF2-40B4-BE49-F238E27FC236}">
              <a16:creationId xmlns:a16="http://schemas.microsoft.com/office/drawing/2014/main" id="{2A61795F-536B-440A-B17F-4792EE9863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40" name="Immagine 16">
          <a:extLst>
            <a:ext uri="{FF2B5EF4-FFF2-40B4-BE49-F238E27FC236}">
              <a16:creationId xmlns:a16="http://schemas.microsoft.com/office/drawing/2014/main" id="{136640A7-F026-4BF3-9989-E4478A2691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41" name="Immagine 17">
          <a:extLst>
            <a:ext uri="{FF2B5EF4-FFF2-40B4-BE49-F238E27FC236}">
              <a16:creationId xmlns:a16="http://schemas.microsoft.com/office/drawing/2014/main" id="{5D8E8EB1-D334-4169-8154-12845D47D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42" name="Immagine 18">
          <a:extLst>
            <a:ext uri="{FF2B5EF4-FFF2-40B4-BE49-F238E27FC236}">
              <a16:creationId xmlns:a16="http://schemas.microsoft.com/office/drawing/2014/main" id="{E962D042-30A2-4357-9DC8-7F5D48BBE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43" name="Immagine 22">
          <a:extLst>
            <a:ext uri="{FF2B5EF4-FFF2-40B4-BE49-F238E27FC236}">
              <a16:creationId xmlns:a16="http://schemas.microsoft.com/office/drawing/2014/main" id="{8AD758CF-F1C3-47D6-928A-7B67CE049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6444" name="Immagine 24">
          <a:extLst>
            <a:ext uri="{FF2B5EF4-FFF2-40B4-BE49-F238E27FC236}">
              <a16:creationId xmlns:a16="http://schemas.microsoft.com/office/drawing/2014/main" id="{464C2EB4-FE23-49EF-918B-06489B96A3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65221" name="Immagine 1">
          <a:extLst>
            <a:ext uri="{FF2B5EF4-FFF2-40B4-BE49-F238E27FC236}">
              <a16:creationId xmlns:a16="http://schemas.microsoft.com/office/drawing/2014/main" id="{0185AC66-93FD-412D-B075-0AB92CA018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65222" name="Immagine 2">
          <a:extLst>
            <a:ext uri="{FF2B5EF4-FFF2-40B4-BE49-F238E27FC236}">
              <a16:creationId xmlns:a16="http://schemas.microsoft.com/office/drawing/2014/main" id="{40F9FC13-D41E-4265-82B2-122FF6091D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7849" name="Immagine 1">
          <a:extLst>
            <a:ext uri="{FF2B5EF4-FFF2-40B4-BE49-F238E27FC236}">
              <a16:creationId xmlns:a16="http://schemas.microsoft.com/office/drawing/2014/main" id="{667DA376-585F-4B56-9D7E-0E2A5298F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7850" name="Immagine 2">
          <a:extLst>
            <a:ext uri="{FF2B5EF4-FFF2-40B4-BE49-F238E27FC236}">
              <a16:creationId xmlns:a16="http://schemas.microsoft.com/office/drawing/2014/main" id="{86EBA6D2-6A87-45B3-BAB2-B67C19655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1" name="Immagine 8">
          <a:extLst>
            <a:ext uri="{FF2B5EF4-FFF2-40B4-BE49-F238E27FC236}">
              <a16:creationId xmlns:a16="http://schemas.microsoft.com/office/drawing/2014/main" id="{D84F151D-DEB8-451B-AC42-31EA0AACB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2" name="Immagine 10">
          <a:extLst>
            <a:ext uri="{FF2B5EF4-FFF2-40B4-BE49-F238E27FC236}">
              <a16:creationId xmlns:a16="http://schemas.microsoft.com/office/drawing/2014/main" id="{2B611815-2DAA-4063-B6F3-5B04446EA1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3" name="Immagine 1">
          <a:extLst>
            <a:ext uri="{FF2B5EF4-FFF2-40B4-BE49-F238E27FC236}">
              <a16:creationId xmlns:a16="http://schemas.microsoft.com/office/drawing/2014/main" id="{172CB358-060F-4047-B740-CBD9B7EB12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4" name="Immagine 3">
          <a:extLst>
            <a:ext uri="{FF2B5EF4-FFF2-40B4-BE49-F238E27FC236}">
              <a16:creationId xmlns:a16="http://schemas.microsoft.com/office/drawing/2014/main" id="{690E631D-770A-4E20-922E-01ADF3B388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5" name="Immagine 7">
          <a:extLst>
            <a:ext uri="{FF2B5EF4-FFF2-40B4-BE49-F238E27FC236}">
              <a16:creationId xmlns:a16="http://schemas.microsoft.com/office/drawing/2014/main" id="{1CBE5E9F-872C-4007-AB4A-F2F29A488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7856" name="Immagine 8">
          <a:extLst>
            <a:ext uri="{FF2B5EF4-FFF2-40B4-BE49-F238E27FC236}">
              <a16:creationId xmlns:a16="http://schemas.microsoft.com/office/drawing/2014/main" id="{93B1EE04-81DA-4C4B-A268-B393B2102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57" name="Immagine 9">
          <a:extLst>
            <a:ext uri="{FF2B5EF4-FFF2-40B4-BE49-F238E27FC236}">
              <a16:creationId xmlns:a16="http://schemas.microsoft.com/office/drawing/2014/main" id="{A80EA103-DAFF-459E-970D-F87D0C340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58" name="Immagine 10">
          <a:extLst>
            <a:ext uri="{FF2B5EF4-FFF2-40B4-BE49-F238E27FC236}">
              <a16:creationId xmlns:a16="http://schemas.microsoft.com/office/drawing/2014/main" id="{DB175912-5543-4A2E-BB52-7DDB27C83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7859" name="Immagine 11">
          <a:extLst>
            <a:ext uri="{FF2B5EF4-FFF2-40B4-BE49-F238E27FC236}">
              <a16:creationId xmlns:a16="http://schemas.microsoft.com/office/drawing/2014/main" id="{C5E24C6B-A11C-441A-900C-6E2765EA2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0" name="Immagine 1">
          <a:extLst>
            <a:ext uri="{FF2B5EF4-FFF2-40B4-BE49-F238E27FC236}">
              <a16:creationId xmlns:a16="http://schemas.microsoft.com/office/drawing/2014/main" id="{3EFEF475-7555-41E9-8EB9-3E5682131D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1" name="Immagine 2">
          <a:extLst>
            <a:ext uri="{FF2B5EF4-FFF2-40B4-BE49-F238E27FC236}">
              <a16:creationId xmlns:a16="http://schemas.microsoft.com/office/drawing/2014/main" id="{6A2D37E4-ACA6-4DDA-A2FC-AEE818D37A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2" name="Immagine 14">
          <a:extLst>
            <a:ext uri="{FF2B5EF4-FFF2-40B4-BE49-F238E27FC236}">
              <a16:creationId xmlns:a16="http://schemas.microsoft.com/office/drawing/2014/main" id="{2C33BE9A-CAFE-4D97-B891-419C79B40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3" name="Immagine 15">
          <a:extLst>
            <a:ext uri="{FF2B5EF4-FFF2-40B4-BE49-F238E27FC236}">
              <a16:creationId xmlns:a16="http://schemas.microsoft.com/office/drawing/2014/main" id="{BF3319FA-2E13-4C59-BD1C-C9A7CDD556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4" name="Immagine 16">
          <a:extLst>
            <a:ext uri="{FF2B5EF4-FFF2-40B4-BE49-F238E27FC236}">
              <a16:creationId xmlns:a16="http://schemas.microsoft.com/office/drawing/2014/main" id="{98CAF05C-C70A-4EA2-8A42-A375D3AC6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5" name="Immagine 17">
          <a:extLst>
            <a:ext uri="{FF2B5EF4-FFF2-40B4-BE49-F238E27FC236}">
              <a16:creationId xmlns:a16="http://schemas.microsoft.com/office/drawing/2014/main" id="{3D54A047-3F79-4D81-9C23-3736F1F69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6" name="Immagine 18">
          <a:extLst>
            <a:ext uri="{FF2B5EF4-FFF2-40B4-BE49-F238E27FC236}">
              <a16:creationId xmlns:a16="http://schemas.microsoft.com/office/drawing/2014/main" id="{0CD2CA49-6479-4A28-87D8-B81D3DF250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7" name="Immagine 22">
          <a:extLst>
            <a:ext uri="{FF2B5EF4-FFF2-40B4-BE49-F238E27FC236}">
              <a16:creationId xmlns:a16="http://schemas.microsoft.com/office/drawing/2014/main" id="{7B14D45C-7CD1-4EC2-AE0B-C80F0052B1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7868" name="Immagine 24">
          <a:extLst>
            <a:ext uri="{FF2B5EF4-FFF2-40B4-BE49-F238E27FC236}">
              <a16:creationId xmlns:a16="http://schemas.microsoft.com/office/drawing/2014/main" id="{5E8813D7-510A-4A2C-8060-BD6761A95F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77501" name="Immagine 1">
          <a:extLst>
            <a:ext uri="{FF2B5EF4-FFF2-40B4-BE49-F238E27FC236}">
              <a16:creationId xmlns:a16="http://schemas.microsoft.com/office/drawing/2014/main" id="{3F6C2F2C-DF34-449E-8237-4093617EB9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77502" name="Immagine 2">
          <a:extLst>
            <a:ext uri="{FF2B5EF4-FFF2-40B4-BE49-F238E27FC236}">
              <a16:creationId xmlns:a16="http://schemas.microsoft.com/office/drawing/2014/main" id="{F1CA0423-2FD7-4062-8C0E-F8CB5E331F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50070" name="Immagine 1">
          <a:extLst>
            <a:ext uri="{FF2B5EF4-FFF2-40B4-BE49-F238E27FC236}">
              <a16:creationId xmlns:a16="http://schemas.microsoft.com/office/drawing/2014/main" id="{089E247F-0B56-436C-A517-874249E8FD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50071" name="Immagine 2">
          <a:extLst>
            <a:ext uri="{FF2B5EF4-FFF2-40B4-BE49-F238E27FC236}">
              <a16:creationId xmlns:a16="http://schemas.microsoft.com/office/drawing/2014/main" id="{5398C440-3068-4E29-A7B3-DEA9AEF0D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2" name="Immagine 8">
          <a:extLst>
            <a:ext uri="{FF2B5EF4-FFF2-40B4-BE49-F238E27FC236}">
              <a16:creationId xmlns:a16="http://schemas.microsoft.com/office/drawing/2014/main" id="{0764C266-B0B7-4FDE-9F98-2635B2549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3" name="Immagine 10">
          <a:extLst>
            <a:ext uri="{FF2B5EF4-FFF2-40B4-BE49-F238E27FC236}">
              <a16:creationId xmlns:a16="http://schemas.microsoft.com/office/drawing/2014/main" id="{9C867DF4-F363-4791-8F54-80F89CB5DD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4" name="Immagine 1">
          <a:extLst>
            <a:ext uri="{FF2B5EF4-FFF2-40B4-BE49-F238E27FC236}">
              <a16:creationId xmlns:a16="http://schemas.microsoft.com/office/drawing/2014/main" id="{EBE60780-DB99-412A-9C6E-B8C90AD5E0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5" name="Immagine 3">
          <a:extLst>
            <a:ext uri="{FF2B5EF4-FFF2-40B4-BE49-F238E27FC236}">
              <a16:creationId xmlns:a16="http://schemas.microsoft.com/office/drawing/2014/main" id="{3EA88B54-96E9-465A-A8FC-38F174E97E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6" name="Immagine 7">
          <a:extLst>
            <a:ext uri="{FF2B5EF4-FFF2-40B4-BE49-F238E27FC236}">
              <a16:creationId xmlns:a16="http://schemas.microsoft.com/office/drawing/2014/main" id="{3C51CE9C-D707-4512-87D9-293EB400E9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50077" name="Immagine 8">
          <a:extLst>
            <a:ext uri="{FF2B5EF4-FFF2-40B4-BE49-F238E27FC236}">
              <a16:creationId xmlns:a16="http://schemas.microsoft.com/office/drawing/2014/main" id="{D5F7F666-14CA-407D-8B66-BE6645C89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78" name="Immagine 9">
          <a:extLst>
            <a:ext uri="{FF2B5EF4-FFF2-40B4-BE49-F238E27FC236}">
              <a16:creationId xmlns:a16="http://schemas.microsoft.com/office/drawing/2014/main" id="{6194F1DA-05DC-474F-8FC6-BE84871854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79" name="Immagine 10">
          <a:extLst>
            <a:ext uri="{FF2B5EF4-FFF2-40B4-BE49-F238E27FC236}">
              <a16:creationId xmlns:a16="http://schemas.microsoft.com/office/drawing/2014/main" id="{78BE0774-41B6-450D-BA9B-8097A9E13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50080" name="Immagine 11">
          <a:extLst>
            <a:ext uri="{FF2B5EF4-FFF2-40B4-BE49-F238E27FC236}">
              <a16:creationId xmlns:a16="http://schemas.microsoft.com/office/drawing/2014/main" id="{C894EBC7-C368-4C58-8296-C685047BA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1" name="Immagine 1">
          <a:extLst>
            <a:ext uri="{FF2B5EF4-FFF2-40B4-BE49-F238E27FC236}">
              <a16:creationId xmlns:a16="http://schemas.microsoft.com/office/drawing/2014/main" id="{D5519285-E87C-4684-A477-0D7AB57185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2" name="Immagine 2">
          <a:extLst>
            <a:ext uri="{FF2B5EF4-FFF2-40B4-BE49-F238E27FC236}">
              <a16:creationId xmlns:a16="http://schemas.microsoft.com/office/drawing/2014/main" id="{B271EBA8-1C67-4CB0-9860-554927A653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3" name="Immagine 14">
          <a:extLst>
            <a:ext uri="{FF2B5EF4-FFF2-40B4-BE49-F238E27FC236}">
              <a16:creationId xmlns:a16="http://schemas.microsoft.com/office/drawing/2014/main" id="{1BBBDBC1-51AF-499D-9009-00EB1D27C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4" name="Immagine 15">
          <a:extLst>
            <a:ext uri="{FF2B5EF4-FFF2-40B4-BE49-F238E27FC236}">
              <a16:creationId xmlns:a16="http://schemas.microsoft.com/office/drawing/2014/main" id="{55AB49A6-8083-4931-A23D-330D144104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5" name="Immagine 16">
          <a:extLst>
            <a:ext uri="{FF2B5EF4-FFF2-40B4-BE49-F238E27FC236}">
              <a16:creationId xmlns:a16="http://schemas.microsoft.com/office/drawing/2014/main" id="{F52D190F-D799-4A50-89BF-66B7A7EFE2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50086" name="Immagine 19">
          <a:extLst>
            <a:ext uri="{FF2B5EF4-FFF2-40B4-BE49-F238E27FC236}">
              <a16:creationId xmlns:a16="http://schemas.microsoft.com/office/drawing/2014/main" id="{24036EF5-942A-467C-918E-116D88FAB2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8215" name="Immagine 1">
          <a:extLst>
            <a:ext uri="{FF2B5EF4-FFF2-40B4-BE49-F238E27FC236}">
              <a16:creationId xmlns:a16="http://schemas.microsoft.com/office/drawing/2014/main" id="{E96184F8-05C8-41CB-B017-36467CEBDF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8216" name="Immagine 2">
          <a:extLst>
            <a:ext uri="{FF2B5EF4-FFF2-40B4-BE49-F238E27FC236}">
              <a16:creationId xmlns:a16="http://schemas.microsoft.com/office/drawing/2014/main" id="{41EF9093-9EFC-46C6-896F-7D25EF2895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17" name="Immagine 8">
          <a:extLst>
            <a:ext uri="{FF2B5EF4-FFF2-40B4-BE49-F238E27FC236}">
              <a16:creationId xmlns:a16="http://schemas.microsoft.com/office/drawing/2014/main" id="{D2BBFB63-3CF6-4430-AD55-24CFE34DE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18" name="Immagine 10">
          <a:extLst>
            <a:ext uri="{FF2B5EF4-FFF2-40B4-BE49-F238E27FC236}">
              <a16:creationId xmlns:a16="http://schemas.microsoft.com/office/drawing/2014/main" id="{4BF727A7-1972-48C2-BF62-FAFD35CBC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19" name="Immagine 1">
          <a:extLst>
            <a:ext uri="{FF2B5EF4-FFF2-40B4-BE49-F238E27FC236}">
              <a16:creationId xmlns:a16="http://schemas.microsoft.com/office/drawing/2014/main" id="{EDCA7A4D-A59A-4FB7-B78A-A20783FD97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20" name="Immagine 3">
          <a:extLst>
            <a:ext uri="{FF2B5EF4-FFF2-40B4-BE49-F238E27FC236}">
              <a16:creationId xmlns:a16="http://schemas.microsoft.com/office/drawing/2014/main" id="{9A921E1E-47C5-461C-AC36-C21640A0B8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21" name="Immagine 7">
          <a:extLst>
            <a:ext uri="{FF2B5EF4-FFF2-40B4-BE49-F238E27FC236}">
              <a16:creationId xmlns:a16="http://schemas.microsoft.com/office/drawing/2014/main" id="{4BC34372-D9C5-4082-AD09-68AA9E3737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8222" name="Immagine 8">
          <a:extLst>
            <a:ext uri="{FF2B5EF4-FFF2-40B4-BE49-F238E27FC236}">
              <a16:creationId xmlns:a16="http://schemas.microsoft.com/office/drawing/2014/main" id="{DEBA11D3-CC14-4543-A1DA-94DE8CB892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3" name="Immagine 9">
          <a:extLst>
            <a:ext uri="{FF2B5EF4-FFF2-40B4-BE49-F238E27FC236}">
              <a16:creationId xmlns:a16="http://schemas.microsoft.com/office/drawing/2014/main" id="{DA36F6FD-8611-496D-9CEE-F97DE2999B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4" name="Immagine 10">
          <a:extLst>
            <a:ext uri="{FF2B5EF4-FFF2-40B4-BE49-F238E27FC236}">
              <a16:creationId xmlns:a16="http://schemas.microsoft.com/office/drawing/2014/main" id="{738EF63E-F064-445C-B0DD-7612178AF2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8225" name="Immagine 11">
          <a:extLst>
            <a:ext uri="{FF2B5EF4-FFF2-40B4-BE49-F238E27FC236}">
              <a16:creationId xmlns:a16="http://schemas.microsoft.com/office/drawing/2014/main" id="{74D15362-DC3A-44A0-8383-50F7C0777B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6" name="Immagine 1">
          <a:extLst>
            <a:ext uri="{FF2B5EF4-FFF2-40B4-BE49-F238E27FC236}">
              <a16:creationId xmlns:a16="http://schemas.microsoft.com/office/drawing/2014/main" id="{C59D71E4-17B1-4549-8633-1F5A5B26B0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7" name="Immagine 2">
          <a:extLst>
            <a:ext uri="{FF2B5EF4-FFF2-40B4-BE49-F238E27FC236}">
              <a16:creationId xmlns:a16="http://schemas.microsoft.com/office/drawing/2014/main" id="{E9AC5293-E395-414D-8B56-4C55875F76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8" name="Immagine 14">
          <a:extLst>
            <a:ext uri="{FF2B5EF4-FFF2-40B4-BE49-F238E27FC236}">
              <a16:creationId xmlns:a16="http://schemas.microsoft.com/office/drawing/2014/main" id="{B9AA29FA-D154-46D0-A82F-E675220913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29" name="Immagine 15">
          <a:extLst>
            <a:ext uri="{FF2B5EF4-FFF2-40B4-BE49-F238E27FC236}">
              <a16:creationId xmlns:a16="http://schemas.microsoft.com/office/drawing/2014/main" id="{08FE634F-3584-4AE9-B879-216D3A3D7A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0" name="Immagine 16">
          <a:extLst>
            <a:ext uri="{FF2B5EF4-FFF2-40B4-BE49-F238E27FC236}">
              <a16:creationId xmlns:a16="http://schemas.microsoft.com/office/drawing/2014/main" id="{25077994-BABE-4A8C-857F-3CCA00D973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1" name="Immagine 17">
          <a:extLst>
            <a:ext uri="{FF2B5EF4-FFF2-40B4-BE49-F238E27FC236}">
              <a16:creationId xmlns:a16="http://schemas.microsoft.com/office/drawing/2014/main" id="{24F1D40C-DC38-44B0-B2EB-E6D60E2E1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2" name="Immagine 18">
          <a:extLst>
            <a:ext uri="{FF2B5EF4-FFF2-40B4-BE49-F238E27FC236}">
              <a16:creationId xmlns:a16="http://schemas.microsoft.com/office/drawing/2014/main" id="{1511F5EE-54E5-4791-A875-40BA374BB8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3" name="Immagine 19">
          <a:extLst>
            <a:ext uri="{FF2B5EF4-FFF2-40B4-BE49-F238E27FC236}">
              <a16:creationId xmlns:a16="http://schemas.microsoft.com/office/drawing/2014/main" id="{430FCD87-55AC-4CEE-9C9C-E11B4D8DF7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4" name="Immagine 20">
          <a:extLst>
            <a:ext uri="{FF2B5EF4-FFF2-40B4-BE49-F238E27FC236}">
              <a16:creationId xmlns:a16="http://schemas.microsoft.com/office/drawing/2014/main" id="{2521CFB9-C4D1-4243-9DA3-3B7BC12A16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8235" name="Immagine 21">
          <a:extLst>
            <a:ext uri="{FF2B5EF4-FFF2-40B4-BE49-F238E27FC236}">
              <a16:creationId xmlns:a16="http://schemas.microsoft.com/office/drawing/2014/main" id="{9BCB7517-DF5B-4A24-A733-CA3639CB7F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88759" name="Immagine 1">
          <a:extLst>
            <a:ext uri="{FF2B5EF4-FFF2-40B4-BE49-F238E27FC236}">
              <a16:creationId xmlns:a16="http://schemas.microsoft.com/office/drawing/2014/main" id="{147F4E8C-082A-407A-9A6A-660C4BC14B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88760" name="Immagine 2">
          <a:extLst>
            <a:ext uri="{FF2B5EF4-FFF2-40B4-BE49-F238E27FC236}">
              <a16:creationId xmlns:a16="http://schemas.microsoft.com/office/drawing/2014/main" id="{8A7CA0B2-5F28-4AD2-8E99-9E2D27A0D8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09416" name="Immagine 1">
          <a:extLst>
            <a:ext uri="{FF2B5EF4-FFF2-40B4-BE49-F238E27FC236}">
              <a16:creationId xmlns:a16="http://schemas.microsoft.com/office/drawing/2014/main" id="{421DAF60-612E-497D-905A-9F87435376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09417" name="Immagine 2">
          <a:extLst>
            <a:ext uri="{FF2B5EF4-FFF2-40B4-BE49-F238E27FC236}">
              <a16:creationId xmlns:a16="http://schemas.microsoft.com/office/drawing/2014/main" id="{196D4A60-3767-4812-BBCF-A8E7DEFAAC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18" name="Immagine 8">
          <a:extLst>
            <a:ext uri="{FF2B5EF4-FFF2-40B4-BE49-F238E27FC236}">
              <a16:creationId xmlns:a16="http://schemas.microsoft.com/office/drawing/2014/main" id="{28A0DA06-A6B4-4038-A1E7-C81D80E6F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19" name="Immagine 10">
          <a:extLst>
            <a:ext uri="{FF2B5EF4-FFF2-40B4-BE49-F238E27FC236}">
              <a16:creationId xmlns:a16="http://schemas.microsoft.com/office/drawing/2014/main" id="{232E32D6-BEF1-41DD-8DEC-D2C04F827E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20" name="Immagine 1">
          <a:extLst>
            <a:ext uri="{FF2B5EF4-FFF2-40B4-BE49-F238E27FC236}">
              <a16:creationId xmlns:a16="http://schemas.microsoft.com/office/drawing/2014/main" id="{9FC3BB15-5191-4300-B76D-038FD0D42C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21" name="Immagine 3">
          <a:extLst>
            <a:ext uri="{FF2B5EF4-FFF2-40B4-BE49-F238E27FC236}">
              <a16:creationId xmlns:a16="http://schemas.microsoft.com/office/drawing/2014/main" id="{2FD1590A-768E-4DAF-8C3F-A35D582D02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22" name="Immagine 7">
          <a:extLst>
            <a:ext uri="{FF2B5EF4-FFF2-40B4-BE49-F238E27FC236}">
              <a16:creationId xmlns:a16="http://schemas.microsoft.com/office/drawing/2014/main" id="{2AD69EC3-E63A-4397-AFA2-669405133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09423" name="Immagine 8">
          <a:extLst>
            <a:ext uri="{FF2B5EF4-FFF2-40B4-BE49-F238E27FC236}">
              <a16:creationId xmlns:a16="http://schemas.microsoft.com/office/drawing/2014/main" id="{00C9D240-3150-40A7-9480-09D1011457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24" name="Immagine 9">
          <a:extLst>
            <a:ext uri="{FF2B5EF4-FFF2-40B4-BE49-F238E27FC236}">
              <a16:creationId xmlns:a16="http://schemas.microsoft.com/office/drawing/2014/main" id="{BB952183-A823-4F28-9D88-D10324CEF5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25" name="Immagine 10">
          <a:extLst>
            <a:ext uri="{FF2B5EF4-FFF2-40B4-BE49-F238E27FC236}">
              <a16:creationId xmlns:a16="http://schemas.microsoft.com/office/drawing/2014/main" id="{AEED0EE8-F2E4-4BA3-B0D7-2BAC6684E1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09426" name="Immagine 11">
          <a:extLst>
            <a:ext uri="{FF2B5EF4-FFF2-40B4-BE49-F238E27FC236}">
              <a16:creationId xmlns:a16="http://schemas.microsoft.com/office/drawing/2014/main" id="{B35F9B64-6B99-43C6-A6FE-1A6DDDEB07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27" name="Immagine 1">
          <a:extLst>
            <a:ext uri="{FF2B5EF4-FFF2-40B4-BE49-F238E27FC236}">
              <a16:creationId xmlns:a16="http://schemas.microsoft.com/office/drawing/2014/main" id="{5A9DD99A-88E2-4F9B-AF20-BB80FFE02D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28" name="Immagine 2">
          <a:extLst>
            <a:ext uri="{FF2B5EF4-FFF2-40B4-BE49-F238E27FC236}">
              <a16:creationId xmlns:a16="http://schemas.microsoft.com/office/drawing/2014/main" id="{17BBAEEB-0126-49EB-9AB1-1B389A8487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29" name="Immagine 14">
          <a:extLst>
            <a:ext uri="{FF2B5EF4-FFF2-40B4-BE49-F238E27FC236}">
              <a16:creationId xmlns:a16="http://schemas.microsoft.com/office/drawing/2014/main" id="{805A9627-DAA7-4F51-BEBA-5F8EE6E381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0" name="Immagine 15">
          <a:extLst>
            <a:ext uri="{FF2B5EF4-FFF2-40B4-BE49-F238E27FC236}">
              <a16:creationId xmlns:a16="http://schemas.microsoft.com/office/drawing/2014/main" id="{495155F0-E0E7-4C47-8B5D-6C78EBF07B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1" name="Immagine 16">
          <a:extLst>
            <a:ext uri="{FF2B5EF4-FFF2-40B4-BE49-F238E27FC236}">
              <a16:creationId xmlns:a16="http://schemas.microsoft.com/office/drawing/2014/main" id="{433D7630-D81F-4079-8D1D-61E5558A52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2" name="Immagine 17">
          <a:extLst>
            <a:ext uri="{FF2B5EF4-FFF2-40B4-BE49-F238E27FC236}">
              <a16:creationId xmlns:a16="http://schemas.microsoft.com/office/drawing/2014/main" id="{03F12D75-FA50-478A-8804-5B79478A8C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3" name="Immagine 18">
          <a:extLst>
            <a:ext uri="{FF2B5EF4-FFF2-40B4-BE49-F238E27FC236}">
              <a16:creationId xmlns:a16="http://schemas.microsoft.com/office/drawing/2014/main" id="{E2027A35-7C10-4AB8-949D-045BB167B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4" name="Immagine 19">
          <a:extLst>
            <a:ext uri="{FF2B5EF4-FFF2-40B4-BE49-F238E27FC236}">
              <a16:creationId xmlns:a16="http://schemas.microsoft.com/office/drawing/2014/main" id="{70704D48-433F-4D77-A6BC-2E1F68FA4D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5" name="Immagine 20">
          <a:extLst>
            <a:ext uri="{FF2B5EF4-FFF2-40B4-BE49-F238E27FC236}">
              <a16:creationId xmlns:a16="http://schemas.microsoft.com/office/drawing/2014/main" id="{44D19774-D733-40ED-B4C8-A09D9B4DBB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09436" name="Immagine 21">
          <a:extLst>
            <a:ext uri="{FF2B5EF4-FFF2-40B4-BE49-F238E27FC236}">
              <a16:creationId xmlns:a16="http://schemas.microsoft.com/office/drawing/2014/main" id="{ABCD9C98-56C9-483D-9D1B-39006C04E3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197969" name="Immagine 1">
          <a:extLst>
            <a:ext uri="{FF2B5EF4-FFF2-40B4-BE49-F238E27FC236}">
              <a16:creationId xmlns:a16="http://schemas.microsoft.com/office/drawing/2014/main" id="{523DE808-3FBA-465D-B24E-7F55AF3835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197970" name="Immagine 2">
          <a:extLst>
            <a:ext uri="{FF2B5EF4-FFF2-40B4-BE49-F238E27FC236}">
              <a16:creationId xmlns:a16="http://schemas.microsoft.com/office/drawing/2014/main" id="{63895CE9-68B9-4BFA-B45A-AE361E17F4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83865" name="Immagine 1">
          <a:extLst>
            <a:ext uri="{FF2B5EF4-FFF2-40B4-BE49-F238E27FC236}">
              <a16:creationId xmlns:a16="http://schemas.microsoft.com/office/drawing/2014/main" id="{FD8D345D-A55F-490D-915D-55DC21E736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83866" name="Immagine 2">
          <a:extLst>
            <a:ext uri="{FF2B5EF4-FFF2-40B4-BE49-F238E27FC236}">
              <a16:creationId xmlns:a16="http://schemas.microsoft.com/office/drawing/2014/main" id="{4B5B0C64-4954-4912-9F80-841BDBFCFC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67" name="Immagine 8">
          <a:extLst>
            <a:ext uri="{FF2B5EF4-FFF2-40B4-BE49-F238E27FC236}">
              <a16:creationId xmlns:a16="http://schemas.microsoft.com/office/drawing/2014/main" id="{42B5C49D-FF53-44FE-A140-4C90264B89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68" name="Immagine 10">
          <a:extLst>
            <a:ext uri="{FF2B5EF4-FFF2-40B4-BE49-F238E27FC236}">
              <a16:creationId xmlns:a16="http://schemas.microsoft.com/office/drawing/2014/main" id="{46D36982-9730-4DE3-923C-E34D43F864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69" name="Immagine 1">
          <a:extLst>
            <a:ext uri="{FF2B5EF4-FFF2-40B4-BE49-F238E27FC236}">
              <a16:creationId xmlns:a16="http://schemas.microsoft.com/office/drawing/2014/main" id="{D232FFFD-98FC-4D7B-A6AD-38D6444C17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70" name="Immagine 3">
          <a:extLst>
            <a:ext uri="{FF2B5EF4-FFF2-40B4-BE49-F238E27FC236}">
              <a16:creationId xmlns:a16="http://schemas.microsoft.com/office/drawing/2014/main" id="{F126C5C6-3684-4F69-AB4D-4418F09A86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71" name="Immagine 7">
          <a:extLst>
            <a:ext uri="{FF2B5EF4-FFF2-40B4-BE49-F238E27FC236}">
              <a16:creationId xmlns:a16="http://schemas.microsoft.com/office/drawing/2014/main" id="{D3A084CE-8194-48B5-BE0E-3D0D75654A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83872" name="Immagine 8">
          <a:extLst>
            <a:ext uri="{FF2B5EF4-FFF2-40B4-BE49-F238E27FC236}">
              <a16:creationId xmlns:a16="http://schemas.microsoft.com/office/drawing/2014/main" id="{9F874285-A8F0-4C61-A492-FBAF9B5A2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3" name="Immagine 9">
          <a:extLst>
            <a:ext uri="{FF2B5EF4-FFF2-40B4-BE49-F238E27FC236}">
              <a16:creationId xmlns:a16="http://schemas.microsoft.com/office/drawing/2014/main" id="{1BE2466A-B955-4136-88FB-33C4267FB5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4" name="Immagine 10">
          <a:extLst>
            <a:ext uri="{FF2B5EF4-FFF2-40B4-BE49-F238E27FC236}">
              <a16:creationId xmlns:a16="http://schemas.microsoft.com/office/drawing/2014/main" id="{6E872686-B510-4762-9854-029BD67F9B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83875" name="Immagine 11">
          <a:extLst>
            <a:ext uri="{FF2B5EF4-FFF2-40B4-BE49-F238E27FC236}">
              <a16:creationId xmlns:a16="http://schemas.microsoft.com/office/drawing/2014/main" id="{9E80F3C8-0C26-43B3-B57E-78AE2DE05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6" name="Immagine 1">
          <a:extLst>
            <a:ext uri="{FF2B5EF4-FFF2-40B4-BE49-F238E27FC236}">
              <a16:creationId xmlns:a16="http://schemas.microsoft.com/office/drawing/2014/main" id="{90FCA2B3-EF5E-48B7-BF3B-A5F9DF1D6A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7" name="Immagine 2">
          <a:extLst>
            <a:ext uri="{FF2B5EF4-FFF2-40B4-BE49-F238E27FC236}">
              <a16:creationId xmlns:a16="http://schemas.microsoft.com/office/drawing/2014/main" id="{4D917C9D-8129-4675-B418-FFB27A9922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8" name="Immagine 14">
          <a:extLst>
            <a:ext uri="{FF2B5EF4-FFF2-40B4-BE49-F238E27FC236}">
              <a16:creationId xmlns:a16="http://schemas.microsoft.com/office/drawing/2014/main" id="{0593F272-1EA7-4755-9592-F40D949BDC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79" name="Immagine 15">
          <a:extLst>
            <a:ext uri="{FF2B5EF4-FFF2-40B4-BE49-F238E27FC236}">
              <a16:creationId xmlns:a16="http://schemas.microsoft.com/office/drawing/2014/main" id="{10ACCB98-169B-4BF7-ACD4-54E389C393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80" name="Immagine 16">
          <a:extLst>
            <a:ext uri="{FF2B5EF4-FFF2-40B4-BE49-F238E27FC236}">
              <a16:creationId xmlns:a16="http://schemas.microsoft.com/office/drawing/2014/main" id="{4EDE9504-1EE6-4961-A8F2-00C4BAD47C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81" name="Immagine 17">
          <a:extLst>
            <a:ext uri="{FF2B5EF4-FFF2-40B4-BE49-F238E27FC236}">
              <a16:creationId xmlns:a16="http://schemas.microsoft.com/office/drawing/2014/main" id="{EBE0EC23-C2C3-49CC-B0DA-B6FF2E6222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82" name="Immagine 18">
          <a:extLst>
            <a:ext uri="{FF2B5EF4-FFF2-40B4-BE49-F238E27FC236}">
              <a16:creationId xmlns:a16="http://schemas.microsoft.com/office/drawing/2014/main" id="{DE104A75-2D88-43B5-80D4-75DB2A664D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83883" name="Immagine 19">
          <a:extLst>
            <a:ext uri="{FF2B5EF4-FFF2-40B4-BE49-F238E27FC236}">
              <a16:creationId xmlns:a16="http://schemas.microsoft.com/office/drawing/2014/main" id="{9BD8B67B-7646-4AAA-A686-E358474BF3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45051" name="Immagine 1">
          <a:extLst>
            <a:ext uri="{FF2B5EF4-FFF2-40B4-BE49-F238E27FC236}">
              <a16:creationId xmlns:a16="http://schemas.microsoft.com/office/drawing/2014/main" id="{F6FDCB2B-B234-4A32-8655-6B6CD22532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45052" name="Immagine 2">
          <a:extLst>
            <a:ext uri="{FF2B5EF4-FFF2-40B4-BE49-F238E27FC236}">
              <a16:creationId xmlns:a16="http://schemas.microsoft.com/office/drawing/2014/main" id="{E75B2342-26BD-4D89-B581-414B7A4D3D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24616" name="Immagine 1">
          <a:extLst>
            <a:ext uri="{FF2B5EF4-FFF2-40B4-BE49-F238E27FC236}">
              <a16:creationId xmlns:a16="http://schemas.microsoft.com/office/drawing/2014/main" id="{6760BC1C-5E79-4F5D-ABA1-829712887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24617" name="Immagine 2">
          <a:extLst>
            <a:ext uri="{FF2B5EF4-FFF2-40B4-BE49-F238E27FC236}">
              <a16:creationId xmlns:a16="http://schemas.microsoft.com/office/drawing/2014/main" id="{4C5078CE-EFF5-438E-8B50-E06769694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18" name="Immagine 8">
          <a:extLst>
            <a:ext uri="{FF2B5EF4-FFF2-40B4-BE49-F238E27FC236}">
              <a16:creationId xmlns:a16="http://schemas.microsoft.com/office/drawing/2014/main" id="{8D3A465D-574D-4915-8C10-6C69B9E2F4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19" name="Immagine 10">
          <a:extLst>
            <a:ext uri="{FF2B5EF4-FFF2-40B4-BE49-F238E27FC236}">
              <a16:creationId xmlns:a16="http://schemas.microsoft.com/office/drawing/2014/main" id="{E16858AB-AB5E-461E-B5E2-F6DDAC4BE1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20" name="Immagine 1">
          <a:extLst>
            <a:ext uri="{FF2B5EF4-FFF2-40B4-BE49-F238E27FC236}">
              <a16:creationId xmlns:a16="http://schemas.microsoft.com/office/drawing/2014/main" id="{81512E3D-BEB2-4873-8746-4C12C8322F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21" name="Immagine 3">
          <a:extLst>
            <a:ext uri="{FF2B5EF4-FFF2-40B4-BE49-F238E27FC236}">
              <a16:creationId xmlns:a16="http://schemas.microsoft.com/office/drawing/2014/main" id="{0E6F6D27-C1B6-442D-AC4E-A3FF0BF710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22" name="Immagine 7">
          <a:extLst>
            <a:ext uri="{FF2B5EF4-FFF2-40B4-BE49-F238E27FC236}">
              <a16:creationId xmlns:a16="http://schemas.microsoft.com/office/drawing/2014/main" id="{EF244357-3A7D-4BDC-9FE0-4CEB0C1E03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24623" name="Immagine 8">
          <a:extLst>
            <a:ext uri="{FF2B5EF4-FFF2-40B4-BE49-F238E27FC236}">
              <a16:creationId xmlns:a16="http://schemas.microsoft.com/office/drawing/2014/main" id="{F4C67735-23F8-4FF6-B105-B6BAB97A2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24" name="Immagine 9">
          <a:extLst>
            <a:ext uri="{FF2B5EF4-FFF2-40B4-BE49-F238E27FC236}">
              <a16:creationId xmlns:a16="http://schemas.microsoft.com/office/drawing/2014/main" id="{5A85037B-44FD-4C16-A869-21CD1C9AD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25" name="Immagine 10">
          <a:extLst>
            <a:ext uri="{FF2B5EF4-FFF2-40B4-BE49-F238E27FC236}">
              <a16:creationId xmlns:a16="http://schemas.microsoft.com/office/drawing/2014/main" id="{ED441314-4446-476D-8AB4-B15CDCF34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24626" name="Immagine 11">
          <a:extLst>
            <a:ext uri="{FF2B5EF4-FFF2-40B4-BE49-F238E27FC236}">
              <a16:creationId xmlns:a16="http://schemas.microsoft.com/office/drawing/2014/main" id="{8442E408-2458-4EB2-93F6-EAD5C8DD96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27" name="Immagine 1">
          <a:extLst>
            <a:ext uri="{FF2B5EF4-FFF2-40B4-BE49-F238E27FC236}">
              <a16:creationId xmlns:a16="http://schemas.microsoft.com/office/drawing/2014/main" id="{CD91CE1F-BA24-4B13-8691-489B0E37DE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28" name="Immagine 2">
          <a:extLst>
            <a:ext uri="{FF2B5EF4-FFF2-40B4-BE49-F238E27FC236}">
              <a16:creationId xmlns:a16="http://schemas.microsoft.com/office/drawing/2014/main" id="{56447622-4D57-41CA-A505-57FFC57566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29" name="Immagine 14">
          <a:extLst>
            <a:ext uri="{FF2B5EF4-FFF2-40B4-BE49-F238E27FC236}">
              <a16:creationId xmlns:a16="http://schemas.microsoft.com/office/drawing/2014/main" id="{7143423B-B654-4BA8-8F50-FD0C48751A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30" name="Immagine 15">
          <a:extLst>
            <a:ext uri="{FF2B5EF4-FFF2-40B4-BE49-F238E27FC236}">
              <a16:creationId xmlns:a16="http://schemas.microsoft.com/office/drawing/2014/main" id="{B17CD70A-815C-4953-BEDD-290487EBF0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31" name="Immagine 16">
          <a:extLst>
            <a:ext uri="{FF2B5EF4-FFF2-40B4-BE49-F238E27FC236}">
              <a16:creationId xmlns:a16="http://schemas.microsoft.com/office/drawing/2014/main" id="{127844F9-513D-4C10-BC3E-18E3029B4D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32" name="Immagine 19">
          <a:extLst>
            <a:ext uri="{FF2B5EF4-FFF2-40B4-BE49-F238E27FC236}">
              <a16:creationId xmlns:a16="http://schemas.microsoft.com/office/drawing/2014/main" id="{D838FE71-5DEF-4316-8675-79BF965EF7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33" name="Immagine 18">
          <a:extLst>
            <a:ext uri="{FF2B5EF4-FFF2-40B4-BE49-F238E27FC236}">
              <a16:creationId xmlns:a16="http://schemas.microsoft.com/office/drawing/2014/main" id="{47C7C547-B245-4DF0-848D-BDB683405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24634" name="Immagine 21">
          <a:extLst>
            <a:ext uri="{FF2B5EF4-FFF2-40B4-BE49-F238E27FC236}">
              <a16:creationId xmlns:a16="http://schemas.microsoft.com/office/drawing/2014/main" id="{904DC9BC-0532-46ED-ADF7-C90408AC96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262449" name="Immagine 1">
          <a:extLst>
            <a:ext uri="{FF2B5EF4-FFF2-40B4-BE49-F238E27FC236}">
              <a16:creationId xmlns:a16="http://schemas.microsoft.com/office/drawing/2014/main" id="{97FC0E9F-D3A3-4BC2-A2AF-90CE5940E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262450" name="Immagine 2">
          <a:extLst>
            <a:ext uri="{FF2B5EF4-FFF2-40B4-BE49-F238E27FC236}">
              <a16:creationId xmlns:a16="http://schemas.microsoft.com/office/drawing/2014/main" id="{9C867D18-FD9F-43CF-97CF-0012322FA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4969" name="Immagine 1">
          <a:extLst>
            <a:ext uri="{FF2B5EF4-FFF2-40B4-BE49-F238E27FC236}">
              <a16:creationId xmlns:a16="http://schemas.microsoft.com/office/drawing/2014/main" id="{1DF68B97-2D2A-4B89-94DC-0609E6C315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4970" name="Immagine 2">
          <a:extLst>
            <a:ext uri="{FF2B5EF4-FFF2-40B4-BE49-F238E27FC236}">
              <a16:creationId xmlns:a16="http://schemas.microsoft.com/office/drawing/2014/main" id="{34CB43CC-B5B0-4CA7-A663-F86E823570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1" name="Immagine 8">
          <a:extLst>
            <a:ext uri="{FF2B5EF4-FFF2-40B4-BE49-F238E27FC236}">
              <a16:creationId xmlns:a16="http://schemas.microsoft.com/office/drawing/2014/main" id="{2D603F9C-DF8D-4EBF-A518-2FA9E525DE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2" name="Immagine 10">
          <a:extLst>
            <a:ext uri="{FF2B5EF4-FFF2-40B4-BE49-F238E27FC236}">
              <a16:creationId xmlns:a16="http://schemas.microsoft.com/office/drawing/2014/main" id="{91C0A9C1-7628-46AF-9EC4-8AE28FC5CF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3" name="Immagine 1">
          <a:extLst>
            <a:ext uri="{FF2B5EF4-FFF2-40B4-BE49-F238E27FC236}">
              <a16:creationId xmlns:a16="http://schemas.microsoft.com/office/drawing/2014/main" id="{D33E8E57-69E7-41A2-A36F-01F290F54D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4" name="Immagine 3">
          <a:extLst>
            <a:ext uri="{FF2B5EF4-FFF2-40B4-BE49-F238E27FC236}">
              <a16:creationId xmlns:a16="http://schemas.microsoft.com/office/drawing/2014/main" id="{48800522-B5B5-4ADD-ACC5-EE7D2F5937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5" name="Immagine 7">
          <a:extLst>
            <a:ext uri="{FF2B5EF4-FFF2-40B4-BE49-F238E27FC236}">
              <a16:creationId xmlns:a16="http://schemas.microsoft.com/office/drawing/2014/main" id="{8B0DAC1C-7849-4193-8AEB-C635E0F87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4976" name="Immagine 8">
          <a:extLst>
            <a:ext uri="{FF2B5EF4-FFF2-40B4-BE49-F238E27FC236}">
              <a16:creationId xmlns:a16="http://schemas.microsoft.com/office/drawing/2014/main" id="{468CDAA1-B2BE-4B78-9014-C9F35F47ED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77" name="Immagine 9">
          <a:extLst>
            <a:ext uri="{FF2B5EF4-FFF2-40B4-BE49-F238E27FC236}">
              <a16:creationId xmlns:a16="http://schemas.microsoft.com/office/drawing/2014/main" id="{80F757F2-0E0F-4182-B846-4DD8E8074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78" name="Immagine 10">
          <a:extLst>
            <a:ext uri="{FF2B5EF4-FFF2-40B4-BE49-F238E27FC236}">
              <a16:creationId xmlns:a16="http://schemas.microsoft.com/office/drawing/2014/main" id="{D40D8BB7-F243-494F-B706-08308AE4D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4979" name="Immagine 11">
          <a:extLst>
            <a:ext uri="{FF2B5EF4-FFF2-40B4-BE49-F238E27FC236}">
              <a16:creationId xmlns:a16="http://schemas.microsoft.com/office/drawing/2014/main" id="{F7E5AECD-CEEA-41E5-B625-9BBC3CE6E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0" name="Immagine 1">
          <a:extLst>
            <a:ext uri="{FF2B5EF4-FFF2-40B4-BE49-F238E27FC236}">
              <a16:creationId xmlns:a16="http://schemas.microsoft.com/office/drawing/2014/main" id="{6C5BE453-1217-4EBF-B5C0-70D9AF2BC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1" name="Immagine 2">
          <a:extLst>
            <a:ext uri="{FF2B5EF4-FFF2-40B4-BE49-F238E27FC236}">
              <a16:creationId xmlns:a16="http://schemas.microsoft.com/office/drawing/2014/main" id="{D846CF8B-5910-4D8F-9779-176EF4AB3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2" name="Immagine 14">
          <a:extLst>
            <a:ext uri="{FF2B5EF4-FFF2-40B4-BE49-F238E27FC236}">
              <a16:creationId xmlns:a16="http://schemas.microsoft.com/office/drawing/2014/main" id="{5B18E7DD-2BA3-48CB-A9A4-2CF164687D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3" name="Immagine 15">
          <a:extLst>
            <a:ext uri="{FF2B5EF4-FFF2-40B4-BE49-F238E27FC236}">
              <a16:creationId xmlns:a16="http://schemas.microsoft.com/office/drawing/2014/main" id="{4B90DBBA-651B-41D2-ACB0-86353B406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4" name="Immagine 16">
          <a:extLst>
            <a:ext uri="{FF2B5EF4-FFF2-40B4-BE49-F238E27FC236}">
              <a16:creationId xmlns:a16="http://schemas.microsoft.com/office/drawing/2014/main" id="{6D00BA91-4E32-4D1A-9EC6-A23AAFECF3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4985" name="Immagine 17">
          <a:extLst>
            <a:ext uri="{FF2B5EF4-FFF2-40B4-BE49-F238E27FC236}">
              <a16:creationId xmlns:a16="http://schemas.microsoft.com/office/drawing/2014/main" id="{1A07F865-E592-4584-AE74-6FA5EA69CF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29991" name="Immagine 1">
          <a:extLst>
            <a:ext uri="{FF2B5EF4-FFF2-40B4-BE49-F238E27FC236}">
              <a16:creationId xmlns:a16="http://schemas.microsoft.com/office/drawing/2014/main" id="{FA6AB331-6D68-4878-B7C6-D6414DE342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29992" name="Immagine 2">
          <a:extLst>
            <a:ext uri="{FF2B5EF4-FFF2-40B4-BE49-F238E27FC236}">
              <a16:creationId xmlns:a16="http://schemas.microsoft.com/office/drawing/2014/main" id="{479EAA1E-436E-4ADE-8436-4836D962B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2440411" name="Immagine 1">
          <a:extLst>
            <a:ext uri="{FF2B5EF4-FFF2-40B4-BE49-F238E27FC236}">
              <a16:creationId xmlns:a16="http://schemas.microsoft.com/office/drawing/2014/main" id="{E36A8927-D647-43AE-9156-2197E44CF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2440412" name="Immagine 2">
          <a:extLst>
            <a:ext uri="{FF2B5EF4-FFF2-40B4-BE49-F238E27FC236}">
              <a16:creationId xmlns:a16="http://schemas.microsoft.com/office/drawing/2014/main" id="{67BAC238-6722-4661-8A24-662D203935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774484" name="Immagine 1">
          <a:extLst>
            <a:ext uri="{FF2B5EF4-FFF2-40B4-BE49-F238E27FC236}">
              <a16:creationId xmlns:a16="http://schemas.microsoft.com/office/drawing/2014/main" id="{02B3A07F-2961-4D98-A98C-B08968162F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774485" name="Immagine 2">
          <a:extLst>
            <a:ext uri="{FF2B5EF4-FFF2-40B4-BE49-F238E27FC236}">
              <a16:creationId xmlns:a16="http://schemas.microsoft.com/office/drawing/2014/main" id="{E008B5B1-BE60-4B74-85E9-41B12B244D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86" name="Immagine 8">
          <a:extLst>
            <a:ext uri="{FF2B5EF4-FFF2-40B4-BE49-F238E27FC236}">
              <a16:creationId xmlns:a16="http://schemas.microsoft.com/office/drawing/2014/main" id="{7EA31484-4D81-4B6A-B1DD-E9D92A187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87" name="Immagine 10">
          <a:extLst>
            <a:ext uri="{FF2B5EF4-FFF2-40B4-BE49-F238E27FC236}">
              <a16:creationId xmlns:a16="http://schemas.microsoft.com/office/drawing/2014/main" id="{54AFA6CF-8E9C-4501-9D10-D980325FD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88" name="Immagine 1">
          <a:extLst>
            <a:ext uri="{FF2B5EF4-FFF2-40B4-BE49-F238E27FC236}">
              <a16:creationId xmlns:a16="http://schemas.microsoft.com/office/drawing/2014/main" id="{6DA9E826-8682-498B-9EBF-281FF3E5C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89" name="Immagine 3">
          <a:extLst>
            <a:ext uri="{FF2B5EF4-FFF2-40B4-BE49-F238E27FC236}">
              <a16:creationId xmlns:a16="http://schemas.microsoft.com/office/drawing/2014/main" id="{4A87875B-632D-4C3B-9FAB-C28C5C536F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90" name="Immagine 7">
          <a:extLst>
            <a:ext uri="{FF2B5EF4-FFF2-40B4-BE49-F238E27FC236}">
              <a16:creationId xmlns:a16="http://schemas.microsoft.com/office/drawing/2014/main" id="{71A306D7-9B87-43D3-B265-1D200E877F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774491" name="Immagine 8">
          <a:extLst>
            <a:ext uri="{FF2B5EF4-FFF2-40B4-BE49-F238E27FC236}">
              <a16:creationId xmlns:a16="http://schemas.microsoft.com/office/drawing/2014/main" id="{FD7C1E29-9906-45EA-A160-64A1C0DE78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2" name="Immagine 9">
          <a:extLst>
            <a:ext uri="{FF2B5EF4-FFF2-40B4-BE49-F238E27FC236}">
              <a16:creationId xmlns:a16="http://schemas.microsoft.com/office/drawing/2014/main" id="{01AAF3CB-AE2C-4506-A163-C4F2F2B127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3" name="Immagine 10">
          <a:extLst>
            <a:ext uri="{FF2B5EF4-FFF2-40B4-BE49-F238E27FC236}">
              <a16:creationId xmlns:a16="http://schemas.microsoft.com/office/drawing/2014/main" id="{82933091-B1FA-4453-9CCB-A96F91E67F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774494" name="Immagine 11">
          <a:extLst>
            <a:ext uri="{FF2B5EF4-FFF2-40B4-BE49-F238E27FC236}">
              <a16:creationId xmlns:a16="http://schemas.microsoft.com/office/drawing/2014/main" id="{CF207DCB-EF69-4AFC-B6CD-07074D03B5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5" name="Immagine 1">
          <a:extLst>
            <a:ext uri="{FF2B5EF4-FFF2-40B4-BE49-F238E27FC236}">
              <a16:creationId xmlns:a16="http://schemas.microsoft.com/office/drawing/2014/main" id="{AF6E7297-9BB8-42D3-9987-F520C7EB29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6" name="Immagine 2">
          <a:extLst>
            <a:ext uri="{FF2B5EF4-FFF2-40B4-BE49-F238E27FC236}">
              <a16:creationId xmlns:a16="http://schemas.microsoft.com/office/drawing/2014/main" id="{15A9D7C2-DB88-4720-A3D2-4E9C65EF3F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7" name="Immagine 14">
          <a:extLst>
            <a:ext uri="{FF2B5EF4-FFF2-40B4-BE49-F238E27FC236}">
              <a16:creationId xmlns:a16="http://schemas.microsoft.com/office/drawing/2014/main" id="{2A455125-E3E9-48A3-8BC2-9AE355CEF0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8" name="Immagine 15">
          <a:extLst>
            <a:ext uri="{FF2B5EF4-FFF2-40B4-BE49-F238E27FC236}">
              <a16:creationId xmlns:a16="http://schemas.microsoft.com/office/drawing/2014/main" id="{CA6F5561-8D7A-4D5F-98E1-2F26C07788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499" name="Immagine 16">
          <a:extLst>
            <a:ext uri="{FF2B5EF4-FFF2-40B4-BE49-F238E27FC236}">
              <a16:creationId xmlns:a16="http://schemas.microsoft.com/office/drawing/2014/main" id="{39D00A99-BD27-4ACE-AEA4-65CFCFE74D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774500" name="Immagine 17">
          <a:extLst>
            <a:ext uri="{FF2B5EF4-FFF2-40B4-BE49-F238E27FC236}">
              <a16:creationId xmlns:a16="http://schemas.microsoft.com/office/drawing/2014/main" id="{76D09203-6CAB-4E22-968F-7C5B738DFD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47391" name="Immagine 1">
          <a:extLst>
            <a:ext uri="{FF2B5EF4-FFF2-40B4-BE49-F238E27FC236}">
              <a16:creationId xmlns:a16="http://schemas.microsoft.com/office/drawing/2014/main" id="{561B0E05-0329-4BA7-A40C-E7C8155D01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47392" name="Immagine 2">
          <a:extLst>
            <a:ext uri="{FF2B5EF4-FFF2-40B4-BE49-F238E27FC236}">
              <a16:creationId xmlns:a16="http://schemas.microsoft.com/office/drawing/2014/main" id="{3F725367-B42F-44DA-8F4F-CA22F6F7E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69260" name="Immagine 1">
          <a:extLst>
            <a:ext uri="{FF2B5EF4-FFF2-40B4-BE49-F238E27FC236}">
              <a16:creationId xmlns:a16="http://schemas.microsoft.com/office/drawing/2014/main" id="{4B4A4D1C-C4EB-48B2-A9A4-127C70CFF3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69261" name="Immagine 2">
          <a:extLst>
            <a:ext uri="{FF2B5EF4-FFF2-40B4-BE49-F238E27FC236}">
              <a16:creationId xmlns:a16="http://schemas.microsoft.com/office/drawing/2014/main" id="{31FE40CE-1A1B-400E-A7C9-3616FD6E12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2" name="Immagine 8">
          <a:extLst>
            <a:ext uri="{FF2B5EF4-FFF2-40B4-BE49-F238E27FC236}">
              <a16:creationId xmlns:a16="http://schemas.microsoft.com/office/drawing/2014/main" id="{F180D21B-BA2E-4ABB-8D17-0D72854D5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3" name="Immagine 10">
          <a:extLst>
            <a:ext uri="{FF2B5EF4-FFF2-40B4-BE49-F238E27FC236}">
              <a16:creationId xmlns:a16="http://schemas.microsoft.com/office/drawing/2014/main" id="{BB43CFFE-B502-43B8-A977-C2910323F4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4" name="Immagine 1">
          <a:extLst>
            <a:ext uri="{FF2B5EF4-FFF2-40B4-BE49-F238E27FC236}">
              <a16:creationId xmlns:a16="http://schemas.microsoft.com/office/drawing/2014/main" id="{5CF18414-7654-407E-8834-6A5EEFDAB9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5" name="Immagine 3">
          <a:extLst>
            <a:ext uri="{FF2B5EF4-FFF2-40B4-BE49-F238E27FC236}">
              <a16:creationId xmlns:a16="http://schemas.microsoft.com/office/drawing/2014/main" id="{E16C7A79-4977-49C1-81A8-1B8A5D546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6" name="Immagine 7">
          <a:extLst>
            <a:ext uri="{FF2B5EF4-FFF2-40B4-BE49-F238E27FC236}">
              <a16:creationId xmlns:a16="http://schemas.microsoft.com/office/drawing/2014/main" id="{F09B546A-7354-4BA5-8E05-83D190B797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69267" name="Immagine 8">
          <a:extLst>
            <a:ext uri="{FF2B5EF4-FFF2-40B4-BE49-F238E27FC236}">
              <a16:creationId xmlns:a16="http://schemas.microsoft.com/office/drawing/2014/main" id="{C251CAC3-285E-4B34-BA8A-0998809361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68" name="Immagine 9">
          <a:extLst>
            <a:ext uri="{FF2B5EF4-FFF2-40B4-BE49-F238E27FC236}">
              <a16:creationId xmlns:a16="http://schemas.microsoft.com/office/drawing/2014/main" id="{7C8171C7-6A5C-4943-83FD-FB420E5743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69" name="Immagine 10">
          <a:extLst>
            <a:ext uri="{FF2B5EF4-FFF2-40B4-BE49-F238E27FC236}">
              <a16:creationId xmlns:a16="http://schemas.microsoft.com/office/drawing/2014/main" id="{719EC030-17CD-46ED-B420-088B0922A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69270" name="Immagine 11">
          <a:extLst>
            <a:ext uri="{FF2B5EF4-FFF2-40B4-BE49-F238E27FC236}">
              <a16:creationId xmlns:a16="http://schemas.microsoft.com/office/drawing/2014/main" id="{BAC8E2B3-7D7B-4DB7-9B70-9964F7B37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1" name="Immagine 1">
          <a:extLst>
            <a:ext uri="{FF2B5EF4-FFF2-40B4-BE49-F238E27FC236}">
              <a16:creationId xmlns:a16="http://schemas.microsoft.com/office/drawing/2014/main" id="{06546647-FFF8-4EE1-A4F2-444B77CAD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2" name="Immagine 2">
          <a:extLst>
            <a:ext uri="{FF2B5EF4-FFF2-40B4-BE49-F238E27FC236}">
              <a16:creationId xmlns:a16="http://schemas.microsoft.com/office/drawing/2014/main" id="{749C99AA-BEDC-4917-9213-797210DD16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3" name="Immagine 14">
          <a:extLst>
            <a:ext uri="{FF2B5EF4-FFF2-40B4-BE49-F238E27FC236}">
              <a16:creationId xmlns:a16="http://schemas.microsoft.com/office/drawing/2014/main" id="{EA1959F0-47D3-41BA-BE62-F988ADC9C7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4" name="Immagine 15">
          <a:extLst>
            <a:ext uri="{FF2B5EF4-FFF2-40B4-BE49-F238E27FC236}">
              <a16:creationId xmlns:a16="http://schemas.microsoft.com/office/drawing/2014/main" id="{91E51CC3-9FD3-4C9D-A287-5F300329AD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5" name="Immagine 16">
          <a:extLst>
            <a:ext uri="{FF2B5EF4-FFF2-40B4-BE49-F238E27FC236}">
              <a16:creationId xmlns:a16="http://schemas.microsoft.com/office/drawing/2014/main" id="{9E16A686-8CC9-4DF2-B069-BD3C9122B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6" name="Immagine 17">
          <a:extLst>
            <a:ext uri="{FF2B5EF4-FFF2-40B4-BE49-F238E27FC236}">
              <a16:creationId xmlns:a16="http://schemas.microsoft.com/office/drawing/2014/main" id="{87432C5F-0C02-4DE0-BA1C-3775EA3FE6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7" name="Immagine 18">
          <a:extLst>
            <a:ext uri="{FF2B5EF4-FFF2-40B4-BE49-F238E27FC236}">
              <a16:creationId xmlns:a16="http://schemas.microsoft.com/office/drawing/2014/main" id="{6F379577-C6E5-49AF-85F1-41431C7CA6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8" name="Immagine 19">
          <a:extLst>
            <a:ext uri="{FF2B5EF4-FFF2-40B4-BE49-F238E27FC236}">
              <a16:creationId xmlns:a16="http://schemas.microsoft.com/office/drawing/2014/main" id="{DC11E4DD-3086-47C8-B058-0F54FCF1A6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79" name="Immagine 20">
          <a:extLst>
            <a:ext uri="{FF2B5EF4-FFF2-40B4-BE49-F238E27FC236}">
              <a16:creationId xmlns:a16="http://schemas.microsoft.com/office/drawing/2014/main" id="{90A8BC0C-9463-444D-9B6C-4D9AE484E2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69280" name="Immagine 21">
          <a:extLst>
            <a:ext uri="{FF2B5EF4-FFF2-40B4-BE49-F238E27FC236}">
              <a16:creationId xmlns:a16="http://schemas.microsoft.com/office/drawing/2014/main" id="{F2621EDC-61B6-4657-8C69-94B4B9F6C6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53531" name="Immagine 1">
          <a:extLst>
            <a:ext uri="{FF2B5EF4-FFF2-40B4-BE49-F238E27FC236}">
              <a16:creationId xmlns:a16="http://schemas.microsoft.com/office/drawing/2014/main" id="{3E34D058-DE6F-45FA-B25C-6B3022C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53532" name="Immagine 2">
          <a:extLst>
            <a:ext uri="{FF2B5EF4-FFF2-40B4-BE49-F238E27FC236}">
              <a16:creationId xmlns:a16="http://schemas.microsoft.com/office/drawing/2014/main" id="{A6072891-39CF-4776-8CFD-788A74523B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699234" name="Immagine 1">
          <a:extLst>
            <a:ext uri="{FF2B5EF4-FFF2-40B4-BE49-F238E27FC236}">
              <a16:creationId xmlns:a16="http://schemas.microsoft.com/office/drawing/2014/main" id="{FA996F62-8DBF-4327-A9A3-6C1FCFA196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699235" name="Immagine 2">
          <a:extLst>
            <a:ext uri="{FF2B5EF4-FFF2-40B4-BE49-F238E27FC236}">
              <a16:creationId xmlns:a16="http://schemas.microsoft.com/office/drawing/2014/main" id="{AEEEEE16-4C61-42BD-93F1-A064AEB7DB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36" name="Immagine 8">
          <a:extLst>
            <a:ext uri="{FF2B5EF4-FFF2-40B4-BE49-F238E27FC236}">
              <a16:creationId xmlns:a16="http://schemas.microsoft.com/office/drawing/2014/main" id="{52F810C6-9BFB-44DF-8296-A3ACBA8630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37" name="Immagine 10">
          <a:extLst>
            <a:ext uri="{FF2B5EF4-FFF2-40B4-BE49-F238E27FC236}">
              <a16:creationId xmlns:a16="http://schemas.microsoft.com/office/drawing/2014/main" id="{E79453D3-73DB-47C9-B6D6-0B9B22D677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38" name="Immagine 1">
          <a:extLst>
            <a:ext uri="{FF2B5EF4-FFF2-40B4-BE49-F238E27FC236}">
              <a16:creationId xmlns:a16="http://schemas.microsoft.com/office/drawing/2014/main" id="{E87DC32C-CACF-4A22-9710-B06451A2EA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39" name="Immagine 3">
          <a:extLst>
            <a:ext uri="{FF2B5EF4-FFF2-40B4-BE49-F238E27FC236}">
              <a16:creationId xmlns:a16="http://schemas.microsoft.com/office/drawing/2014/main" id="{42858CBC-43FB-4D54-941C-574F225D82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40" name="Immagine 7">
          <a:extLst>
            <a:ext uri="{FF2B5EF4-FFF2-40B4-BE49-F238E27FC236}">
              <a16:creationId xmlns:a16="http://schemas.microsoft.com/office/drawing/2014/main" id="{317A41D9-CB52-41E9-A33E-9F40D42EC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699241" name="Immagine 8">
          <a:extLst>
            <a:ext uri="{FF2B5EF4-FFF2-40B4-BE49-F238E27FC236}">
              <a16:creationId xmlns:a16="http://schemas.microsoft.com/office/drawing/2014/main" id="{8212C7A7-580C-4625-B96E-D1DD09B539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2" name="Immagine 9">
          <a:extLst>
            <a:ext uri="{FF2B5EF4-FFF2-40B4-BE49-F238E27FC236}">
              <a16:creationId xmlns:a16="http://schemas.microsoft.com/office/drawing/2014/main" id="{BB3A1163-5F33-43D2-B517-C70C9028A1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3" name="Immagine 10">
          <a:extLst>
            <a:ext uri="{FF2B5EF4-FFF2-40B4-BE49-F238E27FC236}">
              <a16:creationId xmlns:a16="http://schemas.microsoft.com/office/drawing/2014/main" id="{306022AA-384B-4877-8079-1782FB18C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699244" name="Immagine 11">
          <a:extLst>
            <a:ext uri="{FF2B5EF4-FFF2-40B4-BE49-F238E27FC236}">
              <a16:creationId xmlns:a16="http://schemas.microsoft.com/office/drawing/2014/main" id="{2F0EF68E-330C-4CBA-92E0-A222869B4F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5" name="Immagine 1">
          <a:extLst>
            <a:ext uri="{FF2B5EF4-FFF2-40B4-BE49-F238E27FC236}">
              <a16:creationId xmlns:a16="http://schemas.microsoft.com/office/drawing/2014/main" id="{1532E81C-02C3-447A-BE0A-BE883DFD72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6" name="Immagine 2">
          <a:extLst>
            <a:ext uri="{FF2B5EF4-FFF2-40B4-BE49-F238E27FC236}">
              <a16:creationId xmlns:a16="http://schemas.microsoft.com/office/drawing/2014/main" id="{7A2A5FE7-C459-42BA-88D3-72CB07C019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7" name="Immagine 14">
          <a:extLst>
            <a:ext uri="{FF2B5EF4-FFF2-40B4-BE49-F238E27FC236}">
              <a16:creationId xmlns:a16="http://schemas.microsoft.com/office/drawing/2014/main" id="{39DDEBE1-934B-4C4C-B835-A42005EF6F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8" name="Immagine 15">
          <a:extLst>
            <a:ext uri="{FF2B5EF4-FFF2-40B4-BE49-F238E27FC236}">
              <a16:creationId xmlns:a16="http://schemas.microsoft.com/office/drawing/2014/main" id="{1F5A890E-0C33-4C6A-B79B-E081B2B54C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49" name="Immagine 16">
          <a:extLst>
            <a:ext uri="{FF2B5EF4-FFF2-40B4-BE49-F238E27FC236}">
              <a16:creationId xmlns:a16="http://schemas.microsoft.com/office/drawing/2014/main" id="{D16A69EB-BFFB-444F-B622-4A7F4D497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50" name="Immagine 17">
          <a:extLst>
            <a:ext uri="{FF2B5EF4-FFF2-40B4-BE49-F238E27FC236}">
              <a16:creationId xmlns:a16="http://schemas.microsoft.com/office/drawing/2014/main" id="{96EB4E4C-DCB0-41A7-BA66-001931A96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51" name="Immagine 18">
          <a:extLst>
            <a:ext uri="{FF2B5EF4-FFF2-40B4-BE49-F238E27FC236}">
              <a16:creationId xmlns:a16="http://schemas.microsoft.com/office/drawing/2014/main" id="{BA8E5F3C-F612-4879-B293-47E860C178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52" name="Immagine 19">
          <a:extLst>
            <a:ext uri="{FF2B5EF4-FFF2-40B4-BE49-F238E27FC236}">
              <a16:creationId xmlns:a16="http://schemas.microsoft.com/office/drawing/2014/main" id="{54DF8128-A014-46A9-91C2-1C3AFCEC20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53" name="Immagine 20">
          <a:extLst>
            <a:ext uri="{FF2B5EF4-FFF2-40B4-BE49-F238E27FC236}">
              <a16:creationId xmlns:a16="http://schemas.microsoft.com/office/drawing/2014/main" id="{AF649AE4-0EDB-4FBC-B63D-FE417ECEA3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699254" name="Immagine 21">
          <a:extLst>
            <a:ext uri="{FF2B5EF4-FFF2-40B4-BE49-F238E27FC236}">
              <a16:creationId xmlns:a16="http://schemas.microsoft.com/office/drawing/2014/main" id="{FBE122B6-87AC-4891-A22E-C06BCE63D8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365811" name="Immagine 1">
          <a:extLst>
            <a:ext uri="{FF2B5EF4-FFF2-40B4-BE49-F238E27FC236}">
              <a16:creationId xmlns:a16="http://schemas.microsoft.com/office/drawing/2014/main" id="{768705FA-706E-490C-9203-A897C1506A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365812" name="Immagine 2">
          <a:extLst>
            <a:ext uri="{FF2B5EF4-FFF2-40B4-BE49-F238E27FC236}">
              <a16:creationId xmlns:a16="http://schemas.microsoft.com/office/drawing/2014/main" id="{133EA3C9-F22E-40DE-A142-EE980B2B9C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22339" name="Immagine 1">
          <a:extLst>
            <a:ext uri="{FF2B5EF4-FFF2-40B4-BE49-F238E27FC236}">
              <a16:creationId xmlns:a16="http://schemas.microsoft.com/office/drawing/2014/main" id="{35B52DCF-C1F5-4CDE-A27E-2947B49F13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22340" name="Immagine 2">
          <a:extLst>
            <a:ext uri="{FF2B5EF4-FFF2-40B4-BE49-F238E27FC236}">
              <a16:creationId xmlns:a16="http://schemas.microsoft.com/office/drawing/2014/main" id="{7F6667F5-712A-48F8-B5C8-51648546CF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1" name="Immagine 8">
          <a:extLst>
            <a:ext uri="{FF2B5EF4-FFF2-40B4-BE49-F238E27FC236}">
              <a16:creationId xmlns:a16="http://schemas.microsoft.com/office/drawing/2014/main" id="{BB4ED63D-BD73-49DE-BF6C-8C163FB3BB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2" name="Immagine 10">
          <a:extLst>
            <a:ext uri="{FF2B5EF4-FFF2-40B4-BE49-F238E27FC236}">
              <a16:creationId xmlns:a16="http://schemas.microsoft.com/office/drawing/2014/main" id="{E5B9CD43-3FB9-44D7-B3FD-9DE5308AFB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3" name="Immagine 1">
          <a:extLst>
            <a:ext uri="{FF2B5EF4-FFF2-40B4-BE49-F238E27FC236}">
              <a16:creationId xmlns:a16="http://schemas.microsoft.com/office/drawing/2014/main" id="{3AB459C2-D067-4F16-9D8B-C4899F931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4" name="Immagine 3">
          <a:extLst>
            <a:ext uri="{FF2B5EF4-FFF2-40B4-BE49-F238E27FC236}">
              <a16:creationId xmlns:a16="http://schemas.microsoft.com/office/drawing/2014/main" id="{C875D533-F6EB-4422-A46F-F7209C282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5" name="Immagine 7">
          <a:extLst>
            <a:ext uri="{FF2B5EF4-FFF2-40B4-BE49-F238E27FC236}">
              <a16:creationId xmlns:a16="http://schemas.microsoft.com/office/drawing/2014/main" id="{C3410ACF-A5CE-4038-8793-8D34252750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22346" name="Immagine 8">
          <a:extLst>
            <a:ext uri="{FF2B5EF4-FFF2-40B4-BE49-F238E27FC236}">
              <a16:creationId xmlns:a16="http://schemas.microsoft.com/office/drawing/2014/main" id="{1D93F525-DB64-4877-84C9-32C0D3759A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47" name="Immagine 9">
          <a:extLst>
            <a:ext uri="{FF2B5EF4-FFF2-40B4-BE49-F238E27FC236}">
              <a16:creationId xmlns:a16="http://schemas.microsoft.com/office/drawing/2014/main" id="{D244370C-DC99-42B6-BDF8-FF67712CD7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48" name="Immagine 10">
          <a:extLst>
            <a:ext uri="{FF2B5EF4-FFF2-40B4-BE49-F238E27FC236}">
              <a16:creationId xmlns:a16="http://schemas.microsoft.com/office/drawing/2014/main" id="{D37CCB6E-784A-4A07-AC1D-C7ABBA6AAD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22349" name="Immagine 11">
          <a:extLst>
            <a:ext uri="{FF2B5EF4-FFF2-40B4-BE49-F238E27FC236}">
              <a16:creationId xmlns:a16="http://schemas.microsoft.com/office/drawing/2014/main" id="{AFDEB090-1117-43E7-960A-38B92430F3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0" name="Immagine 1">
          <a:extLst>
            <a:ext uri="{FF2B5EF4-FFF2-40B4-BE49-F238E27FC236}">
              <a16:creationId xmlns:a16="http://schemas.microsoft.com/office/drawing/2014/main" id="{74D0BEA5-4F43-4B2E-9564-0FB2303C6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1" name="Immagine 2">
          <a:extLst>
            <a:ext uri="{FF2B5EF4-FFF2-40B4-BE49-F238E27FC236}">
              <a16:creationId xmlns:a16="http://schemas.microsoft.com/office/drawing/2014/main" id="{DE9E6523-B034-4AE1-ACD7-489DBF9A9C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2" name="Immagine 14">
          <a:extLst>
            <a:ext uri="{FF2B5EF4-FFF2-40B4-BE49-F238E27FC236}">
              <a16:creationId xmlns:a16="http://schemas.microsoft.com/office/drawing/2014/main" id="{D7EAF064-86BC-4E98-ADA1-E4D0B280FB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3" name="Immagine 15">
          <a:extLst>
            <a:ext uri="{FF2B5EF4-FFF2-40B4-BE49-F238E27FC236}">
              <a16:creationId xmlns:a16="http://schemas.microsoft.com/office/drawing/2014/main" id="{B1A2F431-1270-404F-82A2-E6DA0E84D0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4" name="Immagine 16">
          <a:extLst>
            <a:ext uri="{FF2B5EF4-FFF2-40B4-BE49-F238E27FC236}">
              <a16:creationId xmlns:a16="http://schemas.microsoft.com/office/drawing/2014/main" id="{436B2CF0-EC2F-4480-9494-F5195DDCA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5" name="Immagine 19">
          <a:extLst>
            <a:ext uri="{FF2B5EF4-FFF2-40B4-BE49-F238E27FC236}">
              <a16:creationId xmlns:a16="http://schemas.microsoft.com/office/drawing/2014/main" id="{89994201-49D4-455B-B08E-D33B2CAB7E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22356" name="Immagine 20">
          <a:extLst>
            <a:ext uri="{FF2B5EF4-FFF2-40B4-BE49-F238E27FC236}">
              <a16:creationId xmlns:a16="http://schemas.microsoft.com/office/drawing/2014/main" id="{307501A1-17A3-49D7-9A97-3D1CDDBB52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716280</xdr:colOff>
      <xdr:row>0</xdr:row>
      <xdr:rowOff>358140</xdr:rowOff>
    </xdr:to>
    <xdr:pic>
      <xdr:nvPicPr>
        <xdr:cNvPr id="1378091" name="Immagine 1">
          <a:extLst>
            <a:ext uri="{FF2B5EF4-FFF2-40B4-BE49-F238E27FC236}">
              <a16:creationId xmlns:a16="http://schemas.microsoft.com/office/drawing/2014/main" id="{388BFC59-E5A3-497E-B2E2-A19E6BA8C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2263140</xdr:colOff>
      <xdr:row>0</xdr:row>
      <xdr:rowOff>967740</xdr:rowOff>
    </xdr:to>
    <xdr:pic>
      <xdr:nvPicPr>
        <xdr:cNvPr id="1378092" name="Immagine 2">
          <a:extLst>
            <a:ext uri="{FF2B5EF4-FFF2-40B4-BE49-F238E27FC236}">
              <a16:creationId xmlns:a16="http://schemas.microsoft.com/office/drawing/2014/main" id="{072B96CA-5B9E-42D9-8221-39A7F0631D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304800</xdr:rowOff>
    </xdr:to>
    <xdr:pic>
      <xdr:nvPicPr>
        <xdr:cNvPr id="2840699" name="Immagine 1">
          <a:extLst>
            <a:ext uri="{FF2B5EF4-FFF2-40B4-BE49-F238E27FC236}">
              <a16:creationId xmlns:a16="http://schemas.microsoft.com/office/drawing/2014/main" id="{4431AA41-4A07-4C95-A37E-46B26A3DB5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1285875</xdr:colOff>
      <xdr:row>0</xdr:row>
      <xdr:rowOff>47625</xdr:rowOff>
    </xdr:from>
    <xdr:to>
      <xdr:col>0</xdr:col>
      <xdr:colOff>1285875</xdr:colOff>
      <xdr:row>0</xdr:row>
      <xdr:rowOff>381000</xdr:rowOff>
    </xdr:to>
    <xdr:pic>
      <xdr:nvPicPr>
        <xdr:cNvPr id="2840700" name="Immagine 2">
          <a:extLst>
            <a:ext uri="{FF2B5EF4-FFF2-40B4-BE49-F238E27FC236}">
              <a16:creationId xmlns:a16="http://schemas.microsoft.com/office/drawing/2014/main" id="{52A1B4E5-419A-490F-A0E2-6E9A5E9ED5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47625"/>
          <a:ext cx="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1" name="Immagine 8">
          <a:extLst>
            <a:ext uri="{FF2B5EF4-FFF2-40B4-BE49-F238E27FC236}">
              <a16:creationId xmlns:a16="http://schemas.microsoft.com/office/drawing/2014/main" id="{DAD15C99-075F-4528-B1B2-442C7CCA27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2" name="Immagine 10">
          <a:extLst>
            <a:ext uri="{FF2B5EF4-FFF2-40B4-BE49-F238E27FC236}">
              <a16:creationId xmlns:a16="http://schemas.microsoft.com/office/drawing/2014/main" id="{2D304C73-BD6A-4321-AE16-68D7B5C95B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3" name="Immagine 1">
          <a:extLst>
            <a:ext uri="{FF2B5EF4-FFF2-40B4-BE49-F238E27FC236}">
              <a16:creationId xmlns:a16="http://schemas.microsoft.com/office/drawing/2014/main" id="{07B1E5A6-1B93-4F6F-B61F-9FC2FD812D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4" name="Immagine 3">
          <a:extLst>
            <a:ext uri="{FF2B5EF4-FFF2-40B4-BE49-F238E27FC236}">
              <a16:creationId xmlns:a16="http://schemas.microsoft.com/office/drawing/2014/main" id="{BF736C4F-4EF0-4730-BB67-36162DA341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5" name="Immagine 7">
          <a:extLst>
            <a:ext uri="{FF2B5EF4-FFF2-40B4-BE49-F238E27FC236}">
              <a16:creationId xmlns:a16="http://schemas.microsoft.com/office/drawing/2014/main" id="{20342E88-1529-4D32-844F-48988A9F3A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304800</xdr:rowOff>
    </xdr:to>
    <xdr:pic>
      <xdr:nvPicPr>
        <xdr:cNvPr id="2840706" name="Immagine 8">
          <a:extLst>
            <a:ext uri="{FF2B5EF4-FFF2-40B4-BE49-F238E27FC236}">
              <a16:creationId xmlns:a16="http://schemas.microsoft.com/office/drawing/2014/main" id="{C6DC8E2D-3722-46ED-801E-3A4B1320D4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07" name="Immagine 9">
          <a:extLst>
            <a:ext uri="{FF2B5EF4-FFF2-40B4-BE49-F238E27FC236}">
              <a16:creationId xmlns:a16="http://schemas.microsoft.com/office/drawing/2014/main" id="{BB2ABC97-11BD-4328-90D9-10F62DDE1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08" name="Immagine 10">
          <a:extLst>
            <a:ext uri="{FF2B5EF4-FFF2-40B4-BE49-F238E27FC236}">
              <a16:creationId xmlns:a16="http://schemas.microsoft.com/office/drawing/2014/main" id="{9E098C31-417E-4AB3-8013-D8AF1CD07D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0</xdr:row>
      <xdr:rowOff>152400</xdr:rowOff>
    </xdr:from>
    <xdr:to>
      <xdr:col>0</xdr:col>
      <xdr:colOff>1257300</xdr:colOff>
      <xdr:row>0</xdr:row>
      <xdr:rowOff>923925</xdr:rowOff>
    </xdr:to>
    <xdr:pic>
      <xdr:nvPicPr>
        <xdr:cNvPr id="2840709" name="Immagine 11">
          <a:extLst>
            <a:ext uri="{FF2B5EF4-FFF2-40B4-BE49-F238E27FC236}">
              <a16:creationId xmlns:a16="http://schemas.microsoft.com/office/drawing/2014/main" id="{D8A7E4A3-3824-49F2-B55A-458877DE0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52400"/>
          <a:ext cx="9334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0" name="Immagine 1">
          <a:extLst>
            <a:ext uri="{FF2B5EF4-FFF2-40B4-BE49-F238E27FC236}">
              <a16:creationId xmlns:a16="http://schemas.microsoft.com/office/drawing/2014/main" id="{B27A7D2A-F65C-44F5-B6EB-22C1025BD3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1" name="Immagine 2">
          <a:extLst>
            <a:ext uri="{FF2B5EF4-FFF2-40B4-BE49-F238E27FC236}">
              <a16:creationId xmlns:a16="http://schemas.microsoft.com/office/drawing/2014/main" id="{0A6B85E9-6D69-4368-92DF-8FAC685DFE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2" name="Immagine 14">
          <a:extLst>
            <a:ext uri="{FF2B5EF4-FFF2-40B4-BE49-F238E27FC236}">
              <a16:creationId xmlns:a16="http://schemas.microsoft.com/office/drawing/2014/main" id="{30CDC9BF-C831-4A44-B8EC-13FB4CFEEC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3" name="Immagine 15">
          <a:extLst>
            <a:ext uri="{FF2B5EF4-FFF2-40B4-BE49-F238E27FC236}">
              <a16:creationId xmlns:a16="http://schemas.microsoft.com/office/drawing/2014/main" id="{EE6EEC6E-4DF9-48CD-B598-4C8309531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4" name="Immagine 16">
          <a:extLst>
            <a:ext uri="{FF2B5EF4-FFF2-40B4-BE49-F238E27FC236}">
              <a16:creationId xmlns:a16="http://schemas.microsoft.com/office/drawing/2014/main" id="{339176DF-8D95-4582-AF4A-5FAB27CE08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5" name="Immagine 19">
          <a:extLst>
            <a:ext uri="{FF2B5EF4-FFF2-40B4-BE49-F238E27FC236}">
              <a16:creationId xmlns:a16="http://schemas.microsoft.com/office/drawing/2014/main" id="{7EA69002-4BBA-42DE-B2A0-BAC7885F99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714375</xdr:colOff>
      <xdr:row>0</xdr:row>
      <xdr:rowOff>47625</xdr:rowOff>
    </xdr:from>
    <xdr:to>
      <xdr:col>0</xdr:col>
      <xdr:colOff>714375</xdr:colOff>
      <xdr:row>0</xdr:row>
      <xdr:rowOff>361950</xdr:rowOff>
    </xdr:to>
    <xdr:pic>
      <xdr:nvPicPr>
        <xdr:cNvPr id="2840716" name="Immagine 20">
          <a:extLst>
            <a:ext uri="{FF2B5EF4-FFF2-40B4-BE49-F238E27FC236}">
              <a16:creationId xmlns:a16="http://schemas.microsoft.com/office/drawing/2014/main" id="{D5C9BC46-EE76-4E8B-94AD-1C15CCF77D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714375</xdr:colOff>
      <xdr:row>0</xdr:row>
      <xdr:rowOff>47625</xdr:rowOff>
    </xdr:from>
    <xdr:to>
      <xdr:col>0</xdr:col>
      <xdr:colOff>714375</xdr:colOff>
      <xdr:row>0</xdr:row>
      <xdr:rowOff>361950</xdr:rowOff>
    </xdr:to>
    <xdr:pic>
      <xdr:nvPicPr>
        <xdr:cNvPr id="1390371" name="Immagine 1">
          <a:extLst>
            <a:ext uri="{FF2B5EF4-FFF2-40B4-BE49-F238E27FC236}">
              <a16:creationId xmlns:a16="http://schemas.microsoft.com/office/drawing/2014/main" id="{86AAD26E-8240-4873-98CA-E148D3B83E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625"/>
          <a:ext cx="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1276350</xdr:colOff>
      <xdr:row>0</xdr:row>
      <xdr:rowOff>66675</xdr:rowOff>
    </xdr:from>
    <xdr:to>
      <xdr:col>0</xdr:col>
      <xdr:colOff>2266950</xdr:colOff>
      <xdr:row>0</xdr:row>
      <xdr:rowOff>971550</xdr:rowOff>
    </xdr:to>
    <xdr:pic>
      <xdr:nvPicPr>
        <xdr:cNvPr id="1390372" name="Immagine 2">
          <a:extLst>
            <a:ext uri="{FF2B5EF4-FFF2-40B4-BE49-F238E27FC236}">
              <a16:creationId xmlns:a16="http://schemas.microsoft.com/office/drawing/2014/main" id="{5EDA97B4-8007-4212-A751-71B625AEBC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66675"/>
          <a:ext cx="9906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3.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4.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5.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6.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8.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9.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0.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1.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2.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3.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4.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5.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6.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8.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9.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0.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1.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2.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3.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4.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5.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6.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9.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0.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1.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2.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3.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4.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5.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6.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8.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9.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0.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1.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2.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3.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4.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5.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6.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8.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9.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0.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1.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2.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3.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4.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5.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6.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08.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09.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0.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1.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2.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3.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4.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5.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6.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18.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19.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0.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1.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2.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3.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4.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5.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26.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2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28.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29.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0.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1.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2.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34.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35.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36.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3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38.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39.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40.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41.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42.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43.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44.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45.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46.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48.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49.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50.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51.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52.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53.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54.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55.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56.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5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58.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59.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60.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61.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62.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63.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64.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65.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66.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67.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68.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69.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70.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71.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72.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73.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74.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75.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76.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78.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79.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80.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81.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82.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83.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84.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85.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86.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8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88.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89.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90.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91.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92.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93.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94.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95.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296.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9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298.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99.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300.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301.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302.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303.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302.xml"/><Relationship Id="rId1" Type="http://schemas.openxmlformats.org/officeDocument/2006/relationships/printerSettings" Target="../printerSettings/printerSettings304.bin"/></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305.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306.bin"/></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30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308.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309.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310.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311.bin"/></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printerSettings" Target="../printerSettings/printerSettings312.bin"/></Relationships>
</file>

<file path=xl/worksheets/_rels/sheet315.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313.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314.bin"/></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315.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316.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31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316.xml"/><Relationship Id="rId1" Type="http://schemas.openxmlformats.org/officeDocument/2006/relationships/printerSettings" Target="../printerSettings/printerSettings318.bin"/></Relationships>
</file>

<file path=xl/worksheets/_rels/sheet321.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319.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320.bin"/></Relationships>
</file>

<file path=xl/worksheets/_rels/sheet323.xml.rels><?xml version="1.0" encoding="UTF-8" standalone="yes"?>
<Relationships xmlns="http://schemas.openxmlformats.org/package/2006/relationships"><Relationship Id="rId2" Type="http://schemas.openxmlformats.org/officeDocument/2006/relationships/drawing" Target="../drawings/drawing319.xml"/><Relationship Id="rId1" Type="http://schemas.openxmlformats.org/officeDocument/2006/relationships/printerSettings" Target="../printerSettings/printerSettings321.bin"/></Relationships>
</file>

<file path=xl/worksheets/_rels/sheet324.xml.rels><?xml version="1.0" encoding="UTF-8" standalone="yes"?>
<Relationships xmlns="http://schemas.openxmlformats.org/package/2006/relationships"><Relationship Id="rId2" Type="http://schemas.openxmlformats.org/officeDocument/2006/relationships/drawing" Target="../drawings/drawing320.xml"/><Relationship Id="rId1" Type="http://schemas.openxmlformats.org/officeDocument/2006/relationships/printerSettings" Target="../printerSettings/printerSettings322.bin"/></Relationships>
</file>

<file path=xl/worksheets/_rels/sheet325.xml.rels><?xml version="1.0" encoding="UTF-8" standalone="yes"?>
<Relationships xmlns="http://schemas.openxmlformats.org/package/2006/relationships"><Relationship Id="rId2" Type="http://schemas.openxmlformats.org/officeDocument/2006/relationships/drawing" Target="../drawings/drawing321.xml"/><Relationship Id="rId1" Type="http://schemas.openxmlformats.org/officeDocument/2006/relationships/printerSettings" Target="../printerSettings/printerSettings323.bin"/></Relationships>
</file>

<file path=xl/worksheets/_rels/sheet326.xml.rels><?xml version="1.0" encoding="UTF-8" standalone="yes"?>
<Relationships xmlns="http://schemas.openxmlformats.org/package/2006/relationships"><Relationship Id="rId2" Type="http://schemas.openxmlformats.org/officeDocument/2006/relationships/drawing" Target="../drawings/drawing322.xml"/><Relationship Id="rId1" Type="http://schemas.openxmlformats.org/officeDocument/2006/relationships/printerSettings" Target="../printerSettings/printerSettings324.bin"/></Relationships>
</file>

<file path=xl/worksheets/_rels/sheet327.xml.rels><?xml version="1.0" encoding="UTF-8" standalone="yes"?>
<Relationships xmlns="http://schemas.openxmlformats.org/package/2006/relationships"><Relationship Id="rId2" Type="http://schemas.openxmlformats.org/officeDocument/2006/relationships/drawing" Target="../drawings/drawing323.xml"/><Relationship Id="rId1" Type="http://schemas.openxmlformats.org/officeDocument/2006/relationships/printerSettings" Target="../printerSettings/printerSettings325.bin"/></Relationships>
</file>

<file path=xl/worksheets/_rels/sheet328.xml.rels><?xml version="1.0" encoding="UTF-8" standalone="yes"?>
<Relationships xmlns="http://schemas.openxmlformats.org/package/2006/relationships"><Relationship Id="rId2" Type="http://schemas.openxmlformats.org/officeDocument/2006/relationships/drawing" Target="../drawings/drawing324.xml"/><Relationship Id="rId1" Type="http://schemas.openxmlformats.org/officeDocument/2006/relationships/printerSettings" Target="../printerSettings/printerSettings326.bin"/></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325.xml"/><Relationship Id="rId1" Type="http://schemas.openxmlformats.org/officeDocument/2006/relationships/printerSettings" Target="../printerSettings/printerSettings327.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326.xml"/><Relationship Id="rId1" Type="http://schemas.openxmlformats.org/officeDocument/2006/relationships/printerSettings" Target="../printerSettings/printerSettings328.bin"/></Relationships>
</file>

<file path=xl/worksheets/_rels/sheet331.xml.rels><?xml version="1.0" encoding="UTF-8" standalone="yes"?>
<Relationships xmlns="http://schemas.openxmlformats.org/package/2006/relationships"><Relationship Id="rId2" Type="http://schemas.openxmlformats.org/officeDocument/2006/relationships/drawing" Target="../drawings/drawing327.xml"/><Relationship Id="rId1" Type="http://schemas.openxmlformats.org/officeDocument/2006/relationships/printerSettings" Target="../printerSettings/printerSettings329.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328.xml"/><Relationship Id="rId1" Type="http://schemas.openxmlformats.org/officeDocument/2006/relationships/printerSettings" Target="../printerSettings/printerSettings330.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329.xml"/><Relationship Id="rId1" Type="http://schemas.openxmlformats.org/officeDocument/2006/relationships/printerSettings" Target="../printerSettings/printerSettings331.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330.xml"/><Relationship Id="rId1" Type="http://schemas.openxmlformats.org/officeDocument/2006/relationships/printerSettings" Target="../printerSettings/printerSettings332.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331.xml"/><Relationship Id="rId1" Type="http://schemas.openxmlformats.org/officeDocument/2006/relationships/printerSettings" Target="../printerSettings/printerSettings333.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332.xml"/><Relationship Id="rId1" Type="http://schemas.openxmlformats.org/officeDocument/2006/relationships/printerSettings" Target="../printerSettings/printerSettings334.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333.xml"/><Relationship Id="rId1" Type="http://schemas.openxmlformats.org/officeDocument/2006/relationships/printerSettings" Target="../printerSettings/printerSettings335.bin"/></Relationships>
</file>

<file path=xl/worksheets/_rels/sheet338.xml.rels><?xml version="1.0" encoding="UTF-8" standalone="yes"?>
<Relationships xmlns="http://schemas.openxmlformats.org/package/2006/relationships"><Relationship Id="rId2" Type="http://schemas.openxmlformats.org/officeDocument/2006/relationships/drawing" Target="../drawings/drawing334.xml"/><Relationship Id="rId1" Type="http://schemas.openxmlformats.org/officeDocument/2006/relationships/printerSettings" Target="../printerSettings/printerSettings336.bin"/></Relationships>
</file>

<file path=xl/worksheets/_rels/sheet339.xml.rels><?xml version="1.0" encoding="UTF-8" standalone="yes"?>
<Relationships xmlns="http://schemas.openxmlformats.org/package/2006/relationships"><Relationship Id="rId2" Type="http://schemas.openxmlformats.org/officeDocument/2006/relationships/drawing" Target="../drawings/drawing335.xml"/><Relationship Id="rId1" Type="http://schemas.openxmlformats.org/officeDocument/2006/relationships/printerSettings" Target="../printerSettings/printerSettings33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336.xml"/><Relationship Id="rId1" Type="http://schemas.openxmlformats.org/officeDocument/2006/relationships/printerSettings" Target="../printerSettings/printerSettings338.bin"/></Relationships>
</file>

<file path=xl/worksheets/_rels/sheet341.xml.rels><?xml version="1.0" encoding="UTF-8" standalone="yes"?>
<Relationships xmlns="http://schemas.openxmlformats.org/package/2006/relationships"><Relationship Id="rId2" Type="http://schemas.openxmlformats.org/officeDocument/2006/relationships/drawing" Target="../drawings/drawing337.xml"/><Relationship Id="rId1" Type="http://schemas.openxmlformats.org/officeDocument/2006/relationships/printerSettings" Target="../printerSettings/printerSettings339.bin"/></Relationships>
</file>

<file path=xl/worksheets/_rels/sheet342.xml.rels><?xml version="1.0" encoding="UTF-8" standalone="yes"?>
<Relationships xmlns="http://schemas.openxmlformats.org/package/2006/relationships"><Relationship Id="rId2" Type="http://schemas.openxmlformats.org/officeDocument/2006/relationships/drawing" Target="../drawings/drawing338.xml"/><Relationship Id="rId1" Type="http://schemas.openxmlformats.org/officeDocument/2006/relationships/printerSettings" Target="../printerSettings/printerSettings340.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339.xml"/><Relationship Id="rId1" Type="http://schemas.openxmlformats.org/officeDocument/2006/relationships/printerSettings" Target="../printerSettings/printerSettings341.bin"/></Relationships>
</file>

<file path=xl/worksheets/_rels/sheet344.xml.rels><?xml version="1.0" encoding="UTF-8" standalone="yes"?>
<Relationships xmlns="http://schemas.openxmlformats.org/package/2006/relationships"><Relationship Id="rId2" Type="http://schemas.openxmlformats.org/officeDocument/2006/relationships/drawing" Target="../drawings/drawing340.xml"/><Relationship Id="rId1" Type="http://schemas.openxmlformats.org/officeDocument/2006/relationships/printerSettings" Target="../printerSettings/printerSettings342.bin"/></Relationships>
</file>

<file path=xl/worksheets/_rels/sheet345.xml.rels><?xml version="1.0" encoding="UTF-8" standalone="yes"?>
<Relationships xmlns="http://schemas.openxmlformats.org/package/2006/relationships"><Relationship Id="rId2" Type="http://schemas.openxmlformats.org/officeDocument/2006/relationships/drawing" Target="../drawings/drawing341.xml"/><Relationship Id="rId1" Type="http://schemas.openxmlformats.org/officeDocument/2006/relationships/printerSettings" Target="../printerSettings/printerSettings343.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342.xml"/><Relationship Id="rId1" Type="http://schemas.openxmlformats.org/officeDocument/2006/relationships/printerSettings" Target="../printerSettings/printerSettings344.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343.xml"/><Relationship Id="rId1" Type="http://schemas.openxmlformats.org/officeDocument/2006/relationships/printerSettings" Target="../printerSettings/printerSettings345.bin"/></Relationships>
</file>

<file path=xl/worksheets/_rels/sheet348.xml.rels><?xml version="1.0" encoding="UTF-8" standalone="yes"?>
<Relationships xmlns="http://schemas.openxmlformats.org/package/2006/relationships"><Relationship Id="rId2" Type="http://schemas.openxmlformats.org/officeDocument/2006/relationships/drawing" Target="../drawings/drawing344.xml"/><Relationship Id="rId1" Type="http://schemas.openxmlformats.org/officeDocument/2006/relationships/printerSettings" Target="../printerSettings/printerSettings346.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345.xml"/><Relationship Id="rId1" Type="http://schemas.openxmlformats.org/officeDocument/2006/relationships/printerSettings" Target="../printerSettings/printerSettings34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0.xml.rels><?xml version="1.0" encoding="UTF-8" standalone="yes"?>
<Relationships xmlns="http://schemas.openxmlformats.org/package/2006/relationships"><Relationship Id="rId2" Type="http://schemas.openxmlformats.org/officeDocument/2006/relationships/drawing" Target="../drawings/drawing346.xml"/><Relationship Id="rId1" Type="http://schemas.openxmlformats.org/officeDocument/2006/relationships/printerSettings" Target="../printerSettings/printerSettings34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7">
    <pageSetUpPr fitToPage="1"/>
  </sheetPr>
  <dimension ref="A1:HU480"/>
  <sheetViews>
    <sheetView tabSelected="1" zoomScale="50" zoomScaleNormal="50" workbookViewId="0">
      <pane ySplit="2" topLeftCell="A3" activePane="bottomLeft" state="frozen"/>
      <selection activeCell="K8" sqref="K8:K19"/>
      <selection pane="bottomLeft" sqref="A1:AC1"/>
    </sheetView>
  </sheetViews>
  <sheetFormatPr defaultColWidth="11.42578125" defaultRowHeight="24.75" x14ac:dyDescent="0.2"/>
  <cols>
    <col min="1" max="1" width="14.140625" style="39" bestFit="1" customWidth="1"/>
    <col min="2" max="2" width="28" style="40" customWidth="1"/>
    <col min="3" max="3" width="149.140625" style="41" customWidth="1"/>
    <col min="4" max="4" width="29.7109375" style="42" customWidth="1"/>
    <col min="5" max="5" width="28" style="42" customWidth="1"/>
    <col min="6" max="6" width="67.7109375" style="42" customWidth="1"/>
    <col min="7" max="7" width="62" style="39" customWidth="1"/>
    <col min="8" max="8" width="34.7109375" style="39" customWidth="1"/>
    <col min="9" max="9" width="13.42578125" style="16" customWidth="1"/>
    <col min="10" max="10" width="37" style="670" hidden="1" customWidth="1"/>
    <col min="11" max="11" width="40.85546875" style="168" customWidth="1"/>
    <col min="12" max="12" width="39" style="169" customWidth="1"/>
    <col min="13" max="13" width="35.140625" style="16" customWidth="1"/>
    <col min="14" max="14" width="24.42578125" style="16" customWidth="1"/>
    <col min="15" max="15" width="39.140625" style="16" customWidth="1"/>
    <col min="16" max="16" width="32.28515625" style="16" customWidth="1"/>
    <col min="17" max="17" width="42" style="16" customWidth="1"/>
    <col min="18" max="18" width="46.28515625" style="927" bestFit="1" customWidth="1"/>
    <col min="19" max="19" width="65.140625" style="577" customWidth="1"/>
    <col min="20" max="20" width="28.28515625" style="530" customWidth="1"/>
    <col min="21" max="21" width="36.28515625" style="662" customWidth="1"/>
    <col min="22" max="23" width="38.42578125" style="662" customWidth="1"/>
    <col min="24" max="24" width="28.28515625" style="662" customWidth="1"/>
    <col min="25" max="25" width="53.140625" style="678" customWidth="1"/>
    <col min="26" max="26" width="39" style="685" customWidth="1"/>
    <col min="27" max="27" width="33.140625" style="662" customWidth="1"/>
    <col min="28" max="28" width="45.28515625" style="714" customWidth="1"/>
    <col min="29" max="29" width="35.28515625" style="720" customWidth="1"/>
    <col min="30" max="30" width="11.42578125" style="16"/>
    <col min="31" max="31" width="23.140625" style="16" customWidth="1"/>
    <col min="32" max="16384" width="11.42578125" style="16"/>
  </cols>
  <sheetData>
    <row r="1" spans="1:29" s="161" customFormat="1" ht="90" customHeight="1" x14ac:dyDescent="0.2">
      <c r="A1" s="765" t="s">
        <v>832</v>
      </c>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7"/>
    </row>
    <row r="2" spans="1:29" s="162" customFormat="1" ht="90" customHeight="1" x14ac:dyDescent="0.2">
      <c r="A2" s="177" t="s">
        <v>192</v>
      </c>
      <c r="B2" s="172" t="s">
        <v>118</v>
      </c>
      <c r="C2" s="173" t="s">
        <v>226</v>
      </c>
      <c r="D2" s="173" t="s">
        <v>137</v>
      </c>
      <c r="E2" s="173" t="s">
        <v>138</v>
      </c>
      <c r="F2" s="173" t="s">
        <v>136</v>
      </c>
      <c r="G2" s="173" t="s">
        <v>128</v>
      </c>
      <c r="H2" s="173" t="s">
        <v>129</v>
      </c>
      <c r="I2" s="171" t="s">
        <v>79</v>
      </c>
      <c r="J2" s="665" t="s">
        <v>119</v>
      </c>
      <c r="K2" s="173" t="s">
        <v>119</v>
      </c>
      <c r="L2" s="173" t="s">
        <v>173</v>
      </c>
      <c r="M2" s="173" t="s">
        <v>130</v>
      </c>
      <c r="N2" s="173" t="s">
        <v>131</v>
      </c>
      <c r="O2" s="173" t="s">
        <v>120</v>
      </c>
      <c r="P2" s="173" t="s">
        <v>770</v>
      </c>
      <c r="Q2" s="173" t="s">
        <v>771</v>
      </c>
      <c r="R2" s="921" t="s">
        <v>367</v>
      </c>
      <c r="S2" s="572" t="s">
        <v>368</v>
      </c>
      <c r="T2" s="524" t="s">
        <v>810</v>
      </c>
      <c r="U2" s="687" t="s">
        <v>811</v>
      </c>
      <c r="V2" s="687" t="s">
        <v>802</v>
      </c>
      <c r="W2" s="687" t="s">
        <v>820</v>
      </c>
      <c r="X2" s="687" t="s">
        <v>803</v>
      </c>
      <c r="Y2" s="688" t="s">
        <v>804</v>
      </c>
      <c r="Z2" s="689" t="s">
        <v>805</v>
      </c>
      <c r="AA2" s="687" t="s">
        <v>806</v>
      </c>
      <c r="AB2" s="687" t="s">
        <v>807</v>
      </c>
      <c r="AC2" s="687" t="s">
        <v>808</v>
      </c>
    </row>
    <row r="3" spans="1:29" s="17" customFormat="1" ht="90" customHeight="1" x14ac:dyDescent="0.2">
      <c r="A3" s="178"/>
      <c r="B3" s="2"/>
      <c r="C3" s="19" t="s">
        <v>13</v>
      </c>
      <c r="D3" s="8"/>
      <c r="E3" s="8"/>
      <c r="F3" s="8"/>
      <c r="G3" s="1"/>
      <c r="H3" s="1"/>
      <c r="I3" s="1"/>
      <c r="J3" s="666"/>
      <c r="K3" s="9"/>
      <c r="L3" s="10"/>
      <c r="M3" s="1"/>
      <c r="N3" s="1"/>
      <c r="O3" s="1"/>
      <c r="P3" s="1"/>
      <c r="Q3" s="1"/>
      <c r="R3" s="922"/>
      <c r="S3" s="573"/>
      <c r="T3" s="525"/>
      <c r="U3" s="1"/>
      <c r="V3" s="1"/>
      <c r="W3" s="1"/>
      <c r="X3" s="1"/>
      <c r="Y3" s="672"/>
      <c r="Z3" s="671"/>
      <c r="AA3" s="1"/>
      <c r="AB3" s="2"/>
      <c r="AC3" s="176"/>
    </row>
    <row r="4" spans="1:29" s="17" customFormat="1" ht="90" customHeight="1" x14ac:dyDescent="0.2">
      <c r="A4" s="178">
        <v>1</v>
      </c>
      <c r="B4" s="29" t="s">
        <v>232</v>
      </c>
      <c r="C4" s="20" t="s">
        <v>195</v>
      </c>
      <c r="D4" s="4" t="s">
        <v>139</v>
      </c>
      <c r="E4" s="4" t="s">
        <v>163</v>
      </c>
      <c r="F4" s="4" t="s">
        <v>163</v>
      </c>
      <c r="G4" s="1">
        <v>50</v>
      </c>
      <c r="H4" s="1">
        <f t="shared" ref="H4:H31" si="0">G4*4</f>
        <v>200</v>
      </c>
      <c r="I4" s="1" t="s">
        <v>227</v>
      </c>
      <c r="J4" s="666">
        <v>45</v>
      </c>
      <c r="K4" s="9">
        <v>50</v>
      </c>
      <c r="L4" s="10">
        <f>H4*K4</f>
        <v>10000</v>
      </c>
      <c r="M4" s="3">
        <f t="shared" ref="M4:M31" si="1">L4*0.2</f>
        <v>2000</v>
      </c>
      <c r="N4" s="3">
        <f t="shared" ref="N4:N31" si="2">L4/48*6</f>
        <v>1250</v>
      </c>
      <c r="O4" s="11">
        <f t="shared" ref="O4:O31" si="3">L4+M4+N4</f>
        <v>13250</v>
      </c>
      <c r="P4" s="591">
        <v>45215</v>
      </c>
      <c r="Q4" s="11" t="s">
        <v>790</v>
      </c>
      <c r="R4" s="579" t="s">
        <v>373</v>
      </c>
      <c r="S4" s="573" t="s">
        <v>773</v>
      </c>
      <c r="T4" s="1" t="s">
        <v>809</v>
      </c>
      <c r="U4" s="1" t="s">
        <v>809</v>
      </c>
      <c r="V4" s="1" t="s">
        <v>809</v>
      </c>
      <c r="W4" s="1"/>
      <c r="X4" s="1" t="s">
        <v>809</v>
      </c>
      <c r="Y4" s="672" t="s">
        <v>809</v>
      </c>
      <c r="Z4" s="671" t="s">
        <v>809</v>
      </c>
      <c r="AA4" s="1" t="s">
        <v>809</v>
      </c>
      <c r="AB4" s="2" t="s">
        <v>809</v>
      </c>
      <c r="AC4" s="176" t="s">
        <v>809</v>
      </c>
    </row>
    <row r="5" spans="1:29" s="17" customFormat="1" ht="90" customHeight="1" x14ac:dyDescent="0.2">
      <c r="A5" s="178">
        <v>1</v>
      </c>
      <c r="B5" s="29" t="s">
        <v>232</v>
      </c>
      <c r="C5" s="20" t="s">
        <v>195</v>
      </c>
      <c r="D5" s="4" t="s">
        <v>139</v>
      </c>
      <c r="E5" s="4" t="s">
        <v>163</v>
      </c>
      <c r="F5" s="4" t="s">
        <v>163</v>
      </c>
      <c r="G5" s="1">
        <v>50</v>
      </c>
      <c r="H5" s="1">
        <f t="shared" si="0"/>
        <v>200</v>
      </c>
      <c r="I5" s="1" t="s">
        <v>227</v>
      </c>
      <c r="J5" s="666">
        <v>45</v>
      </c>
      <c r="K5" s="9">
        <v>50</v>
      </c>
      <c r="L5" s="10">
        <f>H5*K5</f>
        <v>10000</v>
      </c>
      <c r="M5" s="3">
        <f t="shared" si="1"/>
        <v>2000</v>
      </c>
      <c r="N5" s="3">
        <f t="shared" si="2"/>
        <v>1250</v>
      </c>
      <c r="O5" s="11">
        <f t="shared" si="3"/>
        <v>13250</v>
      </c>
      <c r="P5" s="591">
        <v>45215</v>
      </c>
      <c r="Q5" s="11" t="s">
        <v>790</v>
      </c>
      <c r="R5" s="579" t="s">
        <v>379</v>
      </c>
      <c r="S5" s="578" t="s">
        <v>772</v>
      </c>
      <c r="T5" s="525">
        <f>'LOTTO 1'!B40</f>
        <v>42.5</v>
      </c>
      <c r="U5" s="1" t="s">
        <v>809</v>
      </c>
      <c r="V5" s="1" t="s">
        <v>809</v>
      </c>
      <c r="W5" s="1"/>
      <c r="X5" s="1" t="s">
        <v>809</v>
      </c>
      <c r="Y5" s="672" t="s">
        <v>809</v>
      </c>
      <c r="Z5" s="671" t="s">
        <v>809</v>
      </c>
      <c r="AA5" s="1" t="s">
        <v>809</v>
      </c>
      <c r="AB5" s="2" t="s">
        <v>809</v>
      </c>
      <c r="AC5" s="176" t="s">
        <v>809</v>
      </c>
    </row>
    <row r="6" spans="1:29" s="17" customFormat="1" ht="90" customHeight="1" x14ac:dyDescent="0.2">
      <c r="A6" s="178">
        <v>1</v>
      </c>
      <c r="B6" s="29" t="s">
        <v>232</v>
      </c>
      <c r="C6" s="20" t="s">
        <v>195</v>
      </c>
      <c r="D6" s="4" t="s">
        <v>139</v>
      </c>
      <c r="E6" s="4" t="s">
        <v>163</v>
      </c>
      <c r="F6" s="4" t="s">
        <v>163</v>
      </c>
      <c r="G6" s="1">
        <v>50</v>
      </c>
      <c r="H6" s="1">
        <f t="shared" si="0"/>
        <v>200</v>
      </c>
      <c r="I6" s="1" t="s">
        <v>227</v>
      </c>
      <c r="J6" s="666">
        <v>45</v>
      </c>
      <c r="K6" s="9">
        <v>50</v>
      </c>
      <c r="L6" s="10">
        <f>H6*K6</f>
        <v>10000</v>
      </c>
      <c r="M6" s="3">
        <f t="shared" si="1"/>
        <v>2000</v>
      </c>
      <c r="N6" s="3">
        <f t="shared" si="2"/>
        <v>1250</v>
      </c>
      <c r="O6" s="11">
        <f t="shared" si="3"/>
        <v>13250</v>
      </c>
      <c r="P6" s="591">
        <v>45215</v>
      </c>
      <c r="Q6" s="11" t="s">
        <v>790</v>
      </c>
      <c r="R6" s="579" t="s">
        <v>391</v>
      </c>
      <c r="S6" s="578" t="s">
        <v>772</v>
      </c>
      <c r="T6" s="525">
        <f>'LOTTO 1'!B41</f>
        <v>42.5</v>
      </c>
      <c r="U6" s="1" t="s">
        <v>809</v>
      </c>
      <c r="V6" s="1" t="s">
        <v>809</v>
      </c>
      <c r="W6" s="1"/>
      <c r="X6" s="1" t="s">
        <v>809</v>
      </c>
      <c r="Y6" s="672" t="s">
        <v>809</v>
      </c>
      <c r="Z6" s="671" t="s">
        <v>809</v>
      </c>
      <c r="AA6" s="1" t="s">
        <v>809</v>
      </c>
      <c r="AB6" s="2" t="s">
        <v>809</v>
      </c>
      <c r="AC6" s="176" t="s">
        <v>809</v>
      </c>
    </row>
    <row r="7" spans="1:29" s="17" customFormat="1" ht="90" customHeight="1" x14ac:dyDescent="0.2">
      <c r="A7" s="178">
        <v>1</v>
      </c>
      <c r="B7" s="29" t="s">
        <v>232</v>
      </c>
      <c r="C7" s="20" t="s">
        <v>195</v>
      </c>
      <c r="D7" s="4" t="s">
        <v>139</v>
      </c>
      <c r="E7" s="4" t="s">
        <v>163</v>
      </c>
      <c r="F7" s="4" t="s">
        <v>163</v>
      </c>
      <c r="G7" s="1">
        <v>50</v>
      </c>
      <c r="H7" s="1">
        <f t="shared" si="0"/>
        <v>200</v>
      </c>
      <c r="I7" s="1" t="s">
        <v>227</v>
      </c>
      <c r="J7" s="666">
        <v>45</v>
      </c>
      <c r="K7" s="9">
        <v>50</v>
      </c>
      <c r="L7" s="10">
        <f>H7*K7</f>
        <v>10000</v>
      </c>
      <c r="M7" s="3">
        <f t="shared" si="1"/>
        <v>2000</v>
      </c>
      <c r="N7" s="3">
        <f t="shared" si="2"/>
        <v>1250</v>
      </c>
      <c r="O7" s="11">
        <f t="shared" si="3"/>
        <v>13250</v>
      </c>
      <c r="P7" s="591">
        <v>45215</v>
      </c>
      <c r="Q7" s="11" t="s">
        <v>790</v>
      </c>
      <c r="R7" s="579" t="s">
        <v>396</v>
      </c>
      <c r="S7" s="573" t="s">
        <v>773</v>
      </c>
      <c r="T7" s="1" t="s">
        <v>809</v>
      </c>
      <c r="U7" s="1" t="s">
        <v>809</v>
      </c>
      <c r="V7" s="1" t="s">
        <v>809</v>
      </c>
      <c r="W7" s="1"/>
      <c r="X7" s="1" t="s">
        <v>809</v>
      </c>
      <c r="Y7" s="672" t="s">
        <v>809</v>
      </c>
      <c r="Z7" s="671" t="s">
        <v>809</v>
      </c>
      <c r="AA7" s="1" t="s">
        <v>809</v>
      </c>
      <c r="AB7" s="2" t="s">
        <v>809</v>
      </c>
      <c r="AC7" s="176" t="s">
        <v>809</v>
      </c>
    </row>
    <row r="8" spans="1:29" s="17" customFormat="1" ht="90" customHeight="1" x14ac:dyDescent="0.2">
      <c r="A8" s="178">
        <v>1</v>
      </c>
      <c r="B8" s="29" t="s">
        <v>232</v>
      </c>
      <c r="C8" s="20" t="s">
        <v>195</v>
      </c>
      <c r="D8" s="4" t="s">
        <v>139</v>
      </c>
      <c r="E8" s="4" t="s">
        <v>163</v>
      </c>
      <c r="F8" s="4" t="s">
        <v>163</v>
      </c>
      <c r="G8" s="1">
        <v>50</v>
      </c>
      <c r="H8" s="1">
        <f t="shared" si="0"/>
        <v>200</v>
      </c>
      <c r="I8" s="1" t="s">
        <v>227</v>
      </c>
      <c r="J8" s="666">
        <v>45</v>
      </c>
      <c r="K8" s="9">
        <v>50</v>
      </c>
      <c r="L8" s="10">
        <f>H8*K8</f>
        <v>10000</v>
      </c>
      <c r="M8" s="3">
        <f t="shared" si="1"/>
        <v>2000</v>
      </c>
      <c r="N8" s="3">
        <f t="shared" si="2"/>
        <v>1250</v>
      </c>
      <c r="O8" s="11">
        <f t="shared" si="3"/>
        <v>13250</v>
      </c>
      <c r="P8" s="591">
        <v>45215</v>
      </c>
      <c r="Q8" s="11" t="s">
        <v>790</v>
      </c>
      <c r="R8" s="579" t="s">
        <v>398</v>
      </c>
      <c r="S8" s="573" t="s">
        <v>774</v>
      </c>
      <c r="T8" s="525">
        <f>'LOTTO 1'!B43</f>
        <v>80</v>
      </c>
      <c r="U8" s="1">
        <v>14.65</v>
      </c>
      <c r="V8" s="525">
        <f t="shared" ref="V8:V14" si="4">T8+U8</f>
        <v>94.65</v>
      </c>
      <c r="W8" s="525"/>
      <c r="X8" s="1">
        <v>22</v>
      </c>
      <c r="Y8" s="672">
        <v>7800</v>
      </c>
      <c r="Z8" s="671">
        <f>Y8/H8</f>
        <v>39</v>
      </c>
      <c r="AA8" s="1" t="s">
        <v>812</v>
      </c>
      <c r="AB8" s="8" t="s">
        <v>807</v>
      </c>
      <c r="AC8" s="176" t="s">
        <v>819</v>
      </c>
    </row>
    <row r="9" spans="1:29" s="17" customFormat="1" ht="90" customHeight="1" x14ac:dyDescent="0.2">
      <c r="A9" s="178">
        <v>1</v>
      </c>
      <c r="B9" s="29" t="s">
        <v>232</v>
      </c>
      <c r="C9" s="20" t="s">
        <v>195</v>
      </c>
      <c r="D9" s="4" t="s">
        <v>139</v>
      </c>
      <c r="E9" s="4" t="s">
        <v>163</v>
      </c>
      <c r="F9" s="4" t="s">
        <v>163</v>
      </c>
      <c r="G9" s="1">
        <v>50</v>
      </c>
      <c r="H9" s="1">
        <f t="shared" si="0"/>
        <v>200</v>
      </c>
      <c r="I9" s="1" t="s">
        <v>227</v>
      </c>
      <c r="J9" s="666">
        <v>45</v>
      </c>
      <c r="K9" s="9">
        <v>50</v>
      </c>
      <c r="L9" s="10">
        <f>H9*K9</f>
        <v>10000</v>
      </c>
      <c r="M9" s="3">
        <f t="shared" si="1"/>
        <v>2000</v>
      </c>
      <c r="N9" s="3">
        <f t="shared" si="2"/>
        <v>1250</v>
      </c>
      <c r="O9" s="11">
        <f t="shared" si="3"/>
        <v>13250</v>
      </c>
      <c r="P9" s="591">
        <v>45215</v>
      </c>
      <c r="Q9" s="11" t="s">
        <v>790</v>
      </c>
      <c r="R9" s="579" t="s">
        <v>400</v>
      </c>
      <c r="S9" s="573" t="s">
        <v>774</v>
      </c>
      <c r="T9" s="525">
        <f>'LOTTO 1'!B44</f>
        <v>68.75</v>
      </c>
      <c r="U9" s="1">
        <v>15.74</v>
      </c>
      <c r="V9" s="525">
        <f t="shared" si="4"/>
        <v>84.49</v>
      </c>
      <c r="W9" s="525"/>
      <c r="X9" s="1">
        <v>25.38</v>
      </c>
      <c r="Y9" s="672">
        <v>7462</v>
      </c>
      <c r="Z9" s="671">
        <f>Y9/H9</f>
        <v>37.31</v>
      </c>
      <c r="AA9" s="1" t="s">
        <v>812</v>
      </c>
      <c r="AB9" s="8" t="s">
        <v>807</v>
      </c>
      <c r="AC9" s="176" t="s">
        <v>819</v>
      </c>
    </row>
    <row r="10" spans="1:29" s="17" customFormat="1" ht="90" customHeight="1" x14ac:dyDescent="0.2">
      <c r="A10" s="178">
        <v>1</v>
      </c>
      <c r="B10" s="29" t="s">
        <v>232</v>
      </c>
      <c r="C10" s="20" t="s">
        <v>195</v>
      </c>
      <c r="D10" s="4" t="s">
        <v>139</v>
      </c>
      <c r="E10" s="4" t="s">
        <v>163</v>
      </c>
      <c r="F10" s="4" t="s">
        <v>163</v>
      </c>
      <c r="G10" s="1">
        <v>50</v>
      </c>
      <c r="H10" s="1">
        <f t="shared" si="0"/>
        <v>200</v>
      </c>
      <c r="I10" s="1" t="s">
        <v>227</v>
      </c>
      <c r="J10" s="666">
        <v>45</v>
      </c>
      <c r="K10" s="9">
        <v>50</v>
      </c>
      <c r="L10" s="10">
        <f>H10*K10</f>
        <v>10000</v>
      </c>
      <c r="M10" s="3">
        <f t="shared" si="1"/>
        <v>2000</v>
      </c>
      <c r="N10" s="3">
        <f t="shared" si="2"/>
        <v>1250</v>
      </c>
      <c r="O10" s="11">
        <f t="shared" si="3"/>
        <v>13250</v>
      </c>
      <c r="P10" s="591">
        <v>45215</v>
      </c>
      <c r="Q10" s="11" t="s">
        <v>790</v>
      </c>
      <c r="R10" s="579" t="s">
        <v>409</v>
      </c>
      <c r="S10" s="573" t="s">
        <v>774</v>
      </c>
      <c r="T10" s="525">
        <f>'LOTTO 1'!B45</f>
        <v>61.25</v>
      </c>
      <c r="U10" s="1">
        <v>20</v>
      </c>
      <c r="V10" s="525">
        <f t="shared" si="4"/>
        <v>81.25</v>
      </c>
      <c r="W10" s="525"/>
      <c r="X10" s="1">
        <v>41</v>
      </c>
      <c r="Y10" s="672">
        <v>5900</v>
      </c>
      <c r="Z10" s="671">
        <f>Y10/H10</f>
        <v>29.5</v>
      </c>
      <c r="AA10" s="1" t="s">
        <v>812</v>
      </c>
      <c r="AB10" s="8" t="s">
        <v>807</v>
      </c>
      <c r="AC10" s="176" t="s">
        <v>819</v>
      </c>
    </row>
    <row r="11" spans="1:29" s="163" customFormat="1" ht="90" customHeight="1" x14ac:dyDescent="0.2">
      <c r="A11" s="179">
        <v>2</v>
      </c>
      <c r="B11" s="46" t="s">
        <v>233</v>
      </c>
      <c r="C11" s="47" t="s">
        <v>196</v>
      </c>
      <c r="D11" s="48" t="s">
        <v>139</v>
      </c>
      <c r="E11" s="48" t="s">
        <v>163</v>
      </c>
      <c r="F11" s="48" t="s">
        <v>163</v>
      </c>
      <c r="G11" s="45">
        <v>50</v>
      </c>
      <c r="H11" s="45">
        <f t="shared" si="0"/>
        <v>200</v>
      </c>
      <c r="I11" s="45" t="s">
        <v>228</v>
      </c>
      <c r="J11" s="666">
        <v>60</v>
      </c>
      <c r="K11" s="49">
        <f>J11*1.1</f>
        <v>66</v>
      </c>
      <c r="L11" s="50">
        <f>H11*K11</f>
        <v>13200</v>
      </c>
      <c r="M11" s="51">
        <f t="shared" si="1"/>
        <v>2640</v>
      </c>
      <c r="N11" s="51">
        <f t="shared" si="2"/>
        <v>1650</v>
      </c>
      <c r="O11" s="52">
        <f t="shared" si="3"/>
        <v>17490</v>
      </c>
      <c r="P11" s="593">
        <v>45215</v>
      </c>
      <c r="Q11" s="52" t="s">
        <v>790</v>
      </c>
      <c r="R11" s="580" t="s">
        <v>396</v>
      </c>
      <c r="S11" s="574" t="s">
        <v>774</v>
      </c>
      <c r="T11" s="526">
        <f>'LOTTO 2'!B20</f>
        <v>72.5</v>
      </c>
      <c r="U11" s="45">
        <v>20</v>
      </c>
      <c r="V11" s="526">
        <f t="shared" si="4"/>
        <v>92.5</v>
      </c>
      <c r="W11" s="526"/>
      <c r="X11" s="45">
        <v>2.27</v>
      </c>
      <c r="Y11" s="673">
        <v>12900</v>
      </c>
      <c r="Z11" s="681">
        <f>Y11/H11</f>
        <v>64.5</v>
      </c>
      <c r="AA11" s="45" t="s">
        <v>809</v>
      </c>
      <c r="AB11" s="716" t="s">
        <v>807</v>
      </c>
      <c r="AC11" s="715" t="s">
        <v>819</v>
      </c>
    </row>
    <row r="12" spans="1:29" s="163" customFormat="1" ht="90" customHeight="1" x14ac:dyDescent="0.2">
      <c r="A12" s="179">
        <v>2</v>
      </c>
      <c r="B12" s="46" t="s">
        <v>233</v>
      </c>
      <c r="C12" s="47" t="s">
        <v>196</v>
      </c>
      <c r="D12" s="48" t="s">
        <v>139</v>
      </c>
      <c r="E12" s="48" t="s">
        <v>163</v>
      </c>
      <c r="F12" s="48" t="s">
        <v>163</v>
      </c>
      <c r="G12" s="45">
        <v>50</v>
      </c>
      <c r="H12" s="45">
        <f t="shared" si="0"/>
        <v>200</v>
      </c>
      <c r="I12" s="45" t="s">
        <v>228</v>
      </c>
      <c r="J12" s="666">
        <v>60</v>
      </c>
      <c r="K12" s="49">
        <f>J12*1.1</f>
        <v>66</v>
      </c>
      <c r="L12" s="50">
        <f>H12*K12</f>
        <v>13200</v>
      </c>
      <c r="M12" s="51">
        <f t="shared" si="1"/>
        <v>2640</v>
      </c>
      <c r="N12" s="51">
        <f t="shared" si="2"/>
        <v>1650</v>
      </c>
      <c r="O12" s="52">
        <f t="shared" si="3"/>
        <v>17490</v>
      </c>
      <c r="P12" s="593">
        <v>45215</v>
      </c>
      <c r="Q12" s="52" t="s">
        <v>790</v>
      </c>
      <c r="R12" s="580" t="s">
        <v>398</v>
      </c>
      <c r="S12" s="574" t="s">
        <v>774</v>
      </c>
      <c r="T12" s="526">
        <f>'LOTTO 2'!B21</f>
        <v>80</v>
      </c>
      <c r="U12" s="45">
        <v>16.329999999999998</v>
      </c>
      <c r="V12" s="45">
        <f t="shared" si="4"/>
        <v>96.33</v>
      </c>
      <c r="W12" s="45"/>
      <c r="X12" s="45">
        <v>1.52</v>
      </c>
      <c r="Y12" s="673">
        <v>13000</v>
      </c>
      <c r="Z12" s="681">
        <f>Y12/H12</f>
        <v>65</v>
      </c>
      <c r="AA12" s="45" t="s">
        <v>809</v>
      </c>
      <c r="AB12" s="716" t="s">
        <v>807</v>
      </c>
      <c r="AC12" s="715" t="s">
        <v>819</v>
      </c>
    </row>
    <row r="13" spans="1:29" s="17" customFormat="1" ht="90" customHeight="1" x14ac:dyDescent="0.2">
      <c r="A13" s="178">
        <v>3</v>
      </c>
      <c r="B13" s="29" t="s">
        <v>234</v>
      </c>
      <c r="C13" s="20" t="s">
        <v>14</v>
      </c>
      <c r="D13" s="4" t="s">
        <v>139</v>
      </c>
      <c r="E13" s="4" t="s">
        <v>163</v>
      </c>
      <c r="F13" s="4" t="s">
        <v>163</v>
      </c>
      <c r="G13" s="1">
        <v>50</v>
      </c>
      <c r="H13" s="1">
        <f t="shared" si="0"/>
        <v>200</v>
      </c>
      <c r="I13" s="1" t="s">
        <v>228</v>
      </c>
      <c r="J13" s="666">
        <v>65</v>
      </c>
      <c r="K13" s="9">
        <v>72</v>
      </c>
      <c r="L13" s="10">
        <f>H13*K13</f>
        <v>14400</v>
      </c>
      <c r="M13" s="3">
        <f t="shared" si="1"/>
        <v>2880</v>
      </c>
      <c r="N13" s="3">
        <f t="shared" si="2"/>
        <v>1800</v>
      </c>
      <c r="O13" s="11">
        <f t="shared" si="3"/>
        <v>19080</v>
      </c>
      <c r="P13" s="591">
        <v>45215</v>
      </c>
      <c r="Q13" s="11" t="s">
        <v>790</v>
      </c>
      <c r="R13" s="579" t="s">
        <v>396</v>
      </c>
      <c r="S13" s="573" t="s">
        <v>774</v>
      </c>
      <c r="T13" s="525">
        <f>'LOTTO 3'!B20</f>
        <v>50</v>
      </c>
      <c r="U13" s="1">
        <v>20</v>
      </c>
      <c r="V13" s="1">
        <f t="shared" si="4"/>
        <v>70</v>
      </c>
      <c r="W13" s="1"/>
      <c r="X13" s="1">
        <v>68.61</v>
      </c>
      <c r="Y13" s="672">
        <v>4520</v>
      </c>
      <c r="Z13" s="671">
        <f>Y13/H13</f>
        <v>22.6</v>
      </c>
      <c r="AA13" s="1" t="s">
        <v>809</v>
      </c>
      <c r="AB13" s="8" t="s">
        <v>807</v>
      </c>
      <c r="AC13" s="176" t="s">
        <v>819</v>
      </c>
    </row>
    <row r="14" spans="1:29" s="17" customFormat="1" ht="90" customHeight="1" x14ac:dyDescent="0.2">
      <c r="A14" s="178">
        <v>3</v>
      </c>
      <c r="B14" s="29" t="s">
        <v>234</v>
      </c>
      <c r="C14" s="20" t="s">
        <v>14</v>
      </c>
      <c r="D14" s="4" t="s">
        <v>139</v>
      </c>
      <c r="E14" s="4" t="s">
        <v>163</v>
      </c>
      <c r="F14" s="4" t="s">
        <v>163</v>
      </c>
      <c r="G14" s="1">
        <v>50</v>
      </c>
      <c r="H14" s="1">
        <f t="shared" si="0"/>
        <v>200</v>
      </c>
      <c r="I14" s="1" t="s">
        <v>228</v>
      </c>
      <c r="J14" s="666">
        <v>65</v>
      </c>
      <c r="K14" s="9">
        <v>72</v>
      </c>
      <c r="L14" s="10">
        <f>H14*K14</f>
        <v>14400</v>
      </c>
      <c r="M14" s="3">
        <f t="shared" si="1"/>
        <v>2880</v>
      </c>
      <c r="N14" s="3">
        <f t="shared" si="2"/>
        <v>1800</v>
      </c>
      <c r="O14" s="11">
        <f t="shared" si="3"/>
        <v>19080</v>
      </c>
      <c r="P14" s="591">
        <v>45215</v>
      </c>
      <c r="Q14" s="11" t="s">
        <v>790</v>
      </c>
      <c r="R14" s="579" t="s">
        <v>398</v>
      </c>
      <c r="S14" s="573" t="s">
        <v>774</v>
      </c>
      <c r="T14" s="525">
        <f>'LOTTO 3'!B21</f>
        <v>80</v>
      </c>
      <c r="U14" s="1">
        <v>7.53</v>
      </c>
      <c r="V14" s="1">
        <f t="shared" si="4"/>
        <v>87.53</v>
      </c>
      <c r="W14" s="1"/>
      <c r="X14" s="1">
        <v>9.7200000000000006</v>
      </c>
      <c r="Y14" s="672">
        <v>13000</v>
      </c>
      <c r="Z14" s="671">
        <f>Y14/H14</f>
        <v>65</v>
      </c>
      <c r="AA14" s="1" t="s">
        <v>809</v>
      </c>
      <c r="AB14" s="8" t="s">
        <v>807</v>
      </c>
      <c r="AC14" s="176" t="s">
        <v>819</v>
      </c>
    </row>
    <row r="15" spans="1:29" s="163" customFormat="1" ht="90" customHeight="1" x14ac:dyDescent="0.2">
      <c r="A15" s="179">
        <v>4</v>
      </c>
      <c r="B15" s="46">
        <v>9821064665</v>
      </c>
      <c r="C15" s="47" t="s">
        <v>197</v>
      </c>
      <c r="D15" s="48" t="s">
        <v>139</v>
      </c>
      <c r="E15" s="48" t="s">
        <v>163</v>
      </c>
      <c r="F15" s="48" t="s">
        <v>163</v>
      </c>
      <c r="G15" s="45">
        <v>50</v>
      </c>
      <c r="H15" s="45">
        <f t="shared" si="0"/>
        <v>200</v>
      </c>
      <c r="I15" s="45" t="s">
        <v>228</v>
      </c>
      <c r="J15" s="666">
        <v>45</v>
      </c>
      <c r="K15" s="49">
        <v>50</v>
      </c>
      <c r="L15" s="50">
        <f>H15*K15</f>
        <v>10000</v>
      </c>
      <c r="M15" s="51">
        <f t="shared" si="1"/>
        <v>2000</v>
      </c>
      <c r="N15" s="51">
        <f t="shared" si="2"/>
        <v>1250</v>
      </c>
      <c r="O15" s="52">
        <f t="shared" si="3"/>
        <v>13250</v>
      </c>
      <c r="P15" s="593">
        <v>45215</v>
      </c>
      <c r="Q15" s="52" t="s">
        <v>790</v>
      </c>
      <c r="R15" s="580" t="s">
        <v>373</v>
      </c>
      <c r="S15" s="592" t="s">
        <v>772</v>
      </c>
      <c r="T15" s="526">
        <f>'LOTTO 4'!B43</f>
        <v>42.5</v>
      </c>
      <c r="U15" s="45" t="s">
        <v>809</v>
      </c>
      <c r="V15" s="45" t="s">
        <v>809</v>
      </c>
      <c r="W15" s="45"/>
      <c r="X15" s="45" t="s">
        <v>809</v>
      </c>
      <c r="Y15" s="45" t="s">
        <v>809</v>
      </c>
      <c r="Z15" s="45" t="s">
        <v>809</v>
      </c>
      <c r="AA15" s="45" t="s">
        <v>809</v>
      </c>
      <c r="AB15" s="46" t="s">
        <v>809</v>
      </c>
      <c r="AC15" s="715" t="s">
        <v>809</v>
      </c>
    </row>
    <row r="16" spans="1:29" s="163" customFormat="1" ht="90" customHeight="1" x14ac:dyDescent="0.2">
      <c r="A16" s="179">
        <v>4</v>
      </c>
      <c r="B16" s="46">
        <v>9821064665</v>
      </c>
      <c r="C16" s="47" t="s">
        <v>197</v>
      </c>
      <c r="D16" s="48" t="s">
        <v>139</v>
      </c>
      <c r="E16" s="48" t="s">
        <v>163</v>
      </c>
      <c r="F16" s="48" t="s">
        <v>163</v>
      </c>
      <c r="G16" s="45">
        <v>50</v>
      </c>
      <c r="H16" s="45">
        <f t="shared" si="0"/>
        <v>200</v>
      </c>
      <c r="I16" s="45" t="s">
        <v>228</v>
      </c>
      <c r="J16" s="666">
        <v>45</v>
      </c>
      <c r="K16" s="49">
        <v>50</v>
      </c>
      <c r="L16" s="50">
        <f>H16*K16</f>
        <v>10000</v>
      </c>
      <c r="M16" s="51">
        <f t="shared" si="1"/>
        <v>2000</v>
      </c>
      <c r="N16" s="51">
        <f t="shared" si="2"/>
        <v>1250</v>
      </c>
      <c r="O16" s="52">
        <f t="shared" si="3"/>
        <v>13250</v>
      </c>
      <c r="P16" s="593">
        <v>45215</v>
      </c>
      <c r="Q16" s="52" t="s">
        <v>790</v>
      </c>
      <c r="R16" s="580" t="s">
        <v>374</v>
      </c>
      <c r="S16" s="574" t="s">
        <v>774</v>
      </c>
      <c r="T16" s="526">
        <f>'LOTTO 4'!B44</f>
        <v>68.75</v>
      </c>
      <c r="U16" s="45">
        <v>20</v>
      </c>
      <c r="V16" s="526">
        <f>U16+T16</f>
        <v>88.75</v>
      </c>
      <c r="W16" s="526"/>
      <c r="X16" s="45">
        <v>54.2</v>
      </c>
      <c r="Y16" s="673">
        <v>4580</v>
      </c>
      <c r="Z16" s="682">
        <f>Y16/H16</f>
        <v>22.9</v>
      </c>
      <c r="AA16" s="45" t="s">
        <v>806</v>
      </c>
      <c r="AB16" s="46" t="s">
        <v>818</v>
      </c>
      <c r="AC16" s="715" t="s">
        <v>819</v>
      </c>
    </row>
    <row r="17" spans="1:29" s="163" customFormat="1" ht="90" customHeight="1" x14ac:dyDescent="0.2">
      <c r="A17" s="179">
        <v>4</v>
      </c>
      <c r="B17" s="46">
        <v>9821064665</v>
      </c>
      <c r="C17" s="47" t="s">
        <v>197</v>
      </c>
      <c r="D17" s="48" t="s">
        <v>139</v>
      </c>
      <c r="E17" s="48" t="s">
        <v>163</v>
      </c>
      <c r="F17" s="48" t="s">
        <v>163</v>
      </c>
      <c r="G17" s="45">
        <v>50</v>
      </c>
      <c r="H17" s="45">
        <f t="shared" si="0"/>
        <v>200</v>
      </c>
      <c r="I17" s="45" t="s">
        <v>228</v>
      </c>
      <c r="J17" s="666">
        <v>45</v>
      </c>
      <c r="K17" s="49">
        <v>50</v>
      </c>
      <c r="L17" s="50">
        <f>H17*K17</f>
        <v>10000</v>
      </c>
      <c r="M17" s="51">
        <f t="shared" si="1"/>
        <v>2000</v>
      </c>
      <c r="N17" s="51">
        <f t="shared" si="2"/>
        <v>1250</v>
      </c>
      <c r="O17" s="52">
        <f t="shared" si="3"/>
        <v>13250</v>
      </c>
      <c r="P17" s="593">
        <v>45215</v>
      </c>
      <c r="Q17" s="52" t="s">
        <v>790</v>
      </c>
      <c r="R17" s="580" t="s">
        <v>390</v>
      </c>
      <c r="S17" s="574" t="s">
        <v>774</v>
      </c>
      <c r="T17" s="526">
        <f>'LOTTO 4'!B45</f>
        <v>68.75</v>
      </c>
      <c r="U17" s="45">
        <v>14.88</v>
      </c>
      <c r="V17" s="526">
        <f>U17+T17</f>
        <v>83.63</v>
      </c>
      <c r="W17" s="526"/>
      <c r="X17" s="45">
        <v>30</v>
      </c>
      <c r="Y17" s="673">
        <v>7000</v>
      </c>
      <c r="Z17" s="682">
        <f>Y17/H17</f>
        <v>35</v>
      </c>
      <c r="AA17" s="45" t="s">
        <v>812</v>
      </c>
      <c r="AB17" s="716" t="s">
        <v>807</v>
      </c>
      <c r="AC17" s="715" t="s">
        <v>819</v>
      </c>
    </row>
    <row r="18" spans="1:29" s="163" customFormat="1" ht="90" customHeight="1" x14ac:dyDescent="0.2">
      <c r="A18" s="179">
        <v>4</v>
      </c>
      <c r="B18" s="46">
        <v>9821064665</v>
      </c>
      <c r="C18" s="47" t="s">
        <v>197</v>
      </c>
      <c r="D18" s="48" t="s">
        <v>139</v>
      </c>
      <c r="E18" s="48" t="s">
        <v>163</v>
      </c>
      <c r="F18" s="48" t="s">
        <v>163</v>
      </c>
      <c r="G18" s="45">
        <v>50</v>
      </c>
      <c r="H18" s="45">
        <f t="shared" si="0"/>
        <v>200</v>
      </c>
      <c r="I18" s="45" t="s">
        <v>228</v>
      </c>
      <c r="J18" s="666">
        <v>45</v>
      </c>
      <c r="K18" s="49">
        <v>50</v>
      </c>
      <c r="L18" s="50">
        <f>H18*K18</f>
        <v>10000</v>
      </c>
      <c r="M18" s="51">
        <f t="shared" si="1"/>
        <v>2000</v>
      </c>
      <c r="N18" s="51">
        <f t="shared" si="2"/>
        <v>1250</v>
      </c>
      <c r="O18" s="52">
        <f t="shared" si="3"/>
        <v>13250</v>
      </c>
      <c r="P18" s="593">
        <v>45215</v>
      </c>
      <c r="Q18" s="52" t="s">
        <v>790</v>
      </c>
      <c r="R18" s="580" t="s">
        <v>391</v>
      </c>
      <c r="S18" s="574" t="s">
        <v>774</v>
      </c>
      <c r="T18" s="526">
        <f>'LOTTO 4'!B46</f>
        <v>68.75</v>
      </c>
      <c r="U18" s="45">
        <v>14.38</v>
      </c>
      <c r="V18" s="526">
        <f>U18+T18</f>
        <v>83.13</v>
      </c>
      <c r="W18" s="526"/>
      <c r="X18" s="45">
        <v>28</v>
      </c>
      <c r="Y18" s="673">
        <v>7200</v>
      </c>
      <c r="Z18" s="682">
        <f>Y18/H18</f>
        <v>36</v>
      </c>
      <c r="AA18" s="45" t="s">
        <v>812</v>
      </c>
      <c r="AB18" s="716"/>
      <c r="AC18" s="715"/>
    </row>
    <row r="19" spans="1:29" s="163" customFormat="1" ht="90" customHeight="1" x14ac:dyDescent="0.2">
      <c r="A19" s="179">
        <v>4</v>
      </c>
      <c r="B19" s="46">
        <v>9821064665</v>
      </c>
      <c r="C19" s="47" t="s">
        <v>197</v>
      </c>
      <c r="D19" s="48" t="s">
        <v>139</v>
      </c>
      <c r="E19" s="48" t="s">
        <v>163</v>
      </c>
      <c r="F19" s="48" t="s">
        <v>163</v>
      </c>
      <c r="G19" s="45">
        <v>50</v>
      </c>
      <c r="H19" s="45">
        <f t="shared" si="0"/>
        <v>200</v>
      </c>
      <c r="I19" s="45" t="s">
        <v>228</v>
      </c>
      <c r="J19" s="666">
        <v>45</v>
      </c>
      <c r="K19" s="49">
        <v>50</v>
      </c>
      <c r="L19" s="50">
        <f>H19*K19</f>
        <v>10000</v>
      </c>
      <c r="M19" s="51">
        <f t="shared" si="1"/>
        <v>2000</v>
      </c>
      <c r="N19" s="51">
        <f t="shared" si="2"/>
        <v>1250</v>
      </c>
      <c r="O19" s="52">
        <f t="shared" si="3"/>
        <v>13250</v>
      </c>
      <c r="P19" s="593">
        <v>45215</v>
      </c>
      <c r="Q19" s="52" t="s">
        <v>790</v>
      </c>
      <c r="R19" s="580" t="s">
        <v>396</v>
      </c>
      <c r="S19" s="592" t="s">
        <v>772</v>
      </c>
      <c r="T19" s="526">
        <f>'LOTTO 4'!B47</f>
        <v>42.5</v>
      </c>
      <c r="U19" s="45" t="s">
        <v>809</v>
      </c>
      <c r="V19" s="45" t="s">
        <v>809</v>
      </c>
      <c r="W19" s="45"/>
      <c r="X19" s="45" t="s">
        <v>809</v>
      </c>
      <c r="Y19" s="45" t="s">
        <v>809</v>
      </c>
      <c r="Z19" s="45" t="s">
        <v>809</v>
      </c>
      <c r="AA19" s="45" t="s">
        <v>809</v>
      </c>
      <c r="AB19" s="46" t="s">
        <v>809</v>
      </c>
      <c r="AC19" s="715" t="s">
        <v>809</v>
      </c>
    </row>
    <row r="20" spans="1:29" s="163" customFormat="1" ht="90" customHeight="1" x14ac:dyDescent="0.2">
      <c r="A20" s="179">
        <v>4</v>
      </c>
      <c r="B20" s="46">
        <v>9821064665</v>
      </c>
      <c r="C20" s="47" t="s">
        <v>197</v>
      </c>
      <c r="D20" s="48" t="s">
        <v>139</v>
      </c>
      <c r="E20" s="48" t="s">
        <v>163</v>
      </c>
      <c r="F20" s="48" t="s">
        <v>163</v>
      </c>
      <c r="G20" s="45">
        <v>50</v>
      </c>
      <c r="H20" s="45">
        <f t="shared" si="0"/>
        <v>200</v>
      </c>
      <c r="I20" s="45" t="s">
        <v>228</v>
      </c>
      <c r="J20" s="666">
        <v>45</v>
      </c>
      <c r="K20" s="49">
        <v>50</v>
      </c>
      <c r="L20" s="50">
        <f>H20*K20</f>
        <v>10000</v>
      </c>
      <c r="M20" s="51">
        <f t="shared" si="1"/>
        <v>2000</v>
      </c>
      <c r="N20" s="51">
        <f t="shared" si="2"/>
        <v>1250</v>
      </c>
      <c r="O20" s="52">
        <f t="shared" si="3"/>
        <v>13250</v>
      </c>
      <c r="P20" s="593">
        <v>45215</v>
      </c>
      <c r="Q20" s="52" t="s">
        <v>790</v>
      </c>
      <c r="R20" s="580" t="s">
        <v>398</v>
      </c>
      <c r="S20" s="574" t="s">
        <v>774</v>
      </c>
      <c r="T20" s="526">
        <f>'LOTTO 4'!B48</f>
        <v>80</v>
      </c>
      <c r="U20" s="45">
        <v>12.74</v>
      </c>
      <c r="V20" s="526">
        <f>U20+T20</f>
        <v>92.74</v>
      </c>
      <c r="W20" s="526"/>
      <c r="X20" s="45">
        <v>22</v>
      </c>
      <c r="Y20" s="673">
        <v>7800</v>
      </c>
      <c r="Z20" s="680">
        <f>Y20/H20</f>
        <v>39</v>
      </c>
      <c r="AA20" s="45" t="s">
        <v>812</v>
      </c>
      <c r="AB20" s="716" t="s">
        <v>807</v>
      </c>
      <c r="AC20" s="715" t="s">
        <v>819</v>
      </c>
    </row>
    <row r="21" spans="1:29" s="163" customFormat="1" ht="90" customHeight="1" x14ac:dyDescent="0.2">
      <c r="A21" s="179">
        <v>4</v>
      </c>
      <c r="B21" s="46">
        <v>9821064665</v>
      </c>
      <c r="C21" s="47" t="s">
        <v>197</v>
      </c>
      <c r="D21" s="48" t="s">
        <v>139</v>
      </c>
      <c r="E21" s="48" t="s">
        <v>163</v>
      </c>
      <c r="F21" s="48" t="s">
        <v>163</v>
      </c>
      <c r="G21" s="45">
        <v>50</v>
      </c>
      <c r="H21" s="45">
        <f t="shared" si="0"/>
        <v>200</v>
      </c>
      <c r="I21" s="45" t="s">
        <v>228</v>
      </c>
      <c r="J21" s="666">
        <v>45</v>
      </c>
      <c r="K21" s="49">
        <v>50</v>
      </c>
      <c r="L21" s="50">
        <f>H21*K21</f>
        <v>10000</v>
      </c>
      <c r="M21" s="51">
        <f t="shared" si="1"/>
        <v>2000</v>
      </c>
      <c r="N21" s="51">
        <f t="shared" si="2"/>
        <v>1250</v>
      </c>
      <c r="O21" s="52">
        <f t="shared" si="3"/>
        <v>13250</v>
      </c>
      <c r="P21" s="593">
        <v>45215</v>
      </c>
      <c r="Q21" s="52" t="s">
        <v>790</v>
      </c>
      <c r="R21" s="580" t="s">
        <v>400</v>
      </c>
      <c r="S21" s="574" t="s">
        <v>774</v>
      </c>
      <c r="T21" s="526">
        <f>'LOTTO 4'!B49</f>
        <v>68.75</v>
      </c>
      <c r="U21" s="45">
        <v>13.69</v>
      </c>
      <c r="V21" s="45">
        <f>U21+T21</f>
        <v>82.44</v>
      </c>
      <c r="W21" s="45"/>
      <c r="X21" s="45">
        <v>25.38</v>
      </c>
      <c r="Y21" s="673">
        <v>7462</v>
      </c>
      <c r="Z21" s="682">
        <f>Y21/H21</f>
        <v>37.31</v>
      </c>
      <c r="AA21" s="45" t="s">
        <v>812</v>
      </c>
      <c r="AB21" s="716"/>
      <c r="AC21" s="715"/>
    </row>
    <row r="22" spans="1:29" s="163" customFormat="1" ht="90" customHeight="1" x14ac:dyDescent="0.2">
      <c r="A22" s="179">
        <v>4</v>
      </c>
      <c r="B22" s="46">
        <v>9821064665</v>
      </c>
      <c r="C22" s="47" t="s">
        <v>197</v>
      </c>
      <c r="D22" s="48" t="s">
        <v>139</v>
      </c>
      <c r="E22" s="48" t="s">
        <v>163</v>
      </c>
      <c r="F22" s="48" t="s">
        <v>163</v>
      </c>
      <c r="G22" s="45">
        <v>50</v>
      </c>
      <c r="H22" s="45">
        <f t="shared" si="0"/>
        <v>200</v>
      </c>
      <c r="I22" s="45" t="s">
        <v>228</v>
      </c>
      <c r="J22" s="666">
        <v>45</v>
      </c>
      <c r="K22" s="49">
        <v>50</v>
      </c>
      <c r="L22" s="50">
        <f>H22*K22</f>
        <v>10000</v>
      </c>
      <c r="M22" s="51">
        <f t="shared" si="1"/>
        <v>2000</v>
      </c>
      <c r="N22" s="51">
        <f t="shared" si="2"/>
        <v>1250</v>
      </c>
      <c r="O22" s="52">
        <f t="shared" si="3"/>
        <v>13250</v>
      </c>
      <c r="P22" s="593">
        <v>45215</v>
      </c>
      <c r="Q22" s="52" t="s">
        <v>790</v>
      </c>
      <c r="R22" s="580" t="s">
        <v>409</v>
      </c>
      <c r="S22" s="592" t="s">
        <v>772</v>
      </c>
      <c r="T22" s="526">
        <f>'LOTTO 4'!B50</f>
        <v>42.5</v>
      </c>
      <c r="U22" s="45" t="s">
        <v>809</v>
      </c>
      <c r="V22" s="45" t="s">
        <v>809</v>
      </c>
      <c r="W22" s="45"/>
      <c r="X22" s="45" t="s">
        <v>809</v>
      </c>
      <c r="Y22" s="45" t="s">
        <v>809</v>
      </c>
      <c r="Z22" s="45" t="s">
        <v>809</v>
      </c>
      <c r="AA22" s="45" t="s">
        <v>809</v>
      </c>
      <c r="AB22" s="46" t="s">
        <v>809</v>
      </c>
      <c r="AC22" s="715" t="s">
        <v>809</v>
      </c>
    </row>
    <row r="23" spans="1:29" s="17" customFormat="1" ht="90" customHeight="1" x14ac:dyDescent="0.2">
      <c r="A23" s="178">
        <v>5</v>
      </c>
      <c r="B23" s="29" t="s">
        <v>235</v>
      </c>
      <c r="C23" s="20" t="s">
        <v>198</v>
      </c>
      <c r="D23" s="4" t="s">
        <v>139</v>
      </c>
      <c r="E23" s="4" t="s">
        <v>163</v>
      </c>
      <c r="F23" s="4" t="s">
        <v>163</v>
      </c>
      <c r="G23" s="1">
        <v>50</v>
      </c>
      <c r="H23" s="1">
        <f t="shared" si="0"/>
        <v>200</v>
      </c>
      <c r="I23" s="1" t="s">
        <v>228</v>
      </c>
      <c r="J23" s="666">
        <v>35</v>
      </c>
      <c r="K23" s="9">
        <v>40</v>
      </c>
      <c r="L23" s="10">
        <f>H23*K23</f>
        <v>8000</v>
      </c>
      <c r="M23" s="3">
        <f t="shared" si="1"/>
        <v>1600</v>
      </c>
      <c r="N23" s="3">
        <f t="shared" si="2"/>
        <v>1000</v>
      </c>
      <c r="O23" s="11">
        <f t="shared" si="3"/>
        <v>10600</v>
      </c>
      <c r="P23" s="591">
        <v>45215</v>
      </c>
      <c r="Q23" s="11" t="s">
        <v>790</v>
      </c>
      <c r="R23" s="579" t="s">
        <v>373</v>
      </c>
      <c r="S23" s="573" t="s">
        <v>776</v>
      </c>
      <c r="T23" s="1" t="s">
        <v>809</v>
      </c>
      <c r="U23" s="1" t="s">
        <v>809</v>
      </c>
      <c r="V23" s="1" t="s">
        <v>809</v>
      </c>
      <c r="W23" s="1"/>
      <c r="X23" s="1" t="s">
        <v>809</v>
      </c>
      <c r="Y23" s="1" t="s">
        <v>809</v>
      </c>
      <c r="Z23" s="1" t="s">
        <v>809</v>
      </c>
      <c r="AA23" s="721" t="s">
        <v>809</v>
      </c>
      <c r="AB23" s="2" t="s">
        <v>809</v>
      </c>
      <c r="AC23" s="176" t="s">
        <v>809</v>
      </c>
    </row>
    <row r="24" spans="1:29" s="17" customFormat="1" ht="90" customHeight="1" x14ac:dyDescent="0.2">
      <c r="A24" s="178">
        <v>5</v>
      </c>
      <c r="B24" s="29" t="s">
        <v>235</v>
      </c>
      <c r="C24" s="20" t="s">
        <v>198</v>
      </c>
      <c r="D24" s="4" t="s">
        <v>139</v>
      </c>
      <c r="E24" s="4" t="s">
        <v>163</v>
      </c>
      <c r="F24" s="4" t="s">
        <v>163</v>
      </c>
      <c r="G24" s="1">
        <v>50</v>
      </c>
      <c r="H24" s="1">
        <f t="shared" si="0"/>
        <v>200</v>
      </c>
      <c r="I24" s="1" t="s">
        <v>228</v>
      </c>
      <c r="J24" s="666">
        <v>35</v>
      </c>
      <c r="K24" s="9">
        <v>40</v>
      </c>
      <c r="L24" s="10">
        <f>H24*K24</f>
        <v>8000</v>
      </c>
      <c r="M24" s="3">
        <f t="shared" si="1"/>
        <v>1600</v>
      </c>
      <c r="N24" s="3">
        <f t="shared" si="2"/>
        <v>1000</v>
      </c>
      <c r="O24" s="11">
        <f t="shared" si="3"/>
        <v>10600</v>
      </c>
      <c r="P24" s="591">
        <v>45215</v>
      </c>
      <c r="Q24" s="11" t="s">
        <v>790</v>
      </c>
      <c r="R24" s="579" t="s">
        <v>374</v>
      </c>
      <c r="S24" s="573" t="s">
        <v>774</v>
      </c>
      <c r="T24" s="525">
        <f>'LOTTO 5'!B24</f>
        <v>80</v>
      </c>
      <c r="U24" s="1">
        <v>20</v>
      </c>
      <c r="V24" s="525">
        <f>U24+T24</f>
        <v>100</v>
      </c>
      <c r="W24" s="525"/>
      <c r="X24" s="1">
        <v>42.75</v>
      </c>
      <c r="Y24" s="672">
        <v>4580</v>
      </c>
      <c r="Z24" s="671">
        <f>Y24/H24</f>
        <v>22.9</v>
      </c>
      <c r="AA24" s="721" t="s">
        <v>809</v>
      </c>
      <c r="AB24" s="8" t="s">
        <v>807</v>
      </c>
      <c r="AC24" s="176" t="s">
        <v>819</v>
      </c>
    </row>
    <row r="25" spans="1:29" s="17" customFormat="1" ht="90" customHeight="1" x14ac:dyDescent="0.2">
      <c r="A25" s="178">
        <v>5</v>
      </c>
      <c r="B25" s="29" t="s">
        <v>235</v>
      </c>
      <c r="C25" s="20" t="s">
        <v>198</v>
      </c>
      <c r="D25" s="4" t="s">
        <v>139</v>
      </c>
      <c r="E25" s="4" t="s">
        <v>163</v>
      </c>
      <c r="F25" s="4" t="s">
        <v>163</v>
      </c>
      <c r="G25" s="1">
        <v>50</v>
      </c>
      <c r="H25" s="1">
        <f t="shared" si="0"/>
        <v>200</v>
      </c>
      <c r="I25" s="1" t="s">
        <v>228</v>
      </c>
      <c r="J25" s="666">
        <v>35</v>
      </c>
      <c r="K25" s="9">
        <v>40</v>
      </c>
      <c r="L25" s="10">
        <f>H25*K25</f>
        <v>8000</v>
      </c>
      <c r="M25" s="3">
        <f t="shared" si="1"/>
        <v>1600</v>
      </c>
      <c r="N25" s="3">
        <f t="shared" si="2"/>
        <v>1000</v>
      </c>
      <c r="O25" s="11">
        <f t="shared" si="3"/>
        <v>10600</v>
      </c>
      <c r="P25" s="591">
        <v>45215</v>
      </c>
      <c r="Q25" s="11" t="s">
        <v>790</v>
      </c>
      <c r="R25" s="579" t="s">
        <v>396</v>
      </c>
      <c r="S25" s="573" t="s">
        <v>776</v>
      </c>
      <c r="T25" s="1" t="s">
        <v>809</v>
      </c>
      <c r="U25" s="1" t="s">
        <v>809</v>
      </c>
      <c r="V25" s="1" t="s">
        <v>809</v>
      </c>
      <c r="W25" s="1"/>
      <c r="X25" s="1" t="s">
        <v>809</v>
      </c>
      <c r="Y25" s="1" t="s">
        <v>809</v>
      </c>
      <c r="Z25" s="1" t="s">
        <v>809</v>
      </c>
      <c r="AA25" s="721" t="s">
        <v>809</v>
      </c>
      <c r="AB25" s="2" t="s">
        <v>809</v>
      </c>
      <c r="AC25" s="176" t="s">
        <v>809</v>
      </c>
    </row>
    <row r="26" spans="1:29" s="163" customFormat="1" ht="90" customHeight="1" x14ac:dyDescent="0.2">
      <c r="A26" s="179">
        <v>6</v>
      </c>
      <c r="B26" s="46" t="s">
        <v>236</v>
      </c>
      <c r="C26" s="47" t="s">
        <v>35</v>
      </c>
      <c r="D26" s="48" t="s">
        <v>139</v>
      </c>
      <c r="E26" s="48" t="s">
        <v>163</v>
      </c>
      <c r="F26" s="48" t="s">
        <v>163</v>
      </c>
      <c r="G26" s="45">
        <v>40</v>
      </c>
      <c r="H26" s="45">
        <f t="shared" si="0"/>
        <v>160</v>
      </c>
      <c r="I26" s="45" t="s">
        <v>228</v>
      </c>
      <c r="J26" s="666">
        <v>50</v>
      </c>
      <c r="K26" s="49">
        <f>J26*1.1</f>
        <v>55.000000000000007</v>
      </c>
      <c r="L26" s="50">
        <f>H26*K26</f>
        <v>8800.0000000000018</v>
      </c>
      <c r="M26" s="51">
        <f t="shared" si="1"/>
        <v>1760.0000000000005</v>
      </c>
      <c r="N26" s="51">
        <f t="shared" si="2"/>
        <v>1100.0000000000002</v>
      </c>
      <c r="O26" s="52">
        <f t="shared" si="3"/>
        <v>11660.000000000002</v>
      </c>
      <c r="P26" s="593">
        <v>45215</v>
      </c>
      <c r="Q26" s="52" t="s">
        <v>790</v>
      </c>
      <c r="R26" s="580" t="s">
        <v>382</v>
      </c>
      <c r="S26" s="574" t="s">
        <v>777</v>
      </c>
      <c r="T26" s="45" t="s">
        <v>809</v>
      </c>
      <c r="U26" s="45" t="s">
        <v>809</v>
      </c>
      <c r="V26" s="45" t="s">
        <v>809</v>
      </c>
      <c r="W26" s="45"/>
      <c r="X26" s="45" t="s">
        <v>809</v>
      </c>
      <c r="Y26" s="45" t="s">
        <v>809</v>
      </c>
      <c r="Z26" s="45" t="s">
        <v>809</v>
      </c>
      <c r="AA26" s="45" t="s">
        <v>809</v>
      </c>
      <c r="AB26" s="46" t="s">
        <v>809</v>
      </c>
      <c r="AC26" s="715" t="s">
        <v>809</v>
      </c>
    </row>
    <row r="27" spans="1:29" s="163" customFormat="1" ht="90" customHeight="1" x14ac:dyDescent="0.2">
      <c r="A27" s="179">
        <v>6</v>
      </c>
      <c r="B27" s="46" t="s">
        <v>236</v>
      </c>
      <c r="C27" s="47" t="s">
        <v>35</v>
      </c>
      <c r="D27" s="48" t="s">
        <v>139</v>
      </c>
      <c r="E27" s="48" t="s">
        <v>163</v>
      </c>
      <c r="F27" s="48" t="s">
        <v>163</v>
      </c>
      <c r="G27" s="45">
        <v>40</v>
      </c>
      <c r="H27" s="45">
        <f t="shared" si="0"/>
        <v>160</v>
      </c>
      <c r="I27" s="45" t="s">
        <v>228</v>
      </c>
      <c r="J27" s="666">
        <v>50</v>
      </c>
      <c r="K27" s="49">
        <f>J27*1.1</f>
        <v>55.000000000000007</v>
      </c>
      <c r="L27" s="50">
        <f>H27*K27</f>
        <v>8800.0000000000018</v>
      </c>
      <c r="M27" s="51">
        <f t="shared" si="1"/>
        <v>1760.0000000000005</v>
      </c>
      <c r="N27" s="51">
        <f t="shared" si="2"/>
        <v>1100.0000000000002</v>
      </c>
      <c r="O27" s="52">
        <f t="shared" si="3"/>
        <v>11660.000000000002</v>
      </c>
      <c r="P27" s="593">
        <v>45215</v>
      </c>
      <c r="Q27" s="52" t="s">
        <v>790</v>
      </c>
      <c r="R27" s="580" t="s">
        <v>390</v>
      </c>
      <c r="S27" s="592" t="s">
        <v>772</v>
      </c>
      <c r="T27" s="526">
        <f>'LOTTO 6'!B36</f>
        <v>27.058823529411764</v>
      </c>
      <c r="U27" s="45" t="s">
        <v>809</v>
      </c>
      <c r="V27" s="45" t="s">
        <v>809</v>
      </c>
      <c r="W27" s="45"/>
      <c r="X27" s="45" t="s">
        <v>809</v>
      </c>
      <c r="Y27" s="45" t="s">
        <v>809</v>
      </c>
      <c r="Z27" s="45" t="s">
        <v>809</v>
      </c>
      <c r="AA27" s="45" t="s">
        <v>809</v>
      </c>
      <c r="AB27" s="46" t="s">
        <v>809</v>
      </c>
      <c r="AC27" s="715" t="s">
        <v>809</v>
      </c>
    </row>
    <row r="28" spans="1:29" s="163" customFormat="1" ht="90" customHeight="1" x14ac:dyDescent="0.2">
      <c r="A28" s="179">
        <v>6</v>
      </c>
      <c r="B28" s="46" t="s">
        <v>236</v>
      </c>
      <c r="C28" s="47" t="s">
        <v>35</v>
      </c>
      <c r="D28" s="48" t="s">
        <v>139</v>
      </c>
      <c r="E28" s="48" t="s">
        <v>163</v>
      </c>
      <c r="F28" s="48" t="s">
        <v>163</v>
      </c>
      <c r="G28" s="45">
        <v>40</v>
      </c>
      <c r="H28" s="45">
        <f t="shared" si="0"/>
        <v>160</v>
      </c>
      <c r="I28" s="45" t="s">
        <v>228</v>
      </c>
      <c r="J28" s="666">
        <v>50</v>
      </c>
      <c r="K28" s="49">
        <f>J28*1.1</f>
        <v>55.000000000000007</v>
      </c>
      <c r="L28" s="50">
        <f>H28*K28</f>
        <v>8800.0000000000018</v>
      </c>
      <c r="M28" s="51">
        <f t="shared" si="1"/>
        <v>1760.0000000000005</v>
      </c>
      <c r="N28" s="51">
        <f t="shared" si="2"/>
        <v>1100.0000000000002</v>
      </c>
      <c r="O28" s="52">
        <f t="shared" si="3"/>
        <v>11660.000000000002</v>
      </c>
      <c r="P28" s="593">
        <v>45215</v>
      </c>
      <c r="Q28" s="52" t="s">
        <v>790</v>
      </c>
      <c r="R28" s="580" t="s">
        <v>391</v>
      </c>
      <c r="S28" s="574" t="s">
        <v>774</v>
      </c>
      <c r="T28" s="526">
        <f>'LOTTO 6'!B37</f>
        <v>80</v>
      </c>
      <c r="U28" s="45">
        <v>13.27</v>
      </c>
      <c r="V28" s="526">
        <f>U28+T28</f>
        <v>93.27</v>
      </c>
      <c r="W28" s="526"/>
      <c r="X28" s="45">
        <v>30.18</v>
      </c>
      <c r="Y28" s="673">
        <v>6144</v>
      </c>
      <c r="Z28" s="682">
        <f>Y28/H28</f>
        <v>38.4</v>
      </c>
      <c r="AA28" s="706" t="s">
        <v>812</v>
      </c>
      <c r="AB28" s="46"/>
      <c r="AC28" s="715" t="s">
        <v>819</v>
      </c>
    </row>
    <row r="29" spans="1:29" s="163" customFormat="1" ht="90" customHeight="1" x14ac:dyDescent="0.2">
      <c r="A29" s="179">
        <v>6</v>
      </c>
      <c r="B29" s="46" t="s">
        <v>236</v>
      </c>
      <c r="C29" s="47" t="s">
        <v>35</v>
      </c>
      <c r="D29" s="48" t="s">
        <v>139</v>
      </c>
      <c r="E29" s="48" t="s">
        <v>163</v>
      </c>
      <c r="F29" s="48" t="s">
        <v>163</v>
      </c>
      <c r="G29" s="45">
        <v>40</v>
      </c>
      <c r="H29" s="45">
        <f t="shared" si="0"/>
        <v>160</v>
      </c>
      <c r="I29" s="45" t="s">
        <v>228</v>
      </c>
      <c r="J29" s="666">
        <v>50</v>
      </c>
      <c r="K29" s="49">
        <f>J29*1.1</f>
        <v>55.000000000000007</v>
      </c>
      <c r="L29" s="50">
        <f>H29*K29</f>
        <v>8800.0000000000018</v>
      </c>
      <c r="M29" s="51">
        <f t="shared" si="1"/>
        <v>1760.0000000000005</v>
      </c>
      <c r="N29" s="51">
        <f t="shared" si="2"/>
        <v>1100.0000000000002</v>
      </c>
      <c r="O29" s="52">
        <f t="shared" si="3"/>
        <v>11660.000000000002</v>
      </c>
      <c r="P29" s="593">
        <v>45215</v>
      </c>
      <c r="Q29" s="52" t="s">
        <v>790</v>
      </c>
      <c r="R29" s="580" t="s">
        <v>396</v>
      </c>
      <c r="S29" s="574" t="s">
        <v>774</v>
      </c>
      <c r="T29" s="526">
        <f>'LOTTO 6'!B38</f>
        <v>71.17647058823529</v>
      </c>
      <c r="U29" s="45">
        <v>20</v>
      </c>
      <c r="V29" s="686">
        <f>U29+T29</f>
        <v>91.17647058823529</v>
      </c>
      <c r="W29" s="686"/>
      <c r="X29" s="45">
        <v>68.55</v>
      </c>
      <c r="Y29" s="673">
        <v>2768</v>
      </c>
      <c r="Z29" s="682">
        <f>Y29/H29</f>
        <v>17.3</v>
      </c>
      <c r="AA29" s="715" t="s">
        <v>806</v>
      </c>
      <c r="AB29" s="46" t="s">
        <v>818</v>
      </c>
      <c r="AC29" s="715" t="s">
        <v>819</v>
      </c>
    </row>
    <row r="30" spans="1:29" s="163" customFormat="1" ht="90" customHeight="1" x14ac:dyDescent="0.2">
      <c r="A30" s="179">
        <v>6</v>
      </c>
      <c r="B30" s="46" t="s">
        <v>236</v>
      </c>
      <c r="C30" s="47" t="s">
        <v>35</v>
      </c>
      <c r="D30" s="48" t="s">
        <v>139</v>
      </c>
      <c r="E30" s="48" t="s">
        <v>163</v>
      </c>
      <c r="F30" s="48" t="s">
        <v>163</v>
      </c>
      <c r="G30" s="45">
        <v>40</v>
      </c>
      <c r="H30" s="45">
        <f t="shared" si="0"/>
        <v>160</v>
      </c>
      <c r="I30" s="45" t="s">
        <v>228</v>
      </c>
      <c r="J30" s="666">
        <v>50</v>
      </c>
      <c r="K30" s="49">
        <f>J30*1.1</f>
        <v>55.000000000000007</v>
      </c>
      <c r="L30" s="50">
        <f>H30*K30</f>
        <v>8800.0000000000018</v>
      </c>
      <c r="M30" s="51">
        <f t="shared" si="1"/>
        <v>1760.0000000000005</v>
      </c>
      <c r="N30" s="51">
        <f t="shared" si="2"/>
        <v>1100.0000000000002</v>
      </c>
      <c r="O30" s="52">
        <f t="shared" si="3"/>
        <v>11660.000000000002</v>
      </c>
      <c r="P30" s="593">
        <v>45215</v>
      </c>
      <c r="Q30" s="52" t="s">
        <v>790</v>
      </c>
      <c r="R30" s="580" t="s">
        <v>398</v>
      </c>
      <c r="S30" s="574" t="s">
        <v>774</v>
      </c>
      <c r="T30" s="526">
        <f>'LOTTO 6'!B39</f>
        <v>57.941176470588246</v>
      </c>
      <c r="U30" s="45">
        <v>15.28</v>
      </c>
      <c r="V30" s="686">
        <f>U30+T30</f>
        <v>73.221176470588247</v>
      </c>
      <c r="W30" s="686"/>
      <c r="X30" s="45">
        <v>40</v>
      </c>
      <c r="Y30" s="673">
        <v>5280</v>
      </c>
      <c r="Z30" s="682">
        <f>Y30/H30</f>
        <v>33</v>
      </c>
      <c r="AA30" s="706" t="s">
        <v>812</v>
      </c>
      <c r="AB30" s="46"/>
      <c r="AC30" s="715" t="s">
        <v>819</v>
      </c>
    </row>
    <row r="31" spans="1:29" s="163" customFormat="1" ht="90" customHeight="1" x14ac:dyDescent="0.2">
      <c r="A31" s="179">
        <v>6</v>
      </c>
      <c r="B31" s="46" t="s">
        <v>236</v>
      </c>
      <c r="C31" s="47" t="s">
        <v>35</v>
      </c>
      <c r="D31" s="48" t="s">
        <v>139</v>
      </c>
      <c r="E31" s="48" t="s">
        <v>163</v>
      </c>
      <c r="F31" s="48" t="s">
        <v>163</v>
      </c>
      <c r="G31" s="45">
        <v>40</v>
      </c>
      <c r="H31" s="45">
        <f t="shared" si="0"/>
        <v>160</v>
      </c>
      <c r="I31" s="45" t="s">
        <v>228</v>
      </c>
      <c r="J31" s="666">
        <v>50</v>
      </c>
      <c r="K31" s="49">
        <f>J31*1.1</f>
        <v>55.000000000000007</v>
      </c>
      <c r="L31" s="50">
        <f>H31*K31</f>
        <v>8800.0000000000018</v>
      </c>
      <c r="M31" s="51">
        <f t="shared" si="1"/>
        <v>1760.0000000000005</v>
      </c>
      <c r="N31" s="51">
        <f t="shared" si="2"/>
        <v>1100.0000000000002</v>
      </c>
      <c r="O31" s="52">
        <f t="shared" si="3"/>
        <v>11660.000000000002</v>
      </c>
      <c r="P31" s="593">
        <v>45215</v>
      </c>
      <c r="Q31" s="52" t="s">
        <v>790</v>
      </c>
      <c r="R31" s="580" t="s">
        <v>400</v>
      </c>
      <c r="S31" s="592" t="s">
        <v>772</v>
      </c>
      <c r="T31" s="526">
        <f>'LOTTO 6'!B40</f>
        <v>27.058823529411764</v>
      </c>
      <c r="U31" s="45" t="s">
        <v>809</v>
      </c>
      <c r="V31" s="45" t="s">
        <v>809</v>
      </c>
      <c r="W31" s="45"/>
      <c r="X31" s="45" t="s">
        <v>809</v>
      </c>
      <c r="Y31" s="45" t="s">
        <v>809</v>
      </c>
      <c r="Z31" s="45" t="s">
        <v>809</v>
      </c>
      <c r="AA31" s="45" t="s">
        <v>809</v>
      </c>
      <c r="AB31" s="46" t="s">
        <v>809</v>
      </c>
      <c r="AC31" s="715" t="s">
        <v>809</v>
      </c>
    </row>
    <row r="32" spans="1:29" s="17" customFormat="1" ht="90" customHeight="1" x14ac:dyDescent="0.2">
      <c r="A32" s="178"/>
      <c r="B32" s="2"/>
      <c r="C32" s="174" t="s">
        <v>193</v>
      </c>
      <c r="D32" s="8"/>
      <c r="E32" s="8"/>
      <c r="F32" s="8"/>
      <c r="G32" s="1"/>
      <c r="H32" s="1"/>
      <c r="I32" s="1"/>
      <c r="J32" s="666"/>
      <c r="K32" s="9"/>
      <c r="L32" s="10"/>
      <c r="M32" s="3"/>
      <c r="N32" s="3"/>
      <c r="O32" s="11"/>
      <c r="P32" s="591"/>
      <c r="Q32" s="11"/>
      <c r="R32" s="922"/>
      <c r="S32" s="573"/>
      <c r="T32" s="525"/>
      <c r="U32" s="1"/>
      <c r="V32" s="1"/>
      <c r="W32" s="1"/>
      <c r="X32" s="1"/>
      <c r="Y32" s="672"/>
      <c r="Z32" s="671"/>
      <c r="AA32" s="1"/>
      <c r="AB32" s="2"/>
      <c r="AC32" s="176"/>
    </row>
    <row r="33" spans="1:29" s="17" customFormat="1" ht="90" customHeight="1" x14ac:dyDescent="0.2">
      <c r="A33" s="178">
        <v>7</v>
      </c>
      <c r="B33" s="29" t="s">
        <v>237</v>
      </c>
      <c r="C33" s="20" t="s">
        <v>165</v>
      </c>
      <c r="D33" s="4" t="s">
        <v>139</v>
      </c>
      <c r="E33" s="4" t="s">
        <v>163</v>
      </c>
      <c r="F33" s="4" t="s">
        <v>163</v>
      </c>
      <c r="G33" s="1">
        <v>120</v>
      </c>
      <c r="H33" s="1">
        <f t="shared" ref="H33:H70" si="5">G33*4</f>
        <v>480</v>
      </c>
      <c r="I33" s="1" t="s">
        <v>228</v>
      </c>
      <c r="J33" s="666">
        <v>20</v>
      </c>
      <c r="K33" s="9">
        <f>J33*1.1</f>
        <v>22</v>
      </c>
      <c r="L33" s="10">
        <f>H33*K33</f>
        <v>10560</v>
      </c>
      <c r="M33" s="3">
        <f t="shared" ref="M33:M70" si="6">L33*0.2</f>
        <v>2112</v>
      </c>
      <c r="N33" s="3">
        <f t="shared" ref="N33:N70" si="7">L33/48*6</f>
        <v>1320</v>
      </c>
      <c r="O33" s="11">
        <f t="shared" ref="O33:O70" si="8">L33+M33+N33</f>
        <v>13992</v>
      </c>
      <c r="P33" s="591">
        <v>45215</v>
      </c>
      <c r="Q33" s="11" t="s">
        <v>790</v>
      </c>
      <c r="R33" s="579" t="s">
        <v>390</v>
      </c>
      <c r="S33" s="573" t="s">
        <v>774</v>
      </c>
      <c r="T33" s="525">
        <f>'LOTTO 7'!B23</f>
        <v>61.25</v>
      </c>
      <c r="U33" s="1">
        <v>18.809999999999999</v>
      </c>
      <c r="V33" s="525">
        <f>U33+T33</f>
        <v>80.06</v>
      </c>
      <c r="W33" s="525"/>
      <c r="X33" s="1">
        <v>59.09</v>
      </c>
      <c r="Y33" s="672">
        <v>4320</v>
      </c>
      <c r="Z33" s="671">
        <f>Y33/H33</f>
        <v>9</v>
      </c>
      <c r="AA33" s="1"/>
      <c r="AB33" s="8" t="s">
        <v>807</v>
      </c>
      <c r="AC33" s="176" t="s">
        <v>819</v>
      </c>
    </row>
    <row r="34" spans="1:29" s="17" customFormat="1" ht="90" customHeight="1" x14ac:dyDescent="0.2">
      <c r="A34" s="178">
        <v>7</v>
      </c>
      <c r="B34" s="29" t="s">
        <v>237</v>
      </c>
      <c r="C34" s="20" t="s">
        <v>165</v>
      </c>
      <c r="D34" s="4" t="s">
        <v>139</v>
      </c>
      <c r="E34" s="4" t="s">
        <v>163</v>
      </c>
      <c r="F34" s="4" t="s">
        <v>163</v>
      </c>
      <c r="G34" s="1">
        <v>120</v>
      </c>
      <c r="H34" s="1">
        <f t="shared" si="5"/>
        <v>480</v>
      </c>
      <c r="I34" s="1" t="s">
        <v>228</v>
      </c>
      <c r="J34" s="666">
        <v>20</v>
      </c>
      <c r="K34" s="9">
        <f>J34*1.1</f>
        <v>22</v>
      </c>
      <c r="L34" s="10">
        <f>H34*K34</f>
        <v>10560</v>
      </c>
      <c r="M34" s="3">
        <f t="shared" si="6"/>
        <v>2112</v>
      </c>
      <c r="N34" s="3">
        <f t="shared" si="7"/>
        <v>1320</v>
      </c>
      <c r="O34" s="11">
        <f t="shared" si="8"/>
        <v>13992</v>
      </c>
      <c r="P34" s="591">
        <v>45215</v>
      </c>
      <c r="Q34" s="11" t="s">
        <v>790</v>
      </c>
      <c r="R34" s="579" t="s">
        <v>398</v>
      </c>
      <c r="S34" s="573" t="s">
        <v>774</v>
      </c>
      <c r="T34" s="525">
        <f>'LOTTO 7'!B24</f>
        <v>80</v>
      </c>
      <c r="U34" s="1">
        <v>10.43</v>
      </c>
      <c r="V34" s="525">
        <f>U34+T34</f>
        <v>90.43</v>
      </c>
      <c r="W34" s="525"/>
      <c r="X34" s="1">
        <v>18.18</v>
      </c>
      <c r="Y34" s="672">
        <v>8640</v>
      </c>
      <c r="Z34" s="671">
        <f>Y34/H34</f>
        <v>18</v>
      </c>
      <c r="AA34" s="1"/>
      <c r="AB34" s="8" t="s">
        <v>807</v>
      </c>
      <c r="AC34" s="176" t="s">
        <v>819</v>
      </c>
    </row>
    <row r="35" spans="1:29" s="17" customFormat="1" ht="90" customHeight="1" x14ac:dyDescent="0.2">
      <c r="A35" s="178">
        <v>7</v>
      </c>
      <c r="B35" s="29" t="s">
        <v>237</v>
      </c>
      <c r="C35" s="20" t="s">
        <v>165</v>
      </c>
      <c r="D35" s="4" t="s">
        <v>139</v>
      </c>
      <c r="E35" s="4" t="s">
        <v>163</v>
      </c>
      <c r="F35" s="4" t="s">
        <v>163</v>
      </c>
      <c r="G35" s="1">
        <v>120</v>
      </c>
      <c r="H35" s="1">
        <f t="shared" si="5"/>
        <v>480</v>
      </c>
      <c r="I35" s="1" t="s">
        <v>228</v>
      </c>
      <c r="J35" s="666">
        <v>20</v>
      </c>
      <c r="K35" s="9">
        <f>J35*1.1</f>
        <v>22</v>
      </c>
      <c r="L35" s="10">
        <f>H35*K35</f>
        <v>10560</v>
      </c>
      <c r="M35" s="3">
        <f t="shared" si="6"/>
        <v>2112</v>
      </c>
      <c r="N35" s="3">
        <f t="shared" si="7"/>
        <v>1320</v>
      </c>
      <c r="O35" s="11">
        <f t="shared" si="8"/>
        <v>13992</v>
      </c>
      <c r="P35" s="591">
        <v>45215</v>
      </c>
      <c r="Q35" s="11" t="s">
        <v>790</v>
      </c>
      <c r="R35" s="579" t="s">
        <v>409</v>
      </c>
      <c r="S35" s="573" t="s">
        <v>774</v>
      </c>
      <c r="T35" s="525">
        <f>'LOTTO 7'!B25</f>
        <v>50</v>
      </c>
      <c r="U35" s="1">
        <v>20</v>
      </c>
      <c r="V35" s="525">
        <f>U35+T35</f>
        <v>70</v>
      </c>
      <c r="W35" s="525"/>
      <c r="X35" s="1">
        <v>66.819999999999993</v>
      </c>
      <c r="Y35" s="672">
        <v>3504</v>
      </c>
      <c r="Z35" s="671">
        <f>Y35/H35</f>
        <v>7.3</v>
      </c>
      <c r="AA35" s="1"/>
      <c r="AB35" s="8" t="s">
        <v>807</v>
      </c>
      <c r="AC35" s="176" t="s">
        <v>819</v>
      </c>
    </row>
    <row r="36" spans="1:29" s="163" customFormat="1" ht="90" customHeight="1" x14ac:dyDescent="0.2">
      <c r="A36" s="179">
        <v>8</v>
      </c>
      <c r="B36" s="46" t="s">
        <v>238</v>
      </c>
      <c r="C36" s="47" t="s">
        <v>174</v>
      </c>
      <c r="D36" s="48" t="s">
        <v>139</v>
      </c>
      <c r="E36" s="48" t="s">
        <v>163</v>
      </c>
      <c r="F36" s="48" t="s">
        <v>163</v>
      </c>
      <c r="G36" s="45">
        <v>20</v>
      </c>
      <c r="H36" s="45">
        <f t="shared" si="5"/>
        <v>80</v>
      </c>
      <c r="I36" s="45" t="s">
        <v>228</v>
      </c>
      <c r="J36" s="666">
        <v>60</v>
      </c>
      <c r="K36" s="49">
        <v>65</v>
      </c>
      <c r="L36" s="50">
        <f>H36*K36</f>
        <v>5200</v>
      </c>
      <c r="M36" s="51">
        <f t="shared" si="6"/>
        <v>1040</v>
      </c>
      <c r="N36" s="51">
        <f t="shared" si="7"/>
        <v>650</v>
      </c>
      <c r="O36" s="52">
        <f t="shared" si="8"/>
        <v>6890</v>
      </c>
      <c r="P36" s="593">
        <v>45215</v>
      </c>
      <c r="Q36" s="52" t="s">
        <v>790</v>
      </c>
      <c r="R36" s="580" t="s">
        <v>391</v>
      </c>
      <c r="S36" s="592" t="s">
        <v>772</v>
      </c>
      <c r="T36" s="526">
        <f>'LOTTO 8'!B27</f>
        <v>46.666666666666671</v>
      </c>
      <c r="U36" s="45" t="s">
        <v>809</v>
      </c>
      <c r="V36" s="45" t="s">
        <v>809</v>
      </c>
      <c r="W36" s="45"/>
      <c r="X36" s="45" t="s">
        <v>809</v>
      </c>
      <c r="Y36" s="45" t="s">
        <v>809</v>
      </c>
      <c r="Z36" s="45" t="s">
        <v>809</v>
      </c>
      <c r="AA36" s="45" t="s">
        <v>809</v>
      </c>
      <c r="AB36" s="46" t="s">
        <v>809</v>
      </c>
      <c r="AC36" s="715" t="s">
        <v>809</v>
      </c>
    </row>
    <row r="37" spans="1:29" s="163" customFormat="1" ht="90" customHeight="1" x14ac:dyDescent="0.2">
      <c r="A37" s="179">
        <v>8</v>
      </c>
      <c r="B37" s="46" t="s">
        <v>238</v>
      </c>
      <c r="C37" s="47" t="s">
        <v>174</v>
      </c>
      <c r="D37" s="48" t="s">
        <v>139</v>
      </c>
      <c r="E37" s="48" t="s">
        <v>163</v>
      </c>
      <c r="F37" s="48" t="s">
        <v>163</v>
      </c>
      <c r="G37" s="45">
        <v>20</v>
      </c>
      <c r="H37" s="45">
        <f t="shared" si="5"/>
        <v>80</v>
      </c>
      <c r="I37" s="45" t="s">
        <v>228</v>
      </c>
      <c r="J37" s="666">
        <v>60</v>
      </c>
      <c r="K37" s="49">
        <v>65</v>
      </c>
      <c r="L37" s="50">
        <f>H37*K37</f>
        <v>5200</v>
      </c>
      <c r="M37" s="51">
        <f t="shared" si="6"/>
        <v>1040</v>
      </c>
      <c r="N37" s="51">
        <f t="shared" si="7"/>
        <v>650</v>
      </c>
      <c r="O37" s="52">
        <f t="shared" si="8"/>
        <v>6890</v>
      </c>
      <c r="P37" s="593">
        <v>45215</v>
      </c>
      <c r="Q37" s="52" t="s">
        <v>790</v>
      </c>
      <c r="R37" s="580" t="s">
        <v>398</v>
      </c>
      <c r="S37" s="574" t="s">
        <v>774</v>
      </c>
      <c r="T37" s="526">
        <f>'LOTTO 8'!B28</f>
        <v>75.833333333333329</v>
      </c>
      <c r="U37" s="45">
        <v>14.88</v>
      </c>
      <c r="V37" s="526">
        <f>U37+T37</f>
        <v>90.713333333333324</v>
      </c>
      <c r="W37" s="526"/>
      <c r="X37" s="45">
        <v>18.46</v>
      </c>
      <c r="Y37" s="673">
        <v>4240</v>
      </c>
      <c r="Z37" s="682">
        <f>Y37/H37</f>
        <v>53</v>
      </c>
      <c r="AA37" s="45"/>
      <c r="AB37" s="716" t="s">
        <v>807</v>
      </c>
      <c r="AC37" s="715" t="s">
        <v>819</v>
      </c>
    </row>
    <row r="38" spans="1:29" s="163" customFormat="1" ht="90" customHeight="1" x14ac:dyDescent="0.2">
      <c r="A38" s="731">
        <v>8</v>
      </c>
      <c r="B38" s="732" t="s">
        <v>238</v>
      </c>
      <c r="C38" s="733" t="s">
        <v>174</v>
      </c>
      <c r="D38" s="732" t="s">
        <v>139</v>
      </c>
      <c r="E38" s="732" t="s">
        <v>163</v>
      </c>
      <c r="F38" s="732" t="s">
        <v>163</v>
      </c>
      <c r="G38" s="734">
        <v>20</v>
      </c>
      <c r="H38" s="734">
        <f t="shared" si="5"/>
        <v>80</v>
      </c>
      <c r="I38" s="734" t="s">
        <v>228</v>
      </c>
      <c r="J38" s="735">
        <v>60</v>
      </c>
      <c r="K38" s="735">
        <v>65</v>
      </c>
      <c r="L38" s="735">
        <f>H38*K38</f>
        <v>5200</v>
      </c>
      <c r="M38" s="736">
        <f t="shared" si="6"/>
        <v>1040</v>
      </c>
      <c r="N38" s="736">
        <f t="shared" si="7"/>
        <v>650</v>
      </c>
      <c r="O38" s="736">
        <f t="shared" si="8"/>
        <v>6890</v>
      </c>
      <c r="P38" s="737">
        <v>45215</v>
      </c>
      <c r="Q38" s="736" t="s">
        <v>790</v>
      </c>
      <c r="R38" s="738" t="s">
        <v>400</v>
      </c>
      <c r="S38" s="739" t="s">
        <v>826</v>
      </c>
      <c r="T38" s="734" t="s">
        <v>809</v>
      </c>
      <c r="U38" s="734" t="s">
        <v>809</v>
      </c>
      <c r="V38" s="734" t="s">
        <v>809</v>
      </c>
      <c r="W38" s="734" t="s">
        <v>809</v>
      </c>
      <c r="X38" s="734" t="s">
        <v>809</v>
      </c>
      <c r="Y38" s="734" t="s">
        <v>809</v>
      </c>
      <c r="Z38" s="734" t="s">
        <v>809</v>
      </c>
      <c r="AA38" s="734" t="s">
        <v>809</v>
      </c>
      <c r="AB38" s="734" t="s">
        <v>809</v>
      </c>
      <c r="AC38" s="734" t="s">
        <v>809</v>
      </c>
    </row>
    <row r="39" spans="1:29" s="163" customFormat="1" ht="90" customHeight="1" x14ac:dyDescent="0.2">
      <c r="A39" s="179">
        <v>8</v>
      </c>
      <c r="B39" s="46" t="s">
        <v>238</v>
      </c>
      <c r="C39" s="47" t="s">
        <v>174</v>
      </c>
      <c r="D39" s="48" t="s">
        <v>139</v>
      </c>
      <c r="E39" s="48" t="s">
        <v>163</v>
      </c>
      <c r="F39" s="48" t="s">
        <v>163</v>
      </c>
      <c r="G39" s="45">
        <v>20</v>
      </c>
      <c r="H39" s="45">
        <f t="shared" si="5"/>
        <v>80</v>
      </c>
      <c r="I39" s="45" t="s">
        <v>228</v>
      </c>
      <c r="J39" s="666">
        <v>60</v>
      </c>
      <c r="K39" s="49">
        <v>65</v>
      </c>
      <c r="L39" s="50">
        <f>H39*K39</f>
        <v>5200</v>
      </c>
      <c r="M39" s="51">
        <f t="shared" si="6"/>
        <v>1040</v>
      </c>
      <c r="N39" s="51">
        <f t="shared" si="7"/>
        <v>650</v>
      </c>
      <c r="O39" s="52">
        <f t="shared" si="8"/>
        <v>6890</v>
      </c>
      <c r="P39" s="593">
        <v>45215</v>
      </c>
      <c r="Q39" s="52" t="s">
        <v>790</v>
      </c>
      <c r="R39" s="580" t="s">
        <v>409</v>
      </c>
      <c r="S39" s="592" t="s">
        <v>772</v>
      </c>
      <c r="T39" s="526">
        <f>'LOTTO 8'!B30</f>
        <v>46.666666666666671</v>
      </c>
      <c r="U39" s="45" t="s">
        <v>809</v>
      </c>
      <c r="V39" s="45" t="s">
        <v>809</v>
      </c>
      <c r="W39" s="45"/>
      <c r="X39" s="45" t="s">
        <v>809</v>
      </c>
      <c r="Y39" s="45" t="s">
        <v>809</v>
      </c>
      <c r="Z39" s="45" t="s">
        <v>809</v>
      </c>
      <c r="AA39" s="45" t="s">
        <v>809</v>
      </c>
      <c r="AB39" s="46" t="s">
        <v>809</v>
      </c>
      <c r="AC39" s="715" t="s">
        <v>809</v>
      </c>
    </row>
    <row r="40" spans="1:29" s="17" customFormat="1" ht="90" customHeight="1" x14ac:dyDescent="0.2">
      <c r="A40" s="178">
        <v>9</v>
      </c>
      <c r="B40" s="29" t="s">
        <v>239</v>
      </c>
      <c r="C40" s="20" t="s">
        <v>24</v>
      </c>
      <c r="D40" s="4" t="s">
        <v>139</v>
      </c>
      <c r="E40" s="4" t="s">
        <v>163</v>
      </c>
      <c r="F40" s="4" t="s">
        <v>163</v>
      </c>
      <c r="G40" s="1">
        <v>20</v>
      </c>
      <c r="H40" s="1">
        <f t="shared" si="5"/>
        <v>80</v>
      </c>
      <c r="I40" s="1" t="s">
        <v>228</v>
      </c>
      <c r="J40" s="666">
        <v>70</v>
      </c>
      <c r="K40" s="9">
        <v>80</v>
      </c>
      <c r="L40" s="10">
        <f>H40*K40</f>
        <v>6400</v>
      </c>
      <c r="M40" s="3">
        <f t="shared" si="6"/>
        <v>1280</v>
      </c>
      <c r="N40" s="3">
        <f t="shared" si="7"/>
        <v>800</v>
      </c>
      <c r="O40" s="11">
        <f t="shared" si="8"/>
        <v>8480</v>
      </c>
      <c r="P40" s="591">
        <v>45215</v>
      </c>
      <c r="Q40" s="11" t="s">
        <v>790</v>
      </c>
      <c r="R40" s="579" t="s">
        <v>398</v>
      </c>
      <c r="S40" s="573" t="s">
        <v>774</v>
      </c>
      <c r="T40" s="525">
        <f>'LOTTO 9'!B15</f>
        <v>80</v>
      </c>
      <c r="U40" s="1">
        <v>20</v>
      </c>
      <c r="V40" s="525">
        <f>U40+T40</f>
        <v>100</v>
      </c>
      <c r="W40" s="525"/>
      <c r="X40" s="1">
        <v>6.25</v>
      </c>
      <c r="Y40" s="672">
        <v>6000</v>
      </c>
      <c r="Z40" s="671">
        <f>Y40/H40</f>
        <v>75</v>
      </c>
      <c r="AA40" s="1"/>
      <c r="AB40" s="8" t="s">
        <v>807</v>
      </c>
      <c r="AC40" s="176" t="s">
        <v>819</v>
      </c>
    </row>
    <row r="41" spans="1:29" s="163" customFormat="1" ht="90" customHeight="1" x14ac:dyDescent="0.2">
      <c r="A41" s="179">
        <v>10</v>
      </c>
      <c r="B41" s="46" t="s">
        <v>240</v>
      </c>
      <c r="C41" s="47" t="s">
        <v>149</v>
      </c>
      <c r="D41" s="48" t="s">
        <v>139</v>
      </c>
      <c r="E41" s="48" t="s">
        <v>163</v>
      </c>
      <c r="F41" s="48" t="s">
        <v>163</v>
      </c>
      <c r="G41" s="45">
        <v>35</v>
      </c>
      <c r="H41" s="45">
        <f t="shared" si="5"/>
        <v>140</v>
      </c>
      <c r="I41" s="45" t="s">
        <v>228</v>
      </c>
      <c r="J41" s="666">
        <v>50</v>
      </c>
      <c r="K41" s="49">
        <f>J41*1.1</f>
        <v>55.000000000000007</v>
      </c>
      <c r="L41" s="50">
        <f>H41*K41</f>
        <v>7700.0000000000009</v>
      </c>
      <c r="M41" s="51">
        <f t="shared" si="6"/>
        <v>1540.0000000000002</v>
      </c>
      <c r="N41" s="51">
        <f t="shared" si="7"/>
        <v>962.50000000000011</v>
      </c>
      <c r="O41" s="52">
        <f t="shared" si="8"/>
        <v>10202.500000000002</v>
      </c>
      <c r="P41" s="593">
        <v>45215</v>
      </c>
      <c r="Q41" s="52" t="s">
        <v>790</v>
      </c>
      <c r="R41" s="923" t="s">
        <v>411</v>
      </c>
      <c r="S41" s="574"/>
      <c r="T41" s="526"/>
      <c r="U41" s="45"/>
      <c r="V41" s="45"/>
      <c r="W41" s="45"/>
      <c r="X41" s="45"/>
      <c r="Y41" s="673"/>
      <c r="Z41" s="682"/>
      <c r="AA41" s="45"/>
      <c r="AB41" s="46"/>
      <c r="AC41" s="715"/>
    </row>
    <row r="42" spans="1:29" s="17" customFormat="1" ht="90" customHeight="1" x14ac:dyDescent="0.2">
      <c r="A42" s="178">
        <v>11</v>
      </c>
      <c r="B42" s="29" t="s">
        <v>241</v>
      </c>
      <c r="C42" s="20" t="s">
        <v>33</v>
      </c>
      <c r="D42" s="4" t="s">
        <v>139</v>
      </c>
      <c r="E42" s="4" t="s">
        <v>163</v>
      </c>
      <c r="F42" s="4" t="s">
        <v>163</v>
      </c>
      <c r="G42" s="1">
        <v>20</v>
      </c>
      <c r="H42" s="1">
        <f t="shared" si="5"/>
        <v>80</v>
      </c>
      <c r="I42" s="1" t="s">
        <v>228</v>
      </c>
      <c r="J42" s="666">
        <v>40</v>
      </c>
      <c r="K42" s="9">
        <v>45</v>
      </c>
      <c r="L42" s="10">
        <f>H42*K42</f>
        <v>3600</v>
      </c>
      <c r="M42" s="3">
        <f t="shared" si="6"/>
        <v>720</v>
      </c>
      <c r="N42" s="3">
        <f t="shared" si="7"/>
        <v>450</v>
      </c>
      <c r="O42" s="11">
        <f t="shared" si="8"/>
        <v>4770</v>
      </c>
      <c r="P42" s="591">
        <v>45215</v>
      </c>
      <c r="Q42" s="11" t="s">
        <v>790</v>
      </c>
      <c r="R42" s="579" t="s">
        <v>382</v>
      </c>
      <c r="S42" s="578" t="s">
        <v>772</v>
      </c>
      <c r="T42" s="525">
        <f>'LOTTO 11'!B19</f>
        <v>25.833333333333336</v>
      </c>
      <c r="U42" s="1" t="s">
        <v>809</v>
      </c>
      <c r="V42" s="1" t="s">
        <v>809</v>
      </c>
      <c r="W42" s="1"/>
      <c r="X42" s="1" t="s">
        <v>809</v>
      </c>
      <c r="Y42" s="672" t="s">
        <v>809</v>
      </c>
      <c r="Z42" s="671" t="s">
        <v>809</v>
      </c>
      <c r="AA42" s="1" t="s">
        <v>809</v>
      </c>
      <c r="AB42" s="2" t="s">
        <v>809</v>
      </c>
      <c r="AC42" s="176" t="s">
        <v>809</v>
      </c>
    </row>
    <row r="43" spans="1:29" s="17" customFormat="1" ht="90" customHeight="1" x14ac:dyDescent="0.2">
      <c r="A43" s="178">
        <v>11</v>
      </c>
      <c r="B43" s="29" t="s">
        <v>241</v>
      </c>
      <c r="C43" s="20" t="s">
        <v>33</v>
      </c>
      <c r="D43" s="4" t="s">
        <v>139</v>
      </c>
      <c r="E43" s="4" t="s">
        <v>163</v>
      </c>
      <c r="F43" s="4" t="s">
        <v>163</v>
      </c>
      <c r="G43" s="1">
        <v>20</v>
      </c>
      <c r="H43" s="1">
        <f t="shared" si="5"/>
        <v>80</v>
      </c>
      <c r="I43" s="1" t="s">
        <v>228</v>
      </c>
      <c r="J43" s="666">
        <v>40</v>
      </c>
      <c r="K43" s="9">
        <v>45</v>
      </c>
      <c r="L43" s="10">
        <f>H43*K43</f>
        <v>3600</v>
      </c>
      <c r="M43" s="3">
        <f t="shared" si="6"/>
        <v>720</v>
      </c>
      <c r="N43" s="3">
        <f t="shared" si="7"/>
        <v>450</v>
      </c>
      <c r="O43" s="11">
        <f t="shared" si="8"/>
        <v>4770</v>
      </c>
      <c r="P43" s="591">
        <v>45215</v>
      </c>
      <c r="Q43" s="11" t="s">
        <v>790</v>
      </c>
      <c r="R43" s="579" t="s">
        <v>390</v>
      </c>
      <c r="S43" s="573" t="s">
        <v>774</v>
      </c>
      <c r="T43" s="525">
        <f>'LOTTO 11'!B20</f>
        <v>80</v>
      </c>
      <c r="U43" s="1">
        <v>20</v>
      </c>
      <c r="V43" s="525">
        <f>U43+T43</f>
        <v>100</v>
      </c>
      <c r="W43" s="525"/>
      <c r="X43" s="1">
        <v>80</v>
      </c>
      <c r="Y43" s="672">
        <v>720</v>
      </c>
      <c r="Z43" s="671">
        <f>Y43/H43</f>
        <v>9</v>
      </c>
      <c r="AA43" s="1"/>
      <c r="AB43" s="8" t="s">
        <v>807</v>
      </c>
      <c r="AC43" s="176" t="s">
        <v>819</v>
      </c>
    </row>
    <row r="44" spans="1:29" s="163" customFormat="1" ht="90" customHeight="1" x14ac:dyDescent="0.2">
      <c r="A44" s="179">
        <v>12</v>
      </c>
      <c r="B44" s="46" t="s">
        <v>242</v>
      </c>
      <c r="C44" s="47" t="s">
        <v>34</v>
      </c>
      <c r="D44" s="48" t="s">
        <v>139</v>
      </c>
      <c r="E44" s="48" t="s">
        <v>163</v>
      </c>
      <c r="F44" s="48" t="s">
        <v>163</v>
      </c>
      <c r="G44" s="45">
        <v>20</v>
      </c>
      <c r="H44" s="45">
        <f t="shared" si="5"/>
        <v>80</v>
      </c>
      <c r="I44" s="45" t="s">
        <v>228</v>
      </c>
      <c r="J44" s="666">
        <v>80</v>
      </c>
      <c r="K44" s="49">
        <v>90</v>
      </c>
      <c r="L44" s="50">
        <f>H44*K44</f>
        <v>7200</v>
      </c>
      <c r="M44" s="51">
        <f t="shared" si="6"/>
        <v>1440</v>
      </c>
      <c r="N44" s="51">
        <f t="shared" si="7"/>
        <v>900</v>
      </c>
      <c r="O44" s="52">
        <f t="shared" si="8"/>
        <v>9540</v>
      </c>
      <c r="P44" s="593">
        <v>45215</v>
      </c>
      <c r="Q44" s="52" t="s">
        <v>790</v>
      </c>
      <c r="R44" s="580" t="s">
        <v>398</v>
      </c>
      <c r="S44" s="574" t="s">
        <v>774</v>
      </c>
      <c r="T44" s="526">
        <f>'LOTTO 12'!B15</f>
        <v>80</v>
      </c>
      <c r="U44" s="45">
        <v>20</v>
      </c>
      <c r="V44" s="526">
        <f>U44+T44</f>
        <v>100</v>
      </c>
      <c r="W44" s="526"/>
      <c r="X44" s="45">
        <v>3.33</v>
      </c>
      <c r="Y44" s="673">
        <v>6960</v>
      </c>
      <c r="Z44" s="682">
        <f>Y44/H44</f>
        <v>87</v>
      </c>
      <c r="AA44" s="45"/>
      <c r="AB44" s="716" t="s">
        <v>807</v>
      </c>
      <c r="AC44" s="716" t="s">
        <v>819</v>
      </c>
    </row>
    <row r="45" spans="1:29" s="17" customFormat="1" ht="90" customHeight="1" x14ac:dyDescent="0.2">
      <c r="A45" s="178">
        <v>13</v>
      </c>
      <c r="B45" s="5" t="s">
        <v>243</v>
      </c>
      <c r="C45" s="21" t="s">
        <v>102</v>
      </c>
      <c r="D45" s="4" t="s">
        <v>139</v>
      </c>
      <c r="E45" s="4" t="s">
        <v>163</v>
      </c>
      <c r="F45" s="4" t="s">
        <v>163</v>
      </c>
      <c r="G45" s="1">
        <v>270</v>
      </c>
      <c r="H45" s="1">
        <f t="shared" si="5"/>
        <v>1080</v>
      </c>
      <c r="I45" s="1" t="s">
        <v>228</v>
      </c>
      <c r="J45" s="666">
        <v>10</v>
      </c>
      <c r="K45" s="9">
        <v>15</v>
      </c>
      <c r="L45" s="10">
        <f>H45*K45</f>
        <v>16200</v>
      </c>
      <c r="M45" s="3">
        <f t="shared" si="6"/>
        <v>3240</v>
      </c>
      <c r="N45" s="3">
        <f t="shared" si="7"/>
        <v>2025</v>
      </c>
      <c r="O45" s="11">
        <f t="shared" si="8"/>
        <v>21465</v>
      </c>
      <c r="P45" s="591">
        <v>45215</v>
      </c>
      <c r="Q45" s="11" t="s">
        <v>790</v>
      </c>
      <c r="R45" s="579" t="s">
        <v>382</v>
      </c>
      <c r="S45" s="578" t="s">
        <v>772</v>
      </c>
      <c r="T45" s="525">
        <f>'LOTTO 13'!B35</f>
        <v>20.833333333333336</v>
      </c>
      <c r="U45" s="1" t="s">
        <v>809</v>
      </c>
      <c r="V45" s="1" t="s">
        <v>809</v>
      </c>
      <c r="W45" s="1"/>
      <c r="X45" s="1" t="s">
        <v>809</v>
      </c>
      <c r="Y45" s="672" t="s">
        <v>809</v>
      </c>
      <c r="Z45" s="671" t="s">
        <v>809</v>
      </c>
      <c r="AA45" s="1" t="s">
        <v>809</v>
      </c>
      <c r="AB45" s="2" t="s">
        <v>809</v>
      </c>
      <c r="AC45" s="176" t="s">
        <v>809</v>
      </c>
    </row>
    <row r="46" spans="1:29" s="17" customFormat="1" ht="90" customHeight="1" x14ac:dyDescent="0.2">
      <c r="A46" s="178">
        <v>13</v>
      </c>
      <c r="B46" s="5" t="s">
        <v>243</v>
      </c>
      <c r="C46" s="21" t="s">
        <v>102</v>
      </c>
      <c r="D46" s="4" t="s">
        <v>139</v>
      </c>
      <c r="E46" s="4" t="s">
        <v>163</v>
      </c>
      <c r="F46" s="4" t="s">
        <v>163</v>
      </c>
      <c r="G46" s="1">
        <v>270</v>
      </c>
      <c r="H46" s="1">
        <f t="shared" si="5"/>
        <v>1080</v>
      </c>
      <c r="I46" s="1" t="s">
        <v>228</v>
      </c>
      <c r="J46" s="666">
        <v>10</v>
      </c>
      <c r="K46" s="9">
        <v>15</v>
      </c>
      <c r="L46" s="10">
        <f>H46*K46</f>
        <v>16200</v>
      </c>
      <c r="M46" s="3">
        <f t="shared" si="6"/>
        <v>3240</v>
      </c>
      <c r="N46" s="3">
        <f t="shared" si="7"/>
        <v>2025</v>
      </c>
      <c r="O46" s="11">
        <f t="shared" si="8"/>
        <v>21465</v>
      </c>
      <c r="P46" s="591">
        <v>45215</v>
      </c>
      <c r="Q46" s="11" t="s">
        <v>790</v>
      </c>
      <c r="R46" s="579" t="s">
        <v>390</v>
      </c>
      <c r="S46" s="578" t="s">
        <v>772</v>
      </c>
      <c r="T46" s="525">
        <f>'LOTTO 13'!B36</f>
        <v>46.666666666666671</v>
      </c>
      <c r="U46" s="1" t="s">
        <v>809</v>
      </c>
      <c r="V46" s="1" t="s">
        <v>809</v>
      </c>
      <c r="W46" s="1"/>
      <c r="X46" s="1" t="s">
        <v>809</v>
      </c>
      <c r="Y46" s="672" t="s">
        <v>809</v>
      </c>
      <c r="Z46" s="671" t="s">
        <v>809</v>
      </c>
      <c r="AA46" s="1" t="s">
        <v>809</v>
      </c>
      <c r="AB46" s="2" t="s">
        <v>809</v>
      </c>
      <c r="AC46" s="176" t="s">
        <v>809</v>
      </c>
    </row>
    <row r="47" spans="1:29" s="17" customFormat="1" ht="90" customHeight="1" x14ac:dyDescent="0.2">
      <c r="A47" s="178">
        <v>13</v>
      </c>
      <c r="B47" s="5" t="s">
        <v>243</v>
      </c>
      <c r="C47" s="21" t="s">
        <v>102</v>
      </c>
      <c r="D47" s="4" t="s">
        <v>139</v>
      </c>
      <c r="E47" s="4" t="s">
        <v>163</v>
      </c>
      <c r="F47" s="4" t="s">
        <v>163</v>
      </c>
      <c r="G47" s="1">
        <v>270</v>
      </c>
      <c r="H47" s="1">
        <f t="shared" si="5"/>
        <v>1080</v>
      </c>
      <c r="I47" s="1" t="s">
        <v>228</v>
      </c>
      <c r="J47" s="666">
        <v>10</v>
      </c>
      <c r="K47" s="9">
        <v>15</v>
      </c>
      <c r="L47" s="10">
        <f>H47*K47</f>
        <v>16200</v>
      </c>
      <c r="M47" s="3">
        <f t="shared" si="6"/>
        <v>3240</v>
      </c>
      <c r="N47" s="3">
        <f t="shared" si="7"/>
        <v>2025</v>
      </c>
      <c r="O47" s="11">
        <f t="shared" si="8"/>
        <v>21465</v>
      </c>
      <c r="P47" s="591">
        <v>45215</v>
      </c>
      <c r="Q47" s="11" t="s">
        <v>790</v>
      </c>
      <c r="R47" s="579" t="s">
        <v>391</v>
      </c>
      <c r="S47" s="578" t="s">
        <v>772</v>
      </c>
      <c r="T47" s="525">
        <f>'LOTTO 13'!B37</f>
        <v>46.666666666666671</v>
      </c>
      <c r="U47" s="1" t="s">
        <v>809</v>
      </c>
      <c r="V47" s="1" t="s">
        <v>809</v>
      </c>
      <c r="W47" s="1"/>
      <c r="X47" s="1" t="s">
        <v>809</v>
      </c>
      <c r="Y47" s="672" t="s">
        <v>809</v>
      </c>
      <c r="Z47" s="671" t="s">
        <v>809</v>
      </c>
      <c r="AA47" s="1" t="s">
        <v>809</v>
      </c>
      <c r="AB47" s="2" t="s">
        <v>809</v>
      </c>
      <c r="AC47" s="176" t="s">
        <v>809</v>
      </c>
    </row>
    <row r="48" spans="1:29" s="17" customFormat="1" ht="90" customHeight="1" x14ac:dyDescent="0.2">
      <c r="A48" s="178">
        <v>13</v>
      </c>
      <c r="B48" s="5" t="s">
        <v>243</v>
      </c>
      <c r="C48" s="21" t="s">
        <v>102</v>
      </c>
      <c r="D48" s="4" t="s">
        <v>139</v>
      </c>
      <c r="E48" s="4" t="s">
        <v>163</v>
      </c>
      <c r="F48" s="4" t="s">
        <v>163</v>
      </c>
      <c r="G48" s="1">
        <v>270</v>
      </c>
      <c r="H48" s="1">
        <f t="shared" si="5"/>
        <v>1080</v>
      </c>
      <c r="I48" s="1" t="s">
        <v>228</v>
      </c>
      <c r="J48" s="666">
        <v>10</v>
      </c>
      <c r="K48" s="9">
        <v>15</v>
      </c>
      <c r="L48" s="10">
        <f>H48*K48</f>
        <v>16200</v>
      </c>
      <c r="M48" s="3">
        <f t="shared" si="6"/>
        <v>3240</v>
      </c>
      <c r="N48" s="3">
        <f t="shared" si="7"/>
        <v>2025</v>
      </c>
      <c r="O48" s="11">
        <f t="shared" si="8"/>
        <v>21465</v>
      </c>
      <c r="P48" s="591">
        <v>45215</v>
      </c>
      <c r="Q48" s="11" t="s">
        <v>790</v>
      </c>
      <c r="R48" s="579" t="s">
        <v>396</v>
      </c>
      <c r="S48" s="578" t="s">
        <v>772</v>
      </c>
      <c r="T48" s="525">
        <f>'LOTTO 13'!B38</f>
        <v>46.666666666666671</v>
      </c>
      <c r="U48" s="1" t="s">
        <v>809</v>
      </c>
      <c r="V48" s="1" t="s">
        <v>809</v>
      </c>
      <c r="W48" s="1"/>
      <c r="X48" s="1" t="s">
        <v>809</v>
      </c>
      <c r="Y48" s="672" t="s">
        <v>809</v>
      </c>
      <c r="Z48" s="671" t="s">
        <v>809</v>
      </c>
      <c r="AA48" s="1" t="s">
        <v>809</v>
      </c>
      <c r="AB48" s="2" t="s">
        <v>809</v>
      </c>
      <c r="AC48" s="176" t="s">
        <v>809</v>
      </c>
    </row>
    <row r="49" spans="1:29" s="17" customFormat="1" ht="90" customHeight="1" x14ac:dyDescent="0.2">
      <c r="A49" s="178">
        <v>13</v>
      </c>
      <c r="B49" s="5" t="s">
        <v>243</v>
      </c>
      <c r="C49" s="21" t="s">
        <v>102</v>
      </c>
      <c r="D49" s="4" t="s">
        <v>139</v>
      </c>
      <c r="E49" s="4" t="s">
        <v>163</v>
      </c>
      <c r="F49" s="4" t="s">
        <v>163</v>
      </c>
      <c r="G49" s="1">
        <v>270</v>
      </c>
      <c r="H49" s="1">
        <f t="shared" si="5"/>
        <v>1080</v>
      </c>
      <c r="I49" s="1" t="s">
        <v>228</v>
      </c>
      <c r="J49" s="666">
        <v>10</v>
      </c>
      <c r="K49" s="9">
        <v>15</v>
      </c>
      <c r="L49" s="10">
        <f>H49*K49</f>
        <v>16200</v>
      </c>
      <c r="M49" s="3">
        <f t="shared" si="6"/>
        <v>3240</v>
      </c>
      <c r="N49" s="3">
        <f t="shared" si="7"/>
        <v>2025</v>
      </c>
      <c r="O49" s="11">
        <f t="shared" si="8"/>
        <v>21465</v>
      </c>
      <c r="P49" s="591">
        <v>45215</v>
      </c>
      <c r="Q49" s="11" t="s">
        <v>790</v>
      </c>
      <c r="R49" s="579" t="s">
        <v>398</v>
      </c>
      <c r="S49" s="573" t="s">
        <v>774</v>
      </c>
      <c r="T49" s="525">
        <f>'LOTTO 13'!B39</f>
        <v>80</v>
      </c>
      <c r="U49" s="1">
        <v>20</v>
      </c>
      <c r="V49" s="525">
        <f>U49+T49</f>
        <v>100</v>
      </c>
      <c r="W49" s="525"/>
      <c r="X49" s="1">
        <v>46.67</v>
      </c>
      <c r="Y49" s="672">
        <v>8640</v>
      </c>
      <c r="Z49" s="671">
        <f>Y49/H49</f>
        <v>8</v>
      </c>
      <c r="AA49" s="1"/>
      <c r="AB49" s="8" t="s">
        <v>807</v>
      </c>
      <c r="AC49" s="176" t="s">
        <v>819</v>
      </c>
    </row>
    <row r="50" spans="1:29" s="17" customFormat="1" ht="90" customHeight="1" x14ac:dyDescent="0.2">
      <c r="A50" s="178">
        <v>13</v>
      </c>
      <c r="B50" s="5" t="s">
        <v>243</v>
      </c>
      <c r="C50" s="21" t="s">
        <v>102</v>
      </c>
      <c r="D50" s="4" t="s">
        <v>139</v>
      </c>
      <c r="E50" s="4" t="s">
        <v>163</v>
      </c>
      <c r="F50" s="4" t="s">
        <v>163</v>
      </c>
      <c r="G50" s="1">
        <v>270</v>
      </c>
      <c r="H50" s="1">
        <f t="shared" si="5"/>
        <v>1080</v>
      </c>
      <c r="I50" s="1" t="s">
        <v>228</v>
      </c>
      <c r="J50" s="666">
        <v>10</v>
      </c>
      <c r="K50" s="9">
        <v>15</v>
      </c>
      <c r="L50" s="10">
        <f>H50*K50</f>
        <v>16200</v>
      </c>
      <c r="M50" s="3">
        <f t="shared" si="6"/>
        <v>3240</v>
      </c>
      <c r="N50" s="3">
        <f t="shared" si="7"/>
        <v>2025</v>
      </c>
      <c r="O50" s="11">
        <f t="shared" si="8"/>
        <v>21465</v>
      </c>
      <c r="P50" s="591">
        <v>45215</v>
      </c>
      <c r="Q50" s="11" t="s">
        <v>790</v>
      </c>
      <c r="R50" s="579" t="s">
        <v>409</v>
      </c>
      <c r="S50" s="578" t="s">
        <v>772</v>
      </c>
      <c r="T50" s="525">
        <f>'LOTTO 13'!B40</f>
        <v>46.666666666666671</v>
      </c>
      <c r="U50" s="1" t="s">
        <v>809</v>
      </c>
      <c r="V50" s="1" t="s">
        <v>809</v>
      </c>
      <c r="W50" s="1"/>
      <c r="X50" s="1" t="s">
        <v>809</v>
      </c>
      <c r="Y50" s="672" t="s">
        <v>809</v>
      </c>
      <c r="Z50" s="671" t="s">
        <v>809</v>
      </c>
      <c r="AA50" s="1" t="s">
        <v>809</v>
      </c>
      <c r="AB50" s="2" t="s">
        <v>809</v>
      </c>
      <c r="AC50" s="176" t="s">
        <v>809</v>
      </c>
    </row>
    <row r="51" spans="1:29" s="163" customFormat="1" ht="90" customHeight="1" x14ac:dyDescent="0.2">
      <c r="A51" s="179">
        <v>14</v>
      </c>
      <c r="B51" s="46" t="s">
        <v>244</v>
      </c>
      <c r="C51" s="53" t="s">
        <v>103</v>
      </c>
      <c r="D51" s="48" t="s">
        <v>139</v>
      </c>
      <c r="E51" s="48" t="s">
        <v>163</v>
      </c>
      <c r="F51" s="48" t="s">
        <v>163</v>
      </c>
      <c r="G51" s="45">
        <v>270</v>
      </c>
      <c r="H51" s="45">
        <f t="shared" si="5"/>
        <v>1080</v>
      </c>
      <c r="I51" s="45" t="s">
        <v>228</v>
      </c>
      <c r="J51" s="666">
        <v>10</v>
      </c>
      <c r="K51" s="49">
        <v>15</v>
      </c>
      <c r="L51" s="50">
        <f>H51*K51</f>
        <v>16200</v>
      </c>
      <c r="M51" s="51">
        <f t="shared" si="6"/>
        <v>3240</v>
      </c>
      <c r="N51" s="51">
        <f t="shared" si="7"/>
        <v>2025</v>
      </c>
      <c r="O51" s="52">
        <f t="shared" si="8"/>
        <v>21465</v>
      </c>
      <c r="P51" s="593">
        <v>45215</v>
      </c>
      <c r="Q51" s="52" t="s">
        <v>790</v>
      </c>
      <c r="R51" s="580" t="s">
        <v>371</v>
      </c>
      <c r="S51" s="574" t="s">
        <v>774</v>
      </c>
      <c r="T51" s="526">
        <f>'LOTTO 14'!B27</f>
        <v>80</v>
      </c>
      <c r="U51" s="45">
        <v>7.42</v>
      </c>
      <c r="V51" s="526">
        <f>U51+T51</f>
        <v>87.42</v>
      </c>
      <c r="W51" s="526"/>
      <c r="X51" s="45">
        <v>7.33</v>
      </c>
      <c r="Y51" s="673">
        <v>15012</v>
      </c>
      <c r="Z51" s="682">
        <f>Y51/H51</f>
        <v>13.9</v>
      </c>
      <c r="AA51" s="45"/>
      <c r="AB51" s="716" t="s">
        <v>807</v>
      </c>
      <c r="AC51" s="715" t="s">
        <v>819</v>
      </c>
    </row>
    <row r="52" spans="1:29" s="163" customFormat="1" ht="90" customHeight="1" x14ac:dyDescent="0.2">
      <c r="A52" s="179">
        <v>14</v>
      </c>
      <c r="B52" s="46" t="s">
        <v>244</v>
      </c>
      <c r="C52" s="53" t="s">
        <v>103</v>
      </c>
      <c r="D52" s="48" t="s">
        <v>139</v>
      </c>
      <c r="E52" s="48" t="s">
        <v>163</v>
      </c>
      <c r="F52" s="48" t="s">
        <v>163</v>
      </c>
      <c r="G52" s="45">
        <v>270</v>
      </c>
      <c r="H52" s="45">
        <f t="shared" si="5"/>
        <v>1080</v>
      </c>
      <c r="I52" s="45" t="s">
        <v>228</v>
      </c>
      <c r="J52" s="666">
        <v>10</v>
      </c>
      <c r="K52" s="49">
        <v>15</v>
      </c>
      <c r="L52" s="50">
        <f>H52*K52</f>
        <v>16200</v>
      </c>
      <c r="M52" s="51">
        <f t="shared" si="6"/>
        <v>3240</v>
      </c>
      <c r="N52" s="51">
        <f t="shared" si="7"/>
        <v>2025</v>
      </c>
      <c r="O52" s="52">
        <f t="shared" si="8"/>
        <v>21465</v>
      </c>
      <c r="P52" s="593">
        <v>45215</v>
      </c>
      <c r="Q52" s="52" t="s">
        <v>790</v>
      </c>
      <c r="R52" s="580" t="s">
        <v>373</v>
      </c>
      <c r="S52" s="574" t="s">
        <v>774</v>
      </c>
      <c r="T52" s="526">
        <f>'LOTTO 14'!B28</f>
        <v>67.5</v>
      </c>
      <c r="U52" s="45">
        <v>20</v>
      </c>
      <c r="V52" s="526">
        <f>U52+T52</f>
        <v>87.5</v>
      </c>
      <c r="W52" s="526"/>
      <c r="X52" s="45">
        <v>53.33</v>
      </c>
      <c r="Y52" s="673">
        <v>7560</v>
      </c>
      <c r="Z52" s="682">
        <f>Y52/H52</f>
        <v>7</v>
      </c>
      <c r="AA52" s="45"/>
      <c r="AB52" s="716" t="s">
        <v>807</v>
      </c>
      <c r="AC52" s="715" t="s">
        <v>819</v>
      </c>
    </row>
    <row r="53" spans="1:29" s="163" customFormat="1" ht="90" customHeight="1" x14ac:dyDescent="0.2">
      <c r="A53" s="179">
        <v>14</v>
      </c>
      <c r="B53" s="46" t="s">
        <v>244</v>
      </c>
      <c r="C53" s="53" t="s">
        <v>103</v>
      </c>
      <c r="D53" s="48" t="s">
        <v>139</v>
      </c>
      <c r="E53" s="48" t="s">
        <v>163</v>
      </c>
      <c r="F53" s="48" t="s">
        <v>163</v>
      </c>
      <c r="G53" s="45">
        <v>270</v>
      </c>
      <c r="H53" s="45">
        <f t="shared" si="5"/>
        <v>1080</v>
      </c>
      <c r="I53" s="45" t="s">
        <v>228</v>
      </c>
      <c r="J53" s="666">
        <v>10</v>
      </c>
      <c r="K53" s="49">
        <v>15</v>
      </c>
      <c r="L53" s="50">
        <f>H53*K53</f>
        <v>16200</v>
      </c>
      <c r="M53" s="51">
        <f t="shared" si="6"/>
        <v>3240</v>
      </c>
      <c r="N53" s="51">
        <f t="shared" si="7"/>
        <v>2025</v>
      </c>
      <c r="O53" s="52">
        <f t="shared" si="8"/>
        <v>21465</v>
      </c>
      <c r="P53" s="593">
        <v>45215</v>
      </c>
      <c r="Q53" s="52" t="s">
        <v>790</v>
      </c>
      <c r="R53" s="580" t="s">
        <v>382</v>
      </c>
      <c r="S53" s="592" t="s">
        <v>772</v>
      </c>
      <c r="T53" s="526">
        <f>'LOTTO 14'!B29</f>
        <v>25.833333333333336</v>
      </c>
      <c r="U53" s="45" t="s">
        <v>809</v>
      </c>
      <c r="V53" s="45" t="s">
        <v>809</v>
      </c>
      <c r="W53" s="45"/>
      <c r="X53" s="45" t="s">
        <v>809</v>
      </c>
      <c r="Y53" s="45" t="s">
        <v>809</v>
      </c>
      <c r="Z53" s="45" t="s">
        <v>809</v>
      </c>
      <c r="AA53" s="45" t="s">
        <v>809</v>
      </c>
      <c r="AB53" s="46" t="s">
        <v>809</v>
      </c>
      <c r="AC53" s="715" t="s">
        <v>809</v>
      </c>
    </row>
    <row r="54" spans="1:29" s="163" customFormat="1" ht="90" customHeight="1" x14ac:dyDescent="0.2">
      <c r="A54" s="179">
        <v>14</v>
      </c>
      <c r="B54" s="46" t="s">
        <v>244</v>
      </c>
      <c r="C54" s="53" t="s">
        <v>103</v>
      </c>
      <c r="D54" s="48" t="s">
        <v>139</v>
      </c>
      <c r="E54" s="48" t="s">
        <v>163</v>
      </c>
      <c r="F54" s="48" t="s">
        <v>163</v>
      </c>
      <c r="G54" s="45">
        <v>270</v>
      </c>
      <c r="H54" s="45">
        <f t="shared" si="5"/>
        <v>1080</v>
      </c>
      <c r="I54" s="45" t="s">
        <v>228</v>
      </c>
      <c r="J54" s="666">
        <v>10</v>
      </c>
      <c r="K54" s="49">
        <v>15</v>
      </c>
      <c r="L54" s="50">
        <f>H54*K54</f>
        <v>16200</v>
      </c>
      <c r="M54" s="51">
        <f t="shared" si="6"/>
        <v>3240</v>
      </c>
      <c r="N54" s="51">
        <f t="shared" si="7"/>
        <v>2025</v>
      </c>
      <c r="O54" s="52">
        <f t="shared" si="8"/>
        <v>21465</v>
      </c>
      <c r="P54" s="593">
        <v>45215</v>
      </c>
      <c r="Q54" s="52" t="s">
        <v>790</v>
      </c>
      <c r="R54" s="580" t="s">
        <v>390</v>
      </c>
      <c r="S54" s="592" t="s">
        <v>772</v>
      </c>
      <c r="T54" s="526">
        <f>'LOTTO 14'!B30</f>
        <v>46.666666666666671</v>
      </c>
      <c r="U54" s="45" t="s">
        <v>809</v>
      </c>
      <c r="V54" s="45" t="s">
        <v>809</v>
      </c>
      <c r="W54" s="45"/>
      <c r="X54" s="45" t="s">
        <v>809</v>
      </c>
      <c r="Y54" s="45" t="s">
        <v>809</v>
      </c>
      <c r="Z54" s="45" t="s">
        <v>809</v>
      </c>
      <c r="AA54" s="45" t="s">
        <v>809</v>
      </c>
      <c r="AB54" s="46" t="s">
        <v>809</v>
      </c>
      <c r="AC54" s="715" t="s">
        <v>809</v>
      </c>
    </row>
    <row r="55" spans="1:29" s="17" customFormat="1" ht="90" customHeight="1" x14ac:dyDescent="0.2">
      <c r="A55" s="178">
        <v>15</v>
      </c>
      <c r="B55" s="6" t="s">
        <v>245</v>
      </c>
      <c r="C55" s="21" t="s">
        <v>207</v>
      </c>
      <c r="D55" s="4" t="s">
        <v>139</v>
      </c>
      <c r="E55" s="4" t="s">
        <v>163</v>
      </c>
      <c r="F55" s="4" t="s">
        <v>163</v>
      </c>
      <c r="G55" s="1">
        <v>270</v>
      </c>
      <c r="H55" s="1">
        <f t="shared" si="5"/>
        <v>1080</v>
      </c>
      <c r="I55" s="1" t="s">
        <v>228</v>
      </c>
      <c r="J55" s="666">
        <v>10</v>
      </c>
      <c r="K55" s="9">
        <v>15</v>
      </c>
      <c r="L55" s="10">
        <f>H55*K55</f>
        <v>16200</v>
      </c>
      <c r="M55" s="3">
        <f t="shared" si="6"/>
        <v>3240</v>
      </c>
      <c r="N55" s="3">
        <f t="shared" si="7"/>
        <v>2025</v>
      </c>
      <c r="O55" s="11">
        <f t="shared" si="8"/>
        <v>21465</v>
      </c>
      <c r="P55" s="591">
        <v>45215</v>
      </c>
      <c r="Q55" s="11" t="s">
        <v>790</v>
      </c>
      <c r="R55" s="579" t="s">
        <v>382</v>
      </c>
      <c r="S55" s="573" t="s">
        <v>774</v>
      </c>
      <c r="T55" s="525">
        <f>'LOTTO 15'!B23</f>
        <v>80</v>
      </c>
      <c r="U55" s="1">
        <v>20</v>
      </c>
      <c r="V55" s="525">
        <f>U55+T55</f>
        <v>100</v>
      </c>
      <c r="W55" s="525"/>
      <c r="X55" s="690">
        <v>59.33</v>
      </c>
      <c r="Y55" s="672">
        <v>6588</v>
      </c>
      <c r="Z55" s="671">
        <f>Y55/H55</f>
        <v>6.1</v>
      </c>
      <c r="AA55" s="1" t="s">
        <v>806</v>
      </c>
      <c r="AB55" s="2" t="s">
        <v>818</v>
      </c>
      <c r="AC55" s="176" t="s">
        <v>819</v>
      </c>
    </row>
    <row r="56" spans="1:29" s="17" customFormat="1" ht="90" customHeight="1" x14ac:dyDescent="0.2">
      <c r="A56" s="178">
        <v>15</v>
      </c>
      <c r="B56" s="6" t="s">
        <v>245</v>
      </c>
      <c r="C56" s="21" t="s">
        <v>207</v>
      </c>
      <c r="D56" s="4" t="s">
        <v>139</v>
      </c>
      <c r="E56" s="4" t="s">
        <v>163</v>
      </c>
      <c r="F56" s="4" t="s">
        <v>163</v>
      </c>
      <c r="G56" s="1">
        <v>270</v>
      </c>
      <c r="H56" s="1">
        <f t="shared" si="5"/>
        <v>1080</v>
      </c>
      <c r="I56" s="1" t="s">
        <v>228</v>
      </c>
      <c r="J56" s="666">
        <v>10</v>
      </c>
      <c r="K56" s="9">
        <v>15</v>
      </c>
      <c r="L56" s="10">
        <f>H56*K56</f>
        <v>16200</v>
      </c>
      <c r="M56" s="3">
        <f t="shared" si="6"/>
        <v>3240</v>
      </c>
      <c r="N56" s="3">
        <f t="shared" si="7"/>
        <v>2025</v>
      </c>
      <c r="O56" s="11">
        <f t="shared" si="8"/>
        <v>21465</v>
      </c>
      <c r="P56" s="591">
        <v>45215</v>
      </c>
      <c r="Q56" s="11" t="s">
        <v>790</v>
      </c>
      <c r="R56" s="579" t="s">
        <v>390</v>
      </c>
      <c r="S56" s="573" t="s">
        <v>774</v>
      </c>
      <c r="T56" s="525">
        <f>'LOTTO 15'!B24</f>
        <v>80</v>
      </c>
      <c r="U56" s="1">
        <v>14.99</v>
      </c>
      <c r="V56" s="525">
        <f>U56+T56</f>
        <v>94.99</v>
      </c>
      <c r="W56" s="525"/>
      <c r="X56" s="690">
        <v>33.33</v>
      </c>
      <c r="Y56" s="672">
        <v>10800</v>
      </c>
      <c r="Z56" s="671">
        <f>Y56/H56</f>
        <v>10</v>
      </c>
      <c r="AA56" s="1" t="s">
        <v>812</v>
      </c>
      <c r="AB56" s="8" t="s">
        <v>807</v>
      </c>
      <c r="AC56" s="176" t="s">
        <v>819</v>
      </c>
    </row>
    <row r="57" spans="1:29" s="17" customFormat="1" ht="90" customHeight="1" x14ac:dyDescent="0.2">
      <c r="A57" s="178">
        <v>15</v>
      </c>
      <c r="B57" s="6" t="s">
        <v>245</v>
      </c>
      <c r="C57" s="21" t="s">
        <v>207</v>
      </c>
      <c r="D57" s="4" t="s">
        <v>139</v>
      </c>
      <c r="E57" s="4" t="s">
        <v>163</v>
      </c>
      <c r="F57" s="4" t="s">
        <v>163</v>
      </c>
      <c r="G57" s="1">
        <v>270</v>
      </c>
      <c r="H57" s="1">
        <f t="shared" si="5"/>
        <v>1080</v>
      </c>
      <c r="I57" s="1" t="s">
        <v>228</v>
      </c>
      <c r="J57" s="666">
        <v>10</v>
      </c>
      <c r="K57" s="9">
        <v>15</v>
      </c>
      <c r="L57" s="10">
        <f>H57*K57</f>
        <v>16200</v>
      </c>
      <c r="M57" s="3">
        <f t="shared" si="6"/>
        <v>3240</v>
      </c>
      <c r="N57" s="3">
        <f t="shared" si="7"/>
        <v>2025</v>
      </c>
      <c r="O57" s="11">
        <f t="shared" si="8"/>
        <v>21465</v>
      </c>
      <c r="P57" s="591">
        <v>45215</v>
      </c>
      <c r="Q57" s="11" t="s">
        <v>790</v>
      </c>
      <c r="R57" s="579" t="s">
        <v>409</v>
      </c>
      <c r="S57" s="573" t="s">
        <v>774</v>
      </c>
      <c r="T57" s="525">
        <f>'LOTTO 15'!B25</f>
        <v>54.999999999999993</v>
      </c>
      <c r="U57" s="1">
        <v>8.48</v>
      </c>
      <c r="V57" s="525">
        <f>U57+T57</f>
        <v>63.47999999999999</v>
      </c>
      <c r="W57" s="525"/>
      <c r="X57" s="690">
        <v>10.67</v>
      </c>
      <c r="Y57" s="672">
        <v>14472</v>
      </c>
      <c r="Z57" s="671">
        <f>Y57/H57</f>
        <v>13.4</v>
      </c>
      <c r="AA57" s="1" t="s">
        <v>812</v>
      </c>
      <c r="AB57" s="8" t="s">
        <v>807</v>
      </c>
      <c r="AC57" s="176" t="s">
        <v>819</v>
      </c>
    </row>
    <row r="58" spans="1:29" s="163" customFormat="1" ht="90" customHeight="1" x14ac:dyDescent="0.2">
      <c r="A58" s="179">
        <v>16</v>
      </c>
      <c r="B58" s="54" t="s">
        <v>246</v>
      </c>
      <c r="C58" s="53" t="s">
        <v>114</v>
      </c>
      <c r="D58" s="48" t="s">
        <v>139</v>
      </c>
      <c r="E58" s="48" t="s">
        <v>163</v>
      </c>
      <c r="F58" s="48" t="s">
        <v>163</v>
      </c>
      <c r="G58" s="45">
        <v>270</v>
      </c>
      <c r="H58" s="45">
        <f t="shared" si="5"/>
        <v>1080</v>
      </c>
      <c r="I58" s="45" t="s">
        <v>228</v>
      </c>
      <c r="J58" s="666">
        <v>10</v>
      </c>
      <c r="K58" s="49">
        <v>15</v>
      </c>
      <c r="L58" s="50">
        <f>H58*K58</f>
        <v>16200</v>
      </c>
      <c r="M58" s="51">
        <f t="shared" si="6"/>
        <v>3240</v>
      </c>
      <c r="N58" s="51">
        <f t="shared" si="7"/>
        <v>2025</v>
      </c>
      <c r="O58" s="52">
        <f t="shared" si="8"/>
        <v>21465</v>
      </c>
      <c r="P58" s="593">
        <v>45215</v>
      </c>
      <c r="Q58" s="52" t="s">
        <v>790</v>
      </c>
      <c r="R58" s="580" t="s">
        <v>382</v>
      </c>
      <c r="S58" s="574" t="s">
        <v>774</v>
      </c>
      <c r="T58" s="526">
        <f>'LOTTO 16'!B23</f>
        <v>67.5</v>
      </c>
      <c r="U58" s="45">
        <v>17.059999999999999</v>
      </c>
      <c r="V58" s="526">
        <f>U58+T58</f>
        <v>84.56</v>
      </c>
      <c r="W58" s="526"/>
      <c r="X58" s="45">
        <v>53.33</v>
      </c>
      <c r="Y58" s="673">
        <v>7560</v>
      </c>
      <c r="Z58" s="682">
        <f>Y58/H58</f>
        <v>7</v>
      </c>
      <c r="AA58" s="45"/>
      <c r="AB58" s="716" t="s">
        <v>807</v>
      </c>
      <c r="AC58" s="715" t="s">
        <v>819</v>
      </c>
    </row>
    <row r="59" spans="1:29" s="163" customFormat="1" ht="90" customHeight="1" x14ac:dyDescent="0.2">
      <c r="A59" s="179">
        <v>16</v>
      </c>
      <c r="B59" s="54" t="s">
        <v>246</v>
      </c>
      <c r="C59" s="53" t="s">
        <v>114</v>
      </c>
      <c r="D59" s="48" t="s">
        <v>139</v>
      </c>
      <c r="E59" s="48" t="s">
        <v>163</v>
      </c>
      <c r="F59" s="48" t="s">
        <v>163</v>
      </c>
      <c r="G59" s="45">
        <v>270</v>
      </c>
      <c r="H59" s="45">
        <f t="shared" si="5"/>
        <v>1080</v>
      </c>
      <c r="I59" s="45" t="s">
        <v>228</v>
      </c>
      <c r="J59" s="666">
        <v>10</v>
      </c>
      <c r="K59" s="49">
        <v>15</v>
      </c>
      <c r="L59" s="50">
        <f>H59*K59</f>
        <v>16200</v>
      </c>
      <c r="M59" s="51">
        <f t="shared" si="6"/>
        <v>3240</v>
      </c>
      <c r="N59" s="51">
        <f t="shared" si="7"/>
        <v>2025</v>
      </c>
      <c r="O59" s="52">
        <f t="shared" si="8"/>
        <v>21465</v>
      </c>
      <c r="P59" s="593">
        <v>45215</v>
      </c>
      <c r="Q59" s="52" t="s">
        <v>790</v>
      </c>
      <c r="R59" s="580" t="s">
        <v>390</v>
      </c>
      <c r="S59" s="574" t="s">
        <v>774</v>
      </c>
      <c r="T59" s="526">
        <f>'LOTTO 16'!B24</f>
        <v>80</v>
      </c>
      <c r="U59" s="45">
        <v>20</v>
      </c>
      <c r="V59" s="526">
        <f>U59+T59</f>
        <v>100</v>
      </c>
      <c r="W59" s="526"/>
      <c r="X59" s="45">
        <v>73.33</v>
      </c>
      <c r="Y59" s="673">
        <v>4320</v>
      </c>
      <c r="Z59" s="682">
        <f>Y59/H59</f>
        <v>4</v>
      </c>
      <c r="AA59" s="45"/>
      <c r="AB59" s="716" t="s">
        <v>807</v>
      </c>
      <c r="AC59" s="715" t="s">
        <v>819</v>
      </c>
    </row>
    <row r="60" spans="1:29" s="163" customFormat="1" ht="90" customHeight="1" x14ac:dyDescent="0.2">
      <c r="A60" s="179">
        <v>16</v>
      </c>
      <c r="B60" s="54" t="s">
        <v>246</v>
      </c>
      <c r="C60" s="53" t="s">
        <v>114</v>
      </c>
      <c r="D60" s="48" t="s">
        <v>139</v>
      </c>
      <c r="E60" s="48" t="s">
        <v>163</v>
      </c>
      <c r="F60" s="48" t="s">
        <v>163</v>
      </c>
      <c r="G60" s="45">
        <v>270</v>
      </c>
      <c r="H60" s="45">
        <f t="shared" si="5"/>
        <v>1080</v>
      </c>
      <c r="I60" s="45" t="s">
        <v>228</v>
      </c>
      <c r="J60" s="666">
        <v>10</v>
      </c>
      <c r="K60" s="49">
        <v>15</v>
      </c>
      <c r="L60" s="50">
        <f>H60*K60</f>
        <v>16200</v>
      </c>
      <c r="M60" s="51">
        <f t="shared" si="6"/>
        <v>3240</v>
      </c>
      <c r="N60" s="51">
        <f t="shared" si="7"/>
        <v>2025</v>
      </c>
      <c r="O60" s="52">
        <f t="shared" si="8"/>
        <v>21465</v>
      </c>
      <c r="P60" s="593">
        <v>45215</v>
      </c>
      <c r="Q60" s="52" t="s">
        <v>790</v>
      </c>
      <c r="R60" s="580" t="s">
        <v>404</v>
      </c>
      <c r="S60" s="592" t="s">
        <v>772</v>
      </c>
      <c r="T60" s="526">
        <f>'LOTTO 16'!B25</f>
        <v>25.833333333333336</v>
      </c>
      <c r="U60" s="45" t="s">
        <v>809</v>
      </c>
      <c r="V60" s="45" t="s">
        <v>809</v>
      </c>
      <c r="W60" s="45"/>
      <c r="X60" s="45" t="s">
        <v>809</v>
      </c>
      <c r="Y60" s="45" t="s">
        <v>809</v>
      </c>
      <c r="Z60" s="45" t="s">
        <v>809</v>
      </c>
      <c r="AA60" s="45" t="s">
        <v>809</v>
      </c>
      <c r="AB60" s="46" t="s">
        <v>809</v>
      </c>
      <c r="AC60" s="715" t="s">
        <v>809</v>
      </c>
    </row>
    <row r="61" spans="1:29" s="17" customFormat="1" ht="90" customHeight="1" x14ac:dyDescent="0.2">
      <c r="A61" s="178">
        <v>17</v>
      </c>
      <c r="B61" s="7" t="s">
        <v>247</v>
      </c>
      <c r="C61" s="21" t="s">
        <v>107</v>
      </c>
      <c r="D61" s="4" t="s">
        <v>139</v>
      </c>
      <c r="E61" s="4" t="s">
        <v>163</v>
      </c>
      <c r="F61" s="4" t="s">
        <v>163</v>
      </c>
      <c r="G61" s="1">
        <v>420</v>
      </c>
      <c r="H61" s="1">
        <f t="shared" si="5"/>
        <v>1680</v>
      </c>
      <c r="I61" s="1" t="s">
        <v>228</v>
      </c>
      <c r="J61" s="666">
        <v>5.5</v>
      </c>
      <c r="K61" s="9">
        <v>7</v>
      </c>
      <c r="L61" s="10">
        <f>H61*K61</f>
        <v>11760</v>
      </c>
      <c r="M61" s="3">
        <f t="shared" si="6"/>
        <v>2352</v>
      </c>
      <c r="N61" s="3">
        <f t="shared" si="7"/>
        <v>1470</v>
      </c>
      <c r="O61" s="11">
        <f t="shared" si="8"/>
        <v>15582</v>
      </c>
      <c r="P61" s="591">
        <v>45215</v>
      </c>
      <c r="Q61" s="11" t="s">
        <v>790</v>
      </c>
      <c r="R61" s="581" t="s">
        <v>371</v>
      </c>
      <c r="S61" s="573" t="s">
        <v>774</v>
      </c>
      <c r="T61" s="525">
        <f>'LOTTO 17'!B19</f>
        <v>80</v>
      </c>
      <c r="U61" s="1">
        <v>17.89</v>
      </c>
      <c r="V61" s="525">
        <f>U61+T61</f>
        <v>97.89</v>
      </c>
      <c r="W61" s="525"/>
      <c r="X61" s="1">
        <v>5.71</v>
      </c>
      <c r="Y61" s="672">
        <v>11088</v>
      </c>
      <c r="Z61" s="671">
        <f>Y61/H61</f>
        <v>6.6</v>
      </c>
      <c r="AA61" s="1"/>
      <c r="AB61" s="8" t="s">
        <v>807</v>
      </c>
      <c r="AC61" s="176" t="s">
        <v>819</v>
      </c>
    </row>
    <row r="62" spans="1:29" s="17" customFormat="1" ht="90" customHeight="1" x14ac:dyDescent="0.2">
      <c r="A62" s="178">
        <v>17</v>
      </c>
      <c r="B62" s="7" t="s">
        <v>247</v>
      </c>
      <c r="C62" s="21" t="s">
        <v>107</v>
      </c>
      <c r="D62" s="4" t="s">
        <v>139</v>
      </c>
      <c r="E62" s="4" t="s">
        <v>163</v>
      </c>
      <c r="F62" s="4" t="s">
        <v>163</v>
      </c>
      <c r="G62" s="1">
        <v>420</v>
      </c>
      <c r="H62" s="1">
        <f t="shared" si="5"/>
        <v>1680</v>
      </c>
      <c r="I62" s="1" t="s">
        <v>228</v>
      </c>
      <c r="J62" s="666">
        <v>5.5</v>
      </c>
      <c r="K62" s="9">
        <v>7</v>
      </c>
      <c r="L62" s="10">
        <f>H62*K62</f>
        <v>11760</v>
      </c>
      <c r="M62" s="3">
        <f t="shared" si="6"/>
        <v>2352</v>
      </c>
      <c r="N62" s="3">
        <f t="shared" si="7"/>
        <v>1470</v>
      </c>
      <c r="O62" s="11">
        <f t="shared" si="8"/>
        <v>15582</v>
      </c>
      <c r="P62" s="591">
        <v>45215</v>
      </c>
      <c r="Q62" s="11" t="s">
        <v>790</v>
      </c>
      <c r="R62" s="579" t="s">
        <v>390</v>
      </c>
      <c r="S62" s="573" t="s">
        <v>774</v>
      </c>
      <c r="T62" s="525">
        <f>'LOTTO 17'!B20</f>
        <v>67.5</v>
      </c>
      <c r="U62" s="1">
        <v>20</v>
      </c>
      <c r="V62" s="525">
        <f>U62+T62</f>
        <v>87.5</v>
      </c>
      <c r="W62" s="525"/>
      <c r="X62" s="1">
        <v>7.14</v>
      </c>
      <c r="Y62" s="672">
        <v>10920</v>
      </c>
      <c r="Z62" s="671">
        <f>Y62/H62</f>
        <v>6.5</v>
      </c>
      <c r="AA62" s="1"/>
      <c r="AB62" s="8" t="s">
        <v>807</v>
      </c>
      <c r="AC62" s="176" t="s">
        <v>819</v>
      </c>
    </row>
    <row r="63" spans="1:29" s="163" customFormat="1" ht="90" customHeight="1" x14ac:dyDescent="0.2">
      <c r="A63" s="179">
        <v>18</v>
      </c>
      <c r="B63" s="46" t="s">
        <v>248</v>
      </c>
      <c r="C63" s="55" t="s">
        <v>23</v>
      </c>
      <c r="D63" s="48" t="s">
        <v>139</v>
      </c>
      <c r="E63" s="48" t="s">
        <v>163</v>
      </c>
      <c r="F63" s="48" t="s">
        <v>163</v>
      </c>
      <c r="G63" s="45">
        <v>70</v>
      </c>
      <c r="H63" s="45">
        <f t="shared" si="5"/>
        <v>280</v>
      </c>
      <c r="I63" s="45" t="s">
        <v>228</v>
      </c>
      <c r="J63" s="666">
        <v>50</v>
      </c>
      <c r="K63" s="49">
        <f>J63*1.1</f>
        <v>55.000000000000007</v>
      </c>
      <c r="L63" s="50">
        <f>H63*K63</f>
        <v>15400.000000000002</v>
      </c>
      <c r="M63" s="51">
        <f t="shared" si="6"/>
        <v>3080.0000000000005</v>
      </c>
      <c r="N63" s="51">
        <f t="shared" si="7"/>
        <v>1925.0000000000002</v>
      </c>
      <c r="O63" s="52">
        <f t="shared" si="8"/>
        <v>20405.000000000004</v>
      </c>
      <c r="P63" s="593">
        <v>45215</v>
      </c>
      <c r="Q63" s="52" t="s">
        <v>790</v>
      </c>
      <c r="R63" s="580" t="s">
        <v>371</v>
      </c>
      <c r="S63" s="574" t="s">
        <v>778</v>
      </c>
      <c r="T63" s="45" t="s">
        <v>809</v>
      </c>
      <c r="U63" s="45" t="s">
        <v>809</v>
      </c>
      <c r="V63" s="45" t="s">
        <v>809</v>
      </c>
      <c r="W63" s="45"/>
      <c r="X63" s="45" t="s">
        <v>809</v>
      </c>
      <c r="Y63" s="45" t="s">
        <v>809</v>
      </c>
      <c r="Z63" s="45" t="s">
        <v>809</v>
      </c>
      <c r="AA63" s="45" t="s">
        <v>809</v>
      </c>
      <c r="AB63" s="46" t="s">
        <v>809</v>
      </c>
      <c r="AC63" s="715" t="s">
        <v>809</v>
      </c>
    </row>
    <row r="64" spans="1:29" s="163" customFormat="1" ht="90" customHeight="1" x14ac:dyDescent="0.2">
      <c r="A64" s="179">
        <v>18</v>
      </c>
      <c r="B64" s="46" t="s">
        <v>248</v>
      </c>
      <c r="C64" s="55" t="s">
        <v>23</v>
      </c>
      <c r="D64" s="48" t="s">
        <v>139</v>
      </c>
      <c r="E64" s="48" t="s">
        <v>163</v>
      </c>
      <c r="F64" s="48" t="s">
        <v>163</v>
      </c>
      <c r="G64" s="45">
        <v>70</v>
      </c>
      <c r="H64" s="45">
        <f t="shared" si="5"/>
        <v>280</v>
      </c>
      <c r="I64" s="45" t="s">
        <v>228</v>
      </c>
      <c r="J64" s="666">
        <v>50</v>
      </c>
      <c r="K64" s="49">
        <f>J64*1.1</f>
        <v>55.000000000000007</v>
      </c>
      <c r="L64" s="50">
        <f>H64*K64</f>
        <v>15400.000000000002</v>
      </c>
      <c r="M64" s="51">
        <f t="shared" si="6"/>
        <v>3080.0000000000005</v>
      </c>
      <c r="N64" s="51">
        <f t="shared" si="7"/>
        <v>1925.0000000000002</v>
      </c>
      <c r="O64" s="52">
        <f t="shared" si="8"/>
        <v>20405.000000000004</v>
      </c>
      <c r="P64" s="593">
        <v>45215</v>
      </c>
      <c r="Q64" s="52" t="s">
        <v>790</v>
      </c>
      <c r="R64" s="580" t="s">
        <v>374</v>
      </c>
      <c r="S64" s="574" t="s">
        <v>774</v>
      </c>
      <c r="T64" s="526">
        <f>'LOTTO 18'!B32</f>
        <v>80</v>
      </c>
      <c r="U64" s="45">
        <v>16.45</v>
      </c>
      <c r="V64" s="526">
        <f>U64+T64</f>
        <v>96.45</v>
      </c>
      <c r="W64" s="526"/>
      <c r="X64" s="45">
        <v>20.91</v>
      </c>
      <c r="Y64" s="673">
        <v>12180</v>
      </c>
      <c r="Z64" s="682">
        <f>Y64/H64</f>
        <v>43.5</v>
      </c>
      <c r="AA64" s="45"/>
      <c r="AB64" s="716" t="s">
        <v>807</v>
      </c>
      <c r="AC64" s="715" t="s">
        <v>819</v>
      </c>
    </row>
    <row r="65" spans="1:29" s="163" customFormat="1" ht="90" customHeight="1" x14ac:dyDescent="0.2">
      <c r="A65" s="179">
        <v>18</v>
      </c>
      <c r="B65" s="46" t="s">
        <v>248</v>
      </c>
      <c r="C65" s="55" t="s">
        <v>23</v>
      </c>
      <c r="D65" s="48" t="s">
        <v>139</v>
      </c>
      <c r="E65" s="48" t="s">
        <v>163</v>
      </c>
      <c r="F65" s="48" t="s">
        <v>163</v>
      </c>
      <c r="G65" s="45">
        <v>70</v>
      </c>
      <c r="H65" s="45">
        <f t="shared" si="5"/>
        <v>280</v>
      </c>
      <c r="I65" s="45" t="s">
        <v>228</v>
      </c>
      <c r="J65" s="666">
        <v>50</v>
      </c>
      <c r="K65" s="49">
        <f>J65*1.1</f>
        <v>55.000000000000007</v>
      </c>
      <c r="L65" s="50">
        <f>H65*K65</f>
        <v>15400.000000000002</v>
      </c>
      <c r="M65" s="51">
        <f t="shared" si="6"/>
        <v>3080.0000000000005</v>
      </c>
      <c r="N65" s="51">
        <f t="shared" si="7"/>
        <v>1925.0000000000002</v>
      </c>
      <c r="O65" s="52">
        <f t="shared" si="8"/>
        <v>20405.000000000004</v>
      </c>
      <c r="P65" s="593">
        <v>45215</v>
      </c>
      <c r="Q65" s="52" t="s">
        <v>790</v>
      </c>
      <c r="R65" s="580" t="s">
        <v>382</v>
      </c>
      <c r="S65" s="574" t="s">
        <v>779</v>
      </c>
      <c r="T65" s="45" t="s">
        <v>809</v>
      </c>
      <c r="U65" s="45" t="s">
        <v>809</v>
      </c>
      <c r="V65" s="45" t="s">
        <v>809</v>
      </c>
      <c r="W65" s="45"/>
      <c r="X65" s="45" t="s">
        <v>809</v>
      </c>
      <c r="Y65" s="45" t="s">
        <v>809</v>
      </c>
      <c r="Z65" s="45" t="s">
        <v>809</v>
      </c>
      <c r="AA65" s="45" t="s">
        <v>809</v>
      </c>
      <c r="AB65" s="46" t="s">
        <v>809</v>
      </c>
      <c r="AC65" s="715" t="s">
        <v>809</v>
      </c>
    </row>
    <row r="66" spans="1:29" s="163" customFormat="1" ht="90" customHeight="1" x14ac:dyDescent="0.2">
      <c r="A66" s="179">
        <v>18</v>
      </c>
      <c r="B66" s="46" t="s">
        <v>248</v>
      </c>
      <c r="C66" s="55" t="s">
        <v>23</v>
      </c>
      <c r="D66" s="48" t="s">
        <v>139</v>
      </c>
      <c r="E66" s="48" t="s">
        <v>163</v>
      </c>
      <c r="F66" s="48" t="s">
        <v>163</v>
      </c>
      <c r="G66" s="45">
        <v>70</v>
      </c>
      <c r="H66" s="45">
        <f t="shared" si="5"/>
        <v>280</v>
      </c>
      <c r="I66" s="45" t="s">
        <v>228</v>
      </c>
      <c r="J66" s="666">
        <v>50</v>
      </c>
      <c r="K66" s="49">
        <f>J66*1.1</f>
        <v>55.000000000000007</v>
      </c>
      <c r="L66" s="50">
        <f>H66*K66</f>
        <v>15400.000000000002</v>
      </c>
      <c r="M66" s="51">
        <f t="shared" si="6"/>
        <v>3080.0000000000005</v>
      </c>
      <c r="N66" s="51">
        <f t="shared" si="7"/>
        <v>1925.0000000000002</v>
      </c>
      <c r="O66" s="52">
        <f t="shared" si="8"/>
        <v>20405.000000000004</v>
      </c>
      <c r="P66" s="593">
        <v>45215</v>
      </c>
      <c r="Q66" s="52" t="s">
        <v>790</v>
      </c>
      <c r="R66" s="580" t="s">
        <v>390</v>
      </c>
      <c r="S66" s="574" t="s">
        <v>774</v>
      </c>
      <c r="T66" s="691">
        <f>'LOTTO 18'!B34</f>
        <v>75.833333333333329</v>
      </c>
      <c r="U66" s="45">
        <v>20</v>
      </c>
      <c r="V66" s="679">
        <f>U66+T66</f>
        <v>95.833333333333329</v>
      </c>
      <c r="W66" s="679"/>
      <c r="X66" s="45">
        <v>30.91</v>
      </c>
      <c r="Y66" s="673">
        <v>10640</v>
      </c>
      <c r="Z66" s="682">
        <f>Y66/H66</f>
        <v>38</v>
      </c>
      <c r="AA66" s="45"/>
      <c r="AB66" s="716" t="s">
        <v>807</v>
      </c>
      <c r="AC66" s="715" t="s">
        <v>819</v>
      </c>
    </row>
    <row r="67" spans="1:29" s="163" customFormat="1" ht="90" customHeight="1" x14ac:dyDescent="0.2">
      <c r="A67" s="179">
        <v>18</v>
      </c>
      <c r="B67" s="46" t="s">
        <v>248</v>
      </c>
      <c r="C67" s="55" t="s">
        <v>23</v>
      </c>
      <c r="D67" s="48" t="s">
        <v>139</v>
      </c>
      <c r="E67" s="48" t="s">
        <v>163</v>
      </c>
      <c r="F67" s="48" t="s">
        <v>163</v>
      </c>
      <c r="G67" s="45">
        <v>70</v>
      </c>
      <c r="H67" s="45">
        <f t="shared" si="5"/>
        <v>280</v>
      </c>
      <c r="I67" s="45" t="s">
        <v>228</v>
      </c>
      <c r="J67" s="666">
        <v>50</v>
      </c>
      <c r="K67" s="49">
        <f>J67*1.1</f>
        <v>55.000000000000007</v>
      </c>
      <c r="L67" s="50">
        <f>H67*K67</f>
        <v>15400.000000000002</v>
      </c>
      <c r="M67" s="51">
        <f t="shared" si="6"/>
        <v>3080.0000000000005</v>
      </c>
      <c r="N67" s="51">
        <f t="shared" si="7"/>
        <v>1925.0000000000002</v>
      </c>
      <c r="O67" s="52">
        <f t="shared" si="8"/>
        <v>20405.000000000004</v>
      </c>
      <c r="P67" s="593">
        <v>45215</v>
      </c>
      <c r="Q67" s="52" t="s">
        <v>790</v>
      </c>
      <c r="R67" s="580" t="s">
        <v>396</v>
      </c>
      <c r="S67" s="574" t="s">
        <v>778</v>
      </c>
      <c r="T67" s="45" t="s">
        <v>809</v>
      </c>
      <c r="U67" s="45" t="s">
        <v>809</v>
      </c>
      <c r="V67" s="45" t="s">
        <v>809</v>
      </c>
      <c r="W67" s="45"/>
      <c r="X67" s="45" t="s">
        <v>809</v>
      </c>
      <c r="Y67" s="45" t="s">
        <v>809</v>
      </c>
      <c r="Z67" s="45" t="s">
        <v>809</v>
      </c>
      <c r="AA67" s="45" t="s">
        <v>809</v>
      </c>
      <c r="AB67" s="46" t="s">
        <v>809</v>
      </c>
      <c r="AC67" s="715" t="s">
        <v>809</v>
      </c>
    </row>
    <row r="68" spans="1:29" s="17" customFormat="1" ht="90" customHeight="1" x14ac:dyDescent="0.2">
      <c r="A68" s="178">
        <v>19</v>
      </c>
      <c r="B68" s="7">
        <v>9821996781</v>
      </c>
      <c r="C68" s="22" t="s">
        <v>175</v>
      </c>
      <c r="D68" s="4" t="s">
        <v>139</v>
      </c>
      <c r="E68" s="4" t="s">
        <v>163</v>
      </c>
      <c r="F68" s="4" t="s">
        <v>163</v>
      </c>
      <c r="G68" s="1">
        <v>70</v>
      </c>
      <c r="H68" s="1">
        <f t="shared" si="5"/>
        <v>280</v>
      </c>
      <c r="I68" s="1" t="s">
        <v>228</v>
      </c>
      <c r="J68" s="666">
        <v>100</v>
      </c>
      <c r="K68" s="9">
        <f>J68*1.1</f>
        <v>110.00000000000001</v>
      </c>
      <c r="L68" s="10">
        <f>H68*K68</f>
        <v>30800.000000000004</v>
      </c>
      <c r="M68" s="3">
        <f t="shared" si="6"/>
        <v>6160.0000000000009</v>
      </c>
      <c r="N68" s="3">
        <f t="shared" si="7"/>
        <v>3850.0000000000005</v>
      </c>
      <c r="O68" s="11">
        <f t="shared" si="8"/>
        <v>40810.000000000007</v>
      </c>
      <c r="P68" s="591">
        <v>45215</v>
      </c>
      <c r="Q68" s="11" t="s">
        <v>790</v>
      </c>
      <c r="R68" s="579" t="s">
        <v>374</v>
      </c>
      <c r="S68" s="573" t="s">
        <v>774</v>
      </c>
      <c r="T68" s="525">
        <f>'LOTTO 19'!B23</f>
        <v>80</v>
      </c>
      <c r="U68" s="1">
        <v>15.29</v>
      </c>
      <c r="V68" s="525">
        <f>U68+T68</f>
        <v>95.289999999999992</v>
      </c>
      <c r="W68" s="525"/>
      <c r="X68" s="1">
        <v>34.549999999999997</v>
      </c>
      <c r="Y68" s="672">
        <v>20160</v>
      </c>
      <c r="Z68" s="671">
        <f>Y68/H68</f>
        <v>72</v>
      </c>
      <c r="AA68" s="1" t="s">
        <v>812</v>
      </c>
      <c r="AB68" s="8" t="s">
        <v>807</v>
      </c>
      <c r="AC68" s="176" t="s">
        <v>819</v>
      </c>
    </row>
    <row r="69" spans="1:29" s="17" customFormat="1" ht="90" customHeight="1" x14ac:dyDescent="0.2">
      <c r="A69" s="178">
        <v>19</v>
      </c>
      <c r="B69" s="7">
        <v>9821996781</v>
      </c>
      <c r="C69" s="22" t="s">
        <v>175</v>
      </c>
      <c r="D69" s="4" t="s">
        <v>139</v>
      </c>
      <c r="E69" s="4" t="s">
        <v>163</v>
      </c>
      <c r="F69" s="4" t="s">
        <v>163</v>
      </c>
      <c r="G69" s="1">
        <v>70</v>
      </c>
      <c r="H69" s="1">
        <f t="shared" si="5"/>
        <v>280</v>
      </c>
      <c r="I69" s="1" t="s">
        <v>228</v>
      </c>
      <c r="J69" s="666">
        <v>100</v>
      </c>
      <c r="K69" s="9">
        <f>J69*1.1</f>
        <v>110.00000000000001</v>
      </c>
      <c r="L69" s="10">
        <f>H69*K69</f>
        <v>30800.000000000004</v>
      </c>
      <c r="M69" s="3">
        <f t="shared" si="6"/>
        <v>6160.0000000000009</v>
      </c>
      <c r="N69" s="3">
        <f t="shared" si="7"/>
        <v>3850.0000000000005</v>
      </c>
      <c r="O69" s="11">
        <f t="shared" si="8"/>
        <v>40810.000000000007</v>
      </c>
      <c r="P69" s="591">
        <v>45215</v>
      </c>
      <c r="Q69" s="11" t="s">
        <v>790</v>
      </c>
      <c r="R69" s="579" t="s">
        <v>391</v>
      </c>
      <c r="S69" s="573" t="s">
        <v>774</v>
      </c>
      <c r="T69" s="525">
        <f>'LOTTO 19'!B24</f>
        <v>67.5</v>
      </c>
      <c r="U69" s="1">
        <v>20</v>
      </c>
      <c r="V69" s="525">
        <f>U69+T69</f>
        <v>87.5</v>
      </c>
      <c r="W69" s="525"/>
      <c r="X69" s="1">
        <v>59.09</v>
      </c>
      <c r="Y69" s="672">
        <v>12600</v>
      </c>
      <c r="Z69" s="671">
        <f>Y69/H69</f>
        <v>45</v>
      </c>
      <c r="AA69" s="1" t="s">
        <v>806</v>
      </c>
      <c r="AB69" s="8" t="s">
        <v>818</v>
      </c>
      <c r="AC69" s="176" t="s">
        <v>819</v>
      </c>
    </row>
    <row r="70" spans="1:29" s="17" customFormat="1" ht="90" customHeight="1" x14ac:dyDescent="0.2">
      <c r="A70" s="178">
        <v>19</v>
      </c>
      <c r="B70" s="7">
        <v>9821996781</v>
      </c>
      <c r="C70" s="22" t="s">
        <v>175</v>
      </c>
      <c r="D70" s="4" t="s">
        <v>139</v>
      </c>
      <c r="E70" s="4" t="s">
        <v>163</v>
      </c>
      <c r="F70" s="4" t="s">
        <v>163</v>
      </c>
      <c r="G70" s="1">
        <v>70</v>
      </c>
      <c r="H70" s="1">
        <f t="shared" si="5"/>
        <v>280</v>
      </c>
      <c r="I70" s="1" t="s">
        <v>228</v>
      </c>
      <c r="J70" s="666">
        <v>100</v>
      </c>
      <c r="K70" s="9">
        <f>J70*1.1</f>
        <v>110.00000000000001</v>
      </c>
      <c r="L70" s="10">
        <f>H70*K70</f>
        <v>30800.000000000004</v>
      </c>
      <c r="M70" s="3">
        <f t="shared" si="6"/>
        <v>6160.0000000000009</v>
      </c>
      <c r="N70" s="3">
        <f t="shared" si="7"/>
        <v>3850.0000000000005</v>
      </c>
      <c r="O70" s="11">
        <f t="shared" si="8"/>
        <v>40810.000000000007</v>
      </c>
      <c r="P70" s="591">
        <v>45215</v>
      </c>
      <c r="Q70" s="11" t="s">
        <v>790</v>
      </c>
      <c r="R70" s="579" t="s">
        <v>399</v>
      </c>
      <c r="S70" s="573" t="s">
        <v>774</v>
      </c>
      <c r="T70" s="525">
        <f>'LOTTO 19'!B25</f>
        <v>67.5</v>
      </c>
      <c r="U70" s="1">
        <v>8.23</v>
      </c>
      <c r="V70" s="525">
        <f>U70+T70</f>
        <v>75.73</v>
      </c>
      <c r="W70" s="525"/>
      <c r="X70" s="1">
        <v>10</v>
      </c>
      <c r="Y70" s="672">
        <v>27720</v>
      </c>
      <c r="Z70" s="671">
        <f>Y70/H70</f>
        <v>99</v>
      </c>
      <c r="AA70" s="1" t="s">
        <v>812</v>
      </c>
      <c r="AB70" s="8" t="s">
        <v>807</v>
      </c>
      <c r="AC70" s="176" t="s">
        <v>819</v>
      </c>
    </row>
    <row r="71" spans="1:29" s="17" customFormat="1" ht="90" customHeight="1" x14ac:dyDescent="0.2">
      <c r="A71" s="178"/>
      <c r="B71" s="7"/>
      <c r="C71" s="174" t="s">
        <v>194</v>
      </c>
      <c r="D71" s="4"/>
      <c r="E71" s="4"/>
      <c r="F71" s="4"/>
      <c r="G71" s="1"/>
      <c r="H71" s="1"/>
      <c r="I71" s="1"/>
      <c r="J71" s="666"/>
      <c r="K71" s="9"/>
      <c r="L71" s="10"/>
      <c r="M71" s="3" t="s">
        <v>230</v>
      </c>
      <c r="N71" s="3"/>
      <c r="O71" s="11"/>
      <c r="P71" s="591">
        <v>45215</v>
      </c>
      <c r="Q71" s="11" t="s">
        <v>790</v>
      </c>
      <c r="R71" s="922"/>
      <c r="S71" s="573"/>
      <c r="T71" s="525"/>
      <c r="U71" s="1"/>
      <c r="V71" s="1"/>
      <c r="W71" s="1"/>
      <c r="X71" s="1"/>
      <c r="Y71" s="672"/>
      <c r="Z71" s="671"/>
      <c r="AA71" s="1"/>
      <c r="AB71" s="2"/>
      <c r="AC71" s="176"/>
    </row>
    <row r="72" spans="1:29" s="163" customFormat="1" ht="90" customHeight="1" x14ac:dyDescent="0.2">
      <c r="A72" s="179">
        <v>20</v>
      </c>
      <c r="B72" s="46">
        <v>9822007097</v>
      </c>
      <c r="C72" s="55" t="s">
        <v>5</v>
      </c>
      <c r="D72" s="48" t="s">
        <v>139</v>
      </c>
      <c r="E72" s="48" t="s">
        <v>163</v>
      </c>
      <c r="F72" s="48" t="s">
        <v>163</v>
      </c>
      <c r="G72" s="45">
        <v>500</v>
      </c>
      <c r="H72" s="45">
        <f t="shared" ref="H72:H118" si="9">G72*4</f>
        <v>2000</v>
      </c>
      <c r="I72" s="45" t="s">
        <v>228</v>
      </c>
      <c r="J72" s="666">
        <v>5</v>
      </c>
      <c r="K72" s="49">
        <f>J72*1.1</f>
        <v>5.5</v>
      </c>
      <c r="L72" s="50">
        <f>H72*K72</f>
        <v>11000</v>
      </c>
      <c r="M72" s="51">
        <f t="shared" ref="M72:M118" si="10">L72*0.2</f>
        <v>2200</v>
      </c>
      <c r="N72" s="51">
        <f t="shared" ref="N72:N118" si="11">L72/48*6</f>
        <v>1375</v>
      </c>
      <c r="O72" s="52">
        <f t="shared" ref="O72:O77" si="12">L72+M72+N72</f>
        <v>14575</v>
      </c>
      <c r="P72" s="593">
        <v>45215</v>
      </c>
      <c r="Q72" s="52" t="s">
        <v>790</v>
      </c>
      <c r="R72" s="580" t="s">
        <v>382</v>
      </c>
      <c r="S72" s="574" t="s">
        <v>774</v>
      </c>
      <c r="T72" s="526">
        <f>'LOTTO 20'!B27</f>
        <v>80</v>
      </c>
      <c r="U72" s="45">
        <v>19.760000000000002</v>
      </c>
      <c r="V72" s="526">
        <f t="shared" ref="V72:V78" si="13">U72+T72</f>
        <v>99.76</v>
      </c>
      <c r="W72" s="526"/>
      <c r="X72" s="45">
        <v>73.09</v>
      </c>
      <c r="Y72" s="673">
        <v>2960</v>
      </c>
      <c r="Z72" s="682">
        <f>Y72/H72</f>
        <v>1.48</v>
      </c>
      <c r="AA72" s="45" t="s">
        <v>806</v>
      </c>
      <c r="AB72" s="46" t="s">
        <v>818</v>
      </c>
      <c r="AC72" s="715" t="s">
        <v>819</v>
      </c>
    </row>
    <row r="73" spans="1:29" s="163" customFormat="1" ht="90" customHeight="1" x14ac:dyDescent="0.2">
      <c r="A73" s="179">
        <v>20</v>
      </c>
      <c r="B73" s="46">
        <v>9822007097</v>
      </c>
      <c r="C73" s="55" t="s">
        <v>5</v>
      </c>
      <c r="D73" s="48" t="s">
        <v>139</v>
      </c>
      <c r="E73" s="48" t="s">
        <v>163</v>
      </c>
      <c r="F73" s="48" t="s">
        <v>163</v>
      </c>
      <c r="G73" s="45">
        <v>500</v>
      </c>
      <c r="H73" s="45">
        <f t="shared" si="9"/>
        <v>2000</v>
      </c>
      <c r="I73" s="45" t="s">
        <v>228</v>
      </c>
      <c r="J73" s="666">
        <v>5</v>
      </c>
      <c r="K73" s="49">
        <f>J73*1.1</f>
        <v>5.5</v>
      </c>
      <c r="L73" s="50">
        <f>H73*K73</f>
        <v>11000</v>
      </c>
      <c r="M73" s="51">
        <f t="shared" si="10"/>
        <v>2200</v>
      </c>
      <c r="N73" s="51">
        <f t="shared" si="11"/>
        <v>1375</v>
      </c>
      <c r="O73" s="52">
        <f t="shared" si="12"/>
        <v>14575</v>
      </c>
      <c r="P73" s="593">
        <v>45215</v>
      </c>
      <c r="Q73" s="52" t="s">
        <v>790</v>
      </c>
      <c r="R73" s="580" t="s">
        <v>390</v>
      </c>
      <c r="S73" s="574" t="s">
        <v>774</v>
      </c>
      <c r="T73" s="526">
        <f>'LOTTO 20'!B28</f>
        <v>80</v>
      </c>
      <c r="U73" s="45">
        <v>18.43</v>
      </c>
      <c r="V73" s="526">
        <f t="shared" si="13"/>
        <v>98.43</v>
      </c>
      <c r="W73" s="526"/>
      <c r="X73" s="45">
        <v>63.64</v>
      </c>
      <c r="Y73" s="673">
        <v>4000</v>
      </c>
      <c r="Z73" s="682">
        <f>Y73/H73</f>
        <v>2</v>
      </c>
      <c r="AA73" s="45" t="s">
        <v>806</v>
      </c>
      <c r="AB73" s="46"/>
      <c r="AC73" s="715" t="s">
        <v>809</v>
      </c>
    </row>
    <row r="74" spans="1:29" s="163" customFormat="1" ht="90" customHeight="1" x14ac:dyDescent="0.2">
      <c r="A74" s="179">
        <v>20</v>
      </c>
      <c r="B74" s="46">
        <v>9822007097</v>
      </c>
      <c r="C74" s="55" t="s">
        <v>5</v>
      </c>
      <c r="D74" s="48" t="s">
        <v>139</v>
      </c>
      <c r="E74" s="48" t="s">
        <v>163</v>
      </c>
      <c r="F74" s="48" t="s">
        <v>163</v>
      </c>
      <c r="G74" s="45">
        <v>500</v>
      </c>
      <c r="H74" s="45">
        <f t="shared" si="9"/>
        <v>2000</v>
      </c>
      <c r="I74" s="45" t="s">
        <v>228</v>
      </c>
      <c r="J74" s="666">
        <v>5</v>
      </c>
      <c r="K74" s="49">
        <f>J74*1.1</f>
        <v>5.5</v>
      </c>
      <c r="L74" s="50">
        <f>H74*K74</f>
        <v>11000</v>
      </c>
      <c r="M74" s="51">
        <f t="shared" si="10"/>
        <v>2200</v>
      </c>
      <c r="N74" s="51">
        <f t="shared" si="11"/>
        <v>1375</v>
      </c>
      <c r="O74" s="52">
        <f t="shared" si="12"/>
        <v>14575</v>
      </c>
      <c r="P74" s="593">
        <v>45215</v>
      </c>
      <c r="Q74" s="52" t="s">
        <v>790</v>
      </c>
      <c r="R74" s="580" t="s">
        <v>403</v>
      </c>
      <c r="S74" s="574" t="s">
        <v>774</v>
      </c>
      <c r="T74" s="526">
        <f>'LOTTO 20'!B29</f>
        <v>80</v>
      </c>
      <c r="U74" s="45">
        <v>19.23</v>
      </c>
      <c r="V74" s="526">
        <f t="shared" si="13"/>
        <v>99.23</v>
      </c>
      <c r="W74" s="526"/>
      <c r="X74" s="45">
        <v>69.27</v>
      </c>
      <c r="Y74" s="673">
        <v>3380</v>
      </c>
      <c r="Z74" s="682">
        <f>Y74/H74</f>
        <v>1.69</v>
      </c>
      <c r="AA74" s="45" t="s">
        <v>806</v>
      </c>
      <c r="AB74" s="46" t="s">
        <v>818</v>
      </c>
      <c r="AC74" s="715" t="s">
        <v>819</v>
      </c>
    </row>
    <row r="75" spans="1:29" s="163" customFormat="1" ht="90" customHeight="1" x14ac:dyDescent="0.2">
      <c r="A75" s="179">
        <v>20</v>
      </c>
      <c r="B75" s="46">
        <v>9822007097</v>
      </c>
      <c r="C75" s="55" t="s">
        <v>5</v>
      </c>
      <c r="D75" s="48" t="s">
        <v>139</v>
      </c>
      <c r="E75" s="48" t="s">
        <v>163</v>
      </c>
      <c r="F75" s="48" t="s">
        <v>163</v>
      </c>
      <c r="G75" s="45">
        <v>500</v>
      </c>
      <c r="H75" s="45">
        <f t="shared" si="9"/>
        <v>2000</v>
      </c>
      <c r="I75" s="45" t="s">
        <v>228</v>
      </c>
      <c r="J75" s="666">
        <v>5</v>
      </c>
      <c r="K75" s="49">
        <f>J75*1.1</f>
        <v>5.5</v>
      </c>
      <c r="L75" s="50">
        <f>H75*K75</f>
        <v>11000</v>
      </c>
      <c r="M75" s="51">
        <f t="shared" si="10"/>
        <v>2200</v>
      </c>
      <c r="N75" s="51">
        <f t="shared" si="11"/>
        <v>1375</v>
      </c>
      <c r="O75" s="52">
        <f t="shared" si="12"/>
        <v>14575</v>
      </c>
      <c r="P75" s="593">
        <v>45215</v>
      </c>
      <c r="Q75" s="52" t="s">
        <v>790</v>
      </c>
      <c r="R75" s="580" t="s">
        <v>408</v>
      </c>
      <c r="S75" s="574" t="s">
        <v>774</v>
      </c>
      <c r="T75" s="526">
        <f>'LOTTO 20'!B30</f>
        <v>80</v>
      </c>
      <c r="U75" s="45">
        <v>20</v>
      </c>
      <c r="V75" s="526">
        <f t="shared" si="13"/>
        <v>100</v>
      </c>
      <c r="W75" s="526"/>
      <c r="X75" s="45">
        <v>74.91</v>
      </c>
      <c r="Y75" s="673">
        <v>2760</v>
      </c>
      <c r="Z75" s="682">
        <f>Y75/H75</f>
        <v>1.38</v>
      </c>
      <c r="AA75" s="45" t="s">
        <v>806</v>
      </c>
      <c r="AB75" s="46" t="s">
        <v>818</v>
      </c>
      <c r="AC75" s="715" t="s">
        <v>819</v>
      </c>
    </row>
    <row r="76" spans="1:29" s="17" customFormat="1" ht="90" customHeight="1" x14ac:dyDescent="0.2">
      <c r="A76" s="178">
        <v>21</v>
      </c>
      <c r="B76" s="29" t="s">
        <v>249</v>
      </c>
      <c r="C76" s="23" t="s">
        <v>6</v>
      </c>
      <c r="D76" s="4" t="s">
        <v>139</v>
      </c>
      <c r="E76" s="4" t="s">
        <v>163</v>
      </c>
      <c r="F76" s="4" t="s">
        <v>163</v>
      </c>
      <c r="G76" s="1">
        <v>340</v>
      </c>
      <c r="H76" s="1">
        <f t="shared" si="9"/>
        <v>1360</v>
      </c>
      <c r="I76" s="1" t="s">
        <v>228</v>
      </c>
      <c r="J76" s="666">
        <v>5.5</v>
      </c>
      <c r="K76" s="9">
        <v>6</v>
      </c>
      <c r="L76" s="10">
        <f>H76*K76</f>
        <v>8160</v>
      </c>
      <c r="M76" s="3">
        <f t="shared" si="10"/>
        <v>1632</v>
      </c>
      <c r="N76" s="3">
        <f t="shared" si="11"/>
        <v>1020</v>
      </c>
      <c r="O76" s="11">
        <f t="shared" si="12"/>
        <v>10812</v>
      </c>
      <c r="P76" s="591">
        <v>45215</v>
      </c>
      <c r="Q76" s="11" t="s">
        <v>790</v>
      </c>
      <c r="R76" s="579" t="s">
        <v>382</v>
      </c>
      <c r="S76" s="573" t="s">
        <v>774</v>
      </c>
      <c r="T76" s="525">
        <f>'LOTTO 21'!B19</f>
        <v>80</v>
      </c>
      <c r="U76" s="1">
        <v>10.98</v>
      </c>
      <c r="V76" s="525">
        <f t="shared" si="13"/>
        <v>90.98</v>
      </c>
      <c r="W76" s="525"/>
      <c r="X76" s="1">
        <v>21.67</v>
      </c>
      <c r="Y76" s="672">
        <v>6392</v>
      </c>
      <c r="Z76" s="671">
        <f>Y76/H76</f>
        <v>4.7</v>
      </c>
      <c r="AA76" s="1"/>
      <c r="AB76" s="8" t="s">
        <v>807</v>
      </c>
      <c r="AC76" s="176" t="s">
        <v>819</v>
      </c>
    </row>
    <row r="77" spans="1:29" s="17" customFormat="1" ht="90" customHeight="1" x14ac:dyDescent="0.2">
      <c r="A77" s="178">
        <v>21</v>
      </c>
      <c r="B77" s="29" t="s">
        <v>249</v>
      </c>
      <c r="C77" s="23" t="s">
        <v>6</v>
      </c>
      <c r="D77" s="4" t="s">
        <v>139</v>
      </c>
      <c r="E77" s="4" t="s">
        <v>163</v>
      </c>
      <c r="F77" s="4" t="s">
        <v>163</v>
      </c>
      <c r="G77" s="1">
        <v>340</v>
      </c>
      <c r="H77" s="1">
        <f t="shared" si="9"/>
        <v>1360</v>
      </c>
      <c r="I77" s="1" t="s">
        <v>228</v>
      </c>
      <c r="J77" s="666">
        <v>5.5</v>
      </c>
      <c r="K77" s="9">
        <v>6</v>
      </c>
      <c r="L77" s="10">
        <f>H77*K77</f>
        <v>8160</v>
      </c>
      <c r="M77" s="3">
        <f t="shared" si="10"/>
        <v>1632</v>
      </c>
      <c r="N77" s="3">
        <f t="shared" si="11"/>
        <v>1020</v>
      </c>
      <c r="O77" s="11">
        <f t="shared" si="12"/>
        <v>10812</v>
      </c>
      <c r="P77" s="591">
        <v>45215</v>
      </c>
      <c r="Q77" s="11" t="s">
        <v>790</v>
      </c>
      <c r="R77" s="579" t="s">
        <v>403</v>
      </c>
      <c r="S77" s="573" t="s">
        <v>774</v>
      </c>
      <c r="T77" s="525">
        <f>'LOTTO 21'!B20</f>
        <v>80</v>
      </c>
      <c r="U77" s="1">
        <v>20</v>
      </c>
      <c r="V77" s="525">
        <f t="shared" si="13"/>
        <v>100</v>
      </c>
      <c r="W77" s="525"/>
      <c r="X77" s="1">
        <v>71.83</v>
      </c>
      <c r="Y77" s="672">
        <v>2298.4</v>
      </c>
      <c r="Z77" s="671">
        <f>Y77/H77</f>
        <v>1.6900000000000002</v>
      </c>
      <c r="AA77" s="1"/>
      <c r="AB77" s="8" t="s">
        <v>807</v>
      </c>
      <c r="AC77" s="176" t="s">
        <v>819</v>
      </c>
    </row>
    <row r="78" spans="1:29" s="61" customFormat="1" ht="90" customHeight="1" x14ac:dyDescent="0.2">
      <c r="A78" s="179">
        <v>22</v>
      </c>
      <c r="B78" s="56" t="s">
        <v>250</v>
      </c>
      <c r="C78" s="55" t="s">
        <v>7</v>
      </c>
      <c r="D78" s="48" t="s">
        <v>139</v>
      </c>
      <c r="E78" s="48" t="s">
        <v>163</v>
      </c>
      <c r="F78" s="48" t="s">
        <v>163</v>
      </c>
      <c r="G78" s="45">
        <v>320</v>
      </c>
      <c r="H78" s="45">
        <f t="shared" si="9"/>
        <v>1280</v>
      </c>
      <c r="I78" s="45" t="s">
        <v>228</v>
      </c>
      <c r="J78" s="666">
        <v>9</v>
      </c>
      <c r="K78" s="49">
        <v>10</v>
      </c>
      <c r="L78" s="50">
        <f>H78*K78</f>
        <v>12800</v>
      </c>
      <c r="M78" s="51">
        <f t="shared" si="10"/>
        <v>2560</v>
      </c>
      <c r="N78" s="51">
        <f t="shared" si="11"/>
        <v>1600</v>
      </c>
      <c r="O78" s="52">
        <v>16960</v>
      </c>
      <c r="P78" s="593">
        <v>45215</v>
      </c>
      <c r="Q78" s="52" t="s">
        <v>790</v>
      </c>
      <c r="R78" s="580" t="s">
        <v>390</v>
      </c>
      <c r="S78" s="574" t="s">
        <v>774</v>
      </c>
      <c r="T78" s="526">
        <f>'LOTTO 22'!B19</f>
        <v>80</v>
      </c>
      <c r="U78" s="45">
        <v>20</v>
      </c>
      <c r="V78" s="526">
        <f t="shared" si="13"/>
        <v>100</v>
      </c>
      <c r="W78" s="526"/>
      <c r="X78" s="45">
        <v>10</v>
      </c>
      <c r="Y78" s="673">
        <v>11520</v>
      </c>
      <c r="Z78" s="682">
        <f>Y78/H78</f>
        <v>9</v>
      </c>
      <c r="AA78" s="45"/>
      <c r="AB78" s="716" t="s">
        <v>807</v>
      </c>
      <c r="AC78" s="715" t="s">
        <v>819</v>
      </c>
    </row>
    <row r="79" spans="1:29" s="61" customFormat="1" ht="90" customHeight="1" x14ac:dyDescent="0.2">
      <c r="A79" s="179">
        <v>22</v>
      </c>
      <c r="B79" s="56" t="s">
        <v>250</v>
      </c>
      <c r="C79" s="55" t="s">
        <v>7</v>
      </c>
      <c r="D79" s="48" t="s">
        <v>139</v>
      </c>
      <c r="E79" s="48" t="s">
        <v>163</v>
      </c>
      <c r="F79" s="48" t="s">
        <v>163</v>
      </c>
      <c r="G79" s="45">
        <v>320</v>
      </c>
      <c r="H79" s="45">
        <f t="shared" si="9"/>
        <v>1280</v>
      </c>
      <c r="I79" s="45" t="s">
        <v>228</v>
      </c>
      <c r="J79" s="666">
        <v>9</v>
      </c>
      <c r="K79" s="49">
        <v>10</v>
      </c>
      <c r="L79" s="50">
        <f>H79*K79</f>
        <v>12800</v>
      </c>
      <c r="M79" s="51">
        <f t="shared" si="10"/>
        <v>2560</v>
      </c>
      <c r="N79" s="51">
        <f t="shared" si="11"/>
        <v>1600</v>
      </c>
      <c r="O79" s="52">
        <f t="shared" ref="O79:O118" si="14">L79+M79+N79</f>
        <v>16960</v>
      </c>
      <c r="P79" s="593">
        <v>45215</v>
      </c>
      <c r="Q79" s="52" t="s">
        <v>790</v>
      </c>
      <c r="R79" s="580" t="s">
        <v>409</v>
      </c>
      <c r="S79" s="574" t="s">
        <v>780</v>
      </c>
      <c r="T79" s="45" t="s">
        <v>809</v>
      </c>
      <c r="U79" s="45" t="s">
        <v>809</v>
      </c>
      <c r="V79" s="45" t="s">
        <v>809</v>
      </c>
      <c r="W79" s="45"/>
      <c r="X79" s="45" t="s">
        <v>809</v>
      </c>
      <c r="Y79" s="45" t="s">
        <v>809</v>
      </c>
      <c r="Z79" s="45" t="s">
        <v>809</v>
      </c>
      <c r="AA79" s="45" t="s">
        <v>809</v>
      </c>
      <c r="AB79" s="46" t="s">
        <v>809</v>
      </c>
      <c r="AC79" s="715" t="s">
        <v>809</v>
      </c>
    </row>
    <row r="80" spans="1:29" ht="90" customHeight="1" x14ac:dyDescent="0.2">
      <c r="A80" s="178">
        <v>23</v>
      </c>
      <c r="B80" s="29" t="s">
        <v>251</v>
      </c>
      <c r="C80" s="23" t="s">
        <v>8</v>
      </c>
      <c r="D80" s="4" t="s">
        <v>139</v>
      </c>
      <c r="E80" s="4" t="s">
        <v>163</v>
      </c>
      <c r="F80" s="4" t="s">
        <v>163</v>
      </c>
      <c r="G80" s="1">
        <v>180</v>
      </c>
      <c r="H80" s="1">
        <f t="shared" si="9"/>
        <v>720</v>
      </c>
      <c r="I80" s="1" t="s">
        <v>228</v>
      </c>
      <c r="J80" s="666">
        <v>12</v>
      </c>
      <c r="K80" s="9">
        <v>13</v>
      </c>
      <c r="L80" s="10">
        <f>H80*K80</f>
        <v>9360</v>
      </c>
      <c r="M80" s="3">
        <f t="shared" si="10"/>
        <v>1872</v>
      </c>
      <c r="N80" s="3">
        <f t="shared" si="11"/>
        <v>1170</v>
      </c>
      <c r="O80" s="11">
        <f t="shared" si="14"/>
        <v>12402</v>
      </c>
      <c r="P80" s="591">
        <v>45215</v>
      </c>
      <c r="Q80" s="11" t="s">
        <v>790</v>
      </c>
      <c r="R80" s="581" t="s">
        <v>371</v>
      </c>
      <c r="S80" s="573" t="s">
        <v>774</v>
      </c>
      <c r="T80" s="525">
        <f>'LOTTO 23'!B24</f>
        <v>67.5</v>
      </c>
      <c r="U80" s="1">
        <v>3.65</v>
      </c>
      <c r="V80" s="525">
        <f>U80+T80</f>
        <v>71.150000000000006</v>
      </c>
      <c r="W80" s="525"/>
      <c r="X80" s="1">
        <v>0.77</v>
      </c>
      <c r="Y80" s="672">
        <v>9288</v>
      </c>
      <c r="Z80" s="671">
        <f>Y80/H80</f>
        <v>12.9</v>
      </c>
      <c r="AA80" s="1" t="s">
        <v>812</v>
      </c>
      <c r="AB80" s="8" t="s">
        <v>807</v>
      </c>
      <c r="AC80" s="176" t="s">
        <v>819</v>
      </c>
    </row>
    <row r="81" spans="1:29" ht="90" customHeight="1" x14ac:dyDescent="0.2">
      <c r="A81" s="178">
        <v>23</v>
      </c>
      <c r="B81" s="29" t="s">
        <v>251</v>
      </c>
      <c r="C81" s="23" t="s">
        <v>8</v>
      </c>
      <c r="D81" s="4" t="s">
        <v>139</v>
      </c>
      <c r="E81" s="4" t="s">
        <v>163</v>
      </c>
      <c r="F81" s="4" t="s">
        <v>163</v>
      </c>
      <c r="G81" s="1">
        <v>180</v>
      </c>
      <c r="H81" s="1">
        <f t="shared" si="9"/>
        <v>720</v>
      </c>
      <c r="I81" s="1" t="s">
        <v>228</v>
      </c>
      <c r="J81" s="666">
        <v>12</v>
      </c>
      <c r="K81" s="9">
        <v>13</v>
      </c>
      <c r="L81" s="10">
        <f>H81*K81</f>
        <v>9360</v>
      </c>
      <c r="M81" s="3">
        <f t="shared" si="10"/>
        <v>1872</v>
      </c>
      <c r="N81" s="3">
        <f t="shared" si="11"/>
        <v>1170</v>
      </c>
      <c r="O81" s="11">
        <f t="shared" si="14"/>
        <v>12402</v>
      </c>
      <c r="P81" s="591">
        <v>45215</v>
      </c>
      <c r="Q81" s="11" t="s">
        <v>790</v>
      </c>
      <c r="R81" s="579" t="s">
        <v>382</v>
      </c>
      <c r="S81" s="573" t="s">
        <v>774</v>
      </c>
      <c r="T81" s="692">
        <f>'LOTTO 23'!B25</f>
        <v>75.833333333333329</v>
      </c>
      <c r="U81" s="1">
        <v>16.329999999999998</v>
      </c>
      <c r="V81" s="693">
        <f>U81+T81</f>
        <v>92.163333333333327</v>
      </c>
      <c r="W81" s="693"/>
      <c r="X81" s="1">
        <v>15.38</v>
      </c>
      <c r="Y81" s="672">
        <v>7920</v>
      </c>
      <c r="Z81" s="671">
        <f>Y81/H81</f>
        <v>11</v>
      </c>
      <c r="AA81" s="1" t="s">
        <v>806</v>
      </c>
      <c r="AB81" s="2" t="s">
        <v>818</v>
      </c>
      <c r="AC81" s="176" t="s">
        <v>819</v>
      </c>
    </row>
    <row r="82" spans="1:29" ht="90" customHeight="1" x14ac:dyDescent="0.2">
      <c r="A82" s="178">
        <v>23</v>
      </c>
      <c r="B82" s="29" t="s">
        <v>251</v>
      </c>
      <c r="C82" s="23" t="s">
        <v>8</v>
      </c>
      <c r="D82" s="4" t="s">
        <v>139</v>
      </c>
      <c r="E82" s="4" t="s">
        <v>163</v>
      </c>
      <c r="F82" s="4" t="s">
        <v>163</v>
      </c>
      <c r="G82" s="1">
        <v>180</v>
      </c>
      <c r="H82" s="1">
        <f t="shared" si="9"/>
        <v>720</v>
      </c>
      <c r="I82" s="1" t="s">
        <v>228</v>
      </c>
      <c r="J82" s="666">
        <v>12</v>
      </c>
      <c r="K82" s="9">
        <v>13</v>
      </c>
      <c r="L82" s="10">
        <f>H82*K82</f>
        <v>9360</v>
      </c>
      <c r="M82" s="3">
        <f t="shared" si="10"/>
        <v>1872</v>
      </c>
      <c r="N82" s="3">
        <f t="shared" si="11"/>
        <v>1170</v>
      </c>
      <c r="O82" s="11">
        <f t="shared" si="14"/>
        <v>12402</v>
      </c>
      <c r="P82" s="591">
        <v>45215</v>
      </c>
      <c r="Q82" s="11" t="s">
        <v>790</v>
      </c>
      <c r="R82" s="579" t="s">
        <v>390</v>
      </c>
      <c r="S82" s="573" t="s">
        <v>774</v>
      </c>
      <c r="T82" s="525">
        <f>'LOTTO 23'!B26</f>
        <v>80</v>
      </c>
      <c r="U82" s="1">
        <v>20</v>
      </c>
      <c r="V82" s="525">
        <f>U82+T82</f>
        <v>100</v>
      </c>
      <c r="W82" s="525"/>
      <c r="X82" s="1">
        <v>23.08</v>
      </c>
      <c r="Y82" s="672">
        <v>7200</v>
      </c>
      <c r="Z82" s="671">
        <f>Y82/H82</f>
        <v>10</v>
      </c>
      <c r="AA82" s="1" t="s">
        <v>806</v>
      </c>
      <c r="AB82" s="2" t="s">
        <v>818</v>
      </c>
      <c r="AC82" s="176" t="s">
        <v>819</v>
      </c>
    </row>
    <row r="83" spans="1:29" s="61" customFormat="1" ht="90" customHeight="1" x14ac:dyDescent="0.2">
      <c r="A83" s="179">
        <v>24</v>
      </c>
      <c r="B83" s="46" t="s">
        <v>252</v>
      </c>
      <c r="C83" s="53" t="s">
        <v>199</v>
      </c>
      <c r="D83" s="48" t="s">
        <v>139</v>
      </c>
      <c r="E83" s="48" t="s">
        <v>163</v>
      </c>
      <c r="F83" s="48" t="s">
        <v>163</v>
      </c>
      <c r="G83" s="45">
        <v>500</v>
      </c>
      <c r="H83" s="45">
        <f t="shared" si="9"/>
        <v>2000</v>
      </c>
      <c r="I83" s="45" t="s">
        <v>228</v>
      </c>
      <c r="J83" s="666">
        <v>7.5</v>
      </c>
      <c r="K83" s="49">
        <v>8</v>
      </c>
      <c r="L83" s="50">
        <f>H83*K83</f>
        <v>16000</v>
      </c>
      <c r="M83" s="51">
        <f t="shared" si="10"/>
        <v>3200</v>
      </c>
      <c r="N83" s="51">
        <f t="shared" si="11"/>
        <v>2000</v>
      </c>
      <c r="O83" s="52">
        <f t="shared" si="14"/>
        <v>21200</v>
      </c>
      <c r="P83" s="593">
        <v>45215</v>
      </c>
      <c r="Q83" s="52" t="s">
        <v>790</v>
      </c>
      <c r="R83" s="580" t="s">
        <v>382</v>
      </c>
      <c r="S83" s="574" t="s">
        <v>774</v>
      </c>
      <c r="T83" s="526">
        <f>'LOTTO 24'!B31</f>
        <v>80</v>
      </c>
      <c r="U83" s="45">
        <v>14.14</v>
      </c>
      <c r="V83" s="526">
        <f>U83+T83</f>
        <v>94.14</v>
      </c>
      <c r="W83" s="526"/>
      <c r="X83" s="45">
        <v>25</v>
      </c>
      <c r="Y83" s="673">
        <v>12000</v>
      </c>
      <c r="Z83" s="682">
        <f>Y83/H83</f>
        <v>6</v>
      </c>
      <c r="AA83" s="45"/>
      <c r="AB83" s="716" t="s">
        <v>807</v>
      </c>
      <c r="AC83" s="715" t="s">
        <v>819</v>
      </c>
    </row>
    <row r="84" spans="1:29" s="61" customFormat="1" ht="90" customHeight="1" x14ac:dyDescent="0.2">
      <c r="A84" s="179">
        <v>24</v>
      </c>
      <c r="B84" s="46" t="s">
        <v>252</v>
      </c>
      <c r="C84" s="53" t="s">
        <v>199</v>
      </c>
      <c r="D84" s="48" t="s">
        <v>139</v>
      </c>
      <c r="E84" s="48" t="s">
        <v>163</v>
      </c>
      <c r="F84" s="48" t="s">
        <v>163</v>
      </c>
      <c r="G84" s="45">
        <v>500</v>
      </c>
      <c r="H84" s="45">
        <f t="shared" si="9"/>
        <v>2000</v>
      </c>
      <c r="I84" s="45" t="s">
        <v>228</v>
      </c>
      <c r="J84" s="666">
        <v>7.5</v>
      </c>
      <c r="K84" s="49">
        <v>8</v>
      </c>
      <c r="L84" s="50">
        <f>H84*K84</f>
        <v>16000</v>
      </c>
      <c r="M84" s="51">
        <f t="shared" si="10"/>
        <v>3200</v>
      </c>
      <c r="N84" s="51">
        <f t="shared" si="11"/>
        <v>2000</v>
      </c>
      <c r="O84" s="52">
        <f t="shared" si="14"/>
        <v>21200</v>
      </c>
      <c r="P84" s="593">
        <v>45215</v>
      </c>
      <c r="Q84" s="52" t="s">
        <v>790</v>
      </c>
      <c r="R84" s="580" t="s">
        <v>390</v>
      </c>
      <c r="S84" s="574" t="s">
        <v>774</v>
      </c>
      <c r="T84" s="526">
        <f>'LOTTO 24'!B32</f>
        <v>80</v>
      </c>
      <c r="U84" s="45">
        <v>20</v>
      </c>
      <c r="V84" s="526">
        <f>U84+T84</f>
        <v>100</v>
      </c>
      <c r="W84" s="526"/>
      <c r="X84" s="45">
        <v>50</v>
      </c>
      <c r="Y84" s="673">
        <v>8000</v>
      </c>
      <c r="Z84" s="682">
        <f>Y84/H84</f>
        <v>4</v>
      </c>
      <c r="AA84" s="45"/>
      <c r="AB84" s="716" t="s">
        <v>807</v>
      </c>
      <c r="AC84" s="715" t="s">
        <v>819</v>
      </c>
    </row>
    <row r="85" spans="1:29" s="61" customFormat="1" ht="90" customHeight="1" x14ac:dyDescent="0.2">
      <c r="A85" s="179">
        <v>24</v>
      </c>
      <c r="B85" s="46" t="s">
        <v>252</v>
      </c>
      <c r="C85" s="53" t="s">
        <v>199</v>
      </c>
      <c r="D85" s="48" t="s">
        <v>139</v>
      </c>
      <c r="E85" s="48" t="s">
        <v>163</v>
      </c>
      <c r="F85" s="48" t="s">
        <v>163</v>
      </c>
      <c r="G85" s="45">
        <v>500</v>
      </c>
      <c r="H85" s="45">
        <f t="shared" si="9"/>
        <v>2000</v>
      </c>
      <c r="I85" s="45" t="s">
        <v>228</v>
      </c>
      <c r="J85" s="666">
        <v>7.5</v>
      </c>
      <c r="K85" s="49">
        <v>8</v>
      </c>
      <c r="L85" s="50">
        <f>H85*K85</f>
        <v>16000</v>
      </c>
      <c r="M85" s="51">
        <f t="shared" si="10"/>
        <v>3200</v>
      </c>
      <c r="N85" s="51">
        <f t="shared" si="11"/>
        <v>2000</v>
      </c>
      <c r="O85" s="52">
        <f t="shared" si="14"/>
        <v>21200</v>
      </c>
      <c r="P85" s="593">
        <v>45215</v>
      </c>
      <c r="Q85" s="52" t="s">
        <v>790</v>
      </c>
      <c r="R85" s="580" t="s">
        <v>403</v>
      </c>
      <c r="S85" s="592" t="s">
        <v>772</v>
      </c>
      <c r="T85" s="526">
        <f>'LOTTO 24'!B33</f>
        <v>25.833333333333336</v>
      </c>
      <c r="U85" s="45" t="s">
        <v>809</v>
      </c>
      <c r="V85" s="45" t="s">
        <v>809</v>
      </c>
      <c r="W85" s="45"/>
      <c r="X85" s="45" t="s">
        <v>809</v>
      </c>
      <c r="Y85" s="45" t="s">
        <v>809</v>
      </c>
      <c r="Z85" s="45" t="s">
        <v>809</v>
      </c>
      <c r="AA85" s="45" t="s">
        <v>809</v>
      </c>
      <c r="AB85" s="46" t="s">
        <v>809</v>
      </c>
      <c r="AC85" s="715" t="s">
        <v>809</v>
      </c>
    </row>
    <row r="86" spans="1:29" s="61" customFormat="1" ht="90" customHeight="1" x14ac:dyDescent="0.2">
      <c r="A86" s="179">
        <v>24</v>
      </c>
      <c r="B86" s="46" t="s">
        <v>252</v>
      </c>
      <c r="C86" s="53" t="s">
        <v>199</v>
      </c>
      <c r="D86" s="48" t="s">
        <v>139</v>
      </c>
      <c r="E86" s="48" t="s">
        <v>163</v>
      </c>
      <c r="F86" s="48" t="s">
        <v>163</v>
      </c>
      <c r="G86" s="45">
        <v>500</v>
      </c>
      <c r="H86" s="45">
        <f t="shared" si="9"/>
        <v>2000</v>
      </c>
      <c r="I86" s="45" t="s">
        <v>228</v>
      </c>
      <c r="J86" s="666">
        <v>7.5</v>
      </c>
      <c r="K86" s="49">
        <v>8</v>
      </c>
      <c r="L86" s="50">
        <f>H86*K86</f>
        <v>16000</v>
      </c>
      <c r="M86" s="51">
        <f t="shared" si="10"/>
        <v>3200</v>
      </c>
      <c r="N86" s="51">
        <f t="shared" si="11"/>
        <v>2000</v>
      </c>
      <c r="O86" s="52">
        <f t="shared" si="14"/>
        <v>21200</v>
      </c>
      <c r="P86" s="593">
        <v>45215</v>
      </c>
      <c r="Q86" s="52" t="s">
        <v>790</v>
      </c>
      <c r="R86" s="580" t="s">
        <v>407</v>
      </c>
      <c r="S86" s="592" t="s">
        <v>772</v>
      </c>
      <c r="T86" s="526">
        <f>'LOTTO 24'!B34</f>
        <v>25.833333333333336</v>
      </c>
      <c r="U86" s="45" t="s">
        <v>809</v>
      </c>
      <c r="V86" s="45" t="s">
        <v>809</v>
      </c>
      <c r="W86" s="45"/>
      <c r="X86" s="45" t="s">
        <v>809</v>
      </c>
      <c r="Y86" s="45" t="s">
        <v>809</v>
      </c>
      <c r="Z86" s="45" t="s">
        <v>809</v>
      </c>
      <c r="AA86" s="45" t="s">
        <v>809</v>
      </c>
      <c r="AB86" s="46" t="s">
        <v>809</v>
      </c>
      <c r="AC86" s="715" t="s">
        <v>809</v>
      </c>
    </row>
    <row r="87" spans="1:29" s="61" customFormat="1" ht="90" customHeight="1" x14ac:dyDescent="0.2">
      <c r="A87" s="179">
        <v>24</v>
      </c>
      <c r="B87" s="46" t="s">
        <v>252</v>
      </c>
      <c r="C87" s="53" t="s">
        <v>199</v>
      </c>
      <c r="D87" s="48" t="s">
        <v>139</v>
      </c>
      <c r="E87" s="48" t="s">
        <v>163</v>
      </c>
      <c r="F87" s="48" t="s">
        <v>163</v>
      </c>
      <c r="G87" s="45">
        <v>500</v>
      </c>
      <c r="H87" s="45">
        <f t="shared" si="9"/>
        <v>2000</v>
      </c>
      <c r="I87" s="45" t="s">
        <v>228</v>
      </c>
      <c r="J87" s="666">
        <v>7.5</v>
      </c>
      <c r="K87" s="49">
        <v>8</v>
      </c>
      <c r="L87" s="50">
        <f>H87*K87</f>
        <v>16000</v>
      </c>
      <c r="M87" s="51">
        <f t="shared" si="10"/>
        <v>3200</v>
      </c>
      <c r="N87" s="51">
        <f t="shared" si="11"/>
        <v>2000</v>
      </c>
      <c r="O87" s="52">
        <f t="shared" si="14"/>
        <v>21200</v>
      </c>
      <c r="P87" s="593">
        <v>45215</v>
      </c>
      <c r="Q87" s="52" t="s">
        <v>790</v>
      </c>
      <c r="R87" s="580" t="s">
        <v>408</v>
      </c>
      <c r="S87" s="592" t="s">
        <v>772</v>
      </c>
      <c r="T87" s="526">
        <f>'LOTTO 24'!B35</f>
        <v>25.833333333333336</v>
      </c>
      <c r="U87" s="45" t="s">
        <v>809</v>
      </c>
      <c r="V87" s="45" t="s">
        <v>809</v>
      </c>
      <c r="W87" s="45"/>
      <c r="X87" s="45" t="s">
        <v>809</v>
      </c>
      <c r="Y87" s="45" t="s">
        <v>809</v>
      </c>
      <c r="Z87" s="45" t="s">
        <v>809</v>
      </c>
      <c r="AA87" s="45" t="s">
        <v>809</v>
      </c>
      <c r="AB87" s="46" t="s">
        <v>809</v>
      </c>
      <c r="AC87" s="715" t="s">
        <v>809</v>
      </c>
    </row>
    <row r="88" spans="1:29" ht="90" customHeight="1" x14ac:dyDescent="0.2">
      <c r="A88" s="178">
        <v>25</v>
      </c>
      <c r="B88" s="29">
        <v>9822089441</v>
      </c>
      <c r="C88" s="24" t="s">
        <v>200</v>
      </c>
      <c r="D88" s="4" t="s">
        <v>139</v>
      </c>
      <c r="E88" s="4" t="s">
        <v>163</v>
      </c>
      <c r="F88" s="4" t="s">
        <v>163</v>
      </c>
      <c r="G88" s="1">
        <v>340</v>
      </c>
      <c r="H88" s="1">
        <f t="shared" si="9"/>
        <v>1360</v>
      </c>
      <c r="I88" s="1" t="s">
        <v>228</v>
      </c>
      <c r="J88" s="666">
        <v>5</v>
      </c>
      <c r="K88" s="9">
        <f>J88*1.1</f>
        <v>5.5</v>
      </c>
      <c r="L88" s="10">
        <f>H88*K88</f>
        <v>7480</v>
      </c>
      <c r="M88" s="3">
        <f t="shared" si="10"/>
        <v>1496</v>
      </c>
      <c r="N88" s="3">
        <f t="shared" si="11"/>
        <v>935</v>
      </c>
      <c r="O88" s="11">
        <f t="shared" si="14"/>
        <v>9911</v>
      </c>
      <c r="P88" s="591">
        <v>45215</v>
      </c>
      <c r="Q88" s="11" t="s">
        <v>790</v>
      </c>
      <c r="R88" s="579" t="s">
        <v>382</v>
      </c>
      <c r="S88" s="573" t="s">
        <v>774</v>
      </c>
      <c r="T88" s="525">
        <f>'LOTTO 25'!B23</f>
        <v>80</v>
      </c>
      <c r="U88" s="1">
        <v>20</v>
      </c>
      <c r="V88" s="525">
        <f t="shared" ref="V88:V94" si="15">U88+T88</f>
        <v>100</v>
      </c>
      <c r="W88" s="525"/>
      <c r="X88" s="1">
        <v>73.09</v>
      </c>
      <c r="Y88" s="672">
        <v>2012.8</v>
      </c>
      <c r="Z88" s="671">
        <f>Y88/H88</f>
        <v>1.48</v>
      </c>
      <c r="AA88" s="1" t="s">
        <v>806</v>
      </c>
      <c r="AB88" s="2" t="s">
        <v>818</v>
      </c>
      <c r="AC88" s="176" t="s">
        <v>819</v>
      </c>
    </row>
    <row r="89" spans="1:29" ht="90" customHeight="1" x14ac:dyDescent="0.2">
      <c r="A89" s="178">
        <v>25</v>
      </c>
      <c r="B89" s="29">
        <v>9822089441</v>
      </c>
      <c r="C89" s="24" t="s">
        <v>200</v>
      </c>
      <c r="D89" s="4" t="s">
        <v>139</v>
      </c>
      <c r="E89" s="4" t="s">
        <v>163</v>
      </c>
      <c r="F89" s="4" t="s">
        <v>163</v>
      </c>
      <c r="G89" s="1">
        <v>340</v>
      </c>
      <c r="H89" s="1">
        <f t="shared" si="9"/>
        <v>1360</v>
      </c>
      <c r="I89" s="1" t="s">
        <v>228</v>
      </c>
      <c r="J89" s="666">
        <v>5</v>
      </c>
      <c r="K89" s="9">
        <f>J89*1.1</f>
        <v>5.5</v>
      </c>
      <c r="L89" s="10">
        <f>H89*K89</f>
        <v>7480</v>
      </c>
      <c r="M89" s="3">
        <f t="shared" si="10"/>
        <v>1496</v>
      </c>
      <c r="N89" s="3">
        <f t="shared" si="11"/>
        <v>935</v>
      </c>
      <c r="O89" s="11">
        <f t="shared" si="14"/>
        <v>9911</v>
      </c>
      <c r="P89" s="591">
        <v>45215</v>
      </c>
      <c r="Q89" s="11" t="s">
        <v>775</v>
      </c>
      <c r="R89" s="579" t="s">
        <v>390</v>
      </c>
      <c r="S89" s="573" t="s">
        <v>774</v>
      </c>
      <c r="T89" s="525">
        <f>'LOTTO 25'!B24</f>
        <v>80</v>
      </c>
      <c r="U89" s="1">
        <v>7.05</v>
      </c>
      <c r="V89" s="525">
        <f t="shared" si="15"/>
        <v>87.05</v>
      </c>
      <c r="W89" s="525"/>
      <c r="X89" s="1">
        <v>9.09</v>
      </c>
      <c r="Y89" s="672">
        <v>6800</v>
      </c>
      <c r="Z89" s="671">
        <f>Y89/H89</f>
        <v>5</v>
      </c>
      <c r="AA89" s="1" t="s">
        <v>812</v>
      </c>
      <c r="AB89" s="8" t="s">
        <v>807</v>
      </c>
      <c r="AC89" s="176" t="s">
        <v>819</v>
      </c>
    </row>
    <row r="90" spans="1:29" ht="90" customHeight="1" x14ac:dyDescent="0.2">
      <c r="A90" s="178">
        <v>25</v>
      </c>
      <c r="B90" s="29">
        <v>9822089441</v>
      </c>
      <c r="C90" s="24" t="s">
        <v>200</v>
      </c>
      <c r="D90" s="4" t="s">
        <v>139</v>
      </c>
      <c r="E90" s="4" t="s">
        <v>163</v>
      </c>
      <c r="F90" s="4" t="s">
        <v>163</v>
      </c>
      <c r="G90" s="1">
        <v>340</v>
      </c>
      <c r="H90" s="1">
        <f t="shared" si="9"/>
        <v>1360</v>
      </c>
      <c r="I90" s="1" t="s">
        <v>228</v>
      </c>
      <c r="J90" s="666">
        <v>5</v>
      </c>
      <c r="K90" s="9">
        <f>J90*1.1</f>
        <v>5.5</v>
      </c>
      <c r="L90" s="10">
        <f>H90*K90</f>
        <v>7480</v>
      </c>
      <c r="M90" s="3">
        <f t="shared" si="10"/>
        <v>1496</v>
      </c>
      <c r="N90" s="3">
        <f t="shared" si="11"/>
        <v>935</v>
      </c>
      <c r="O90" s="11">
        <f t="shared" si="14"/>
        <v>9911</v>
      </c>
      <c r="P90" s="591">
        <v>45215</v>
      </c>
      <c r="Q90" s="11" t="s">
        <v>790</v>
      </c>
      <c r="R90" s="579" t="s">
        <v>407</v>
      </c>
      <c r="S90" s="573" t="s">
        <v>774</v>
      </c>
      <c r="T90" s="525">
        <f>'LOTTO 25'!B25</f>
        <v>67.5</v>
      </c>
      <c r="U90" s="1">
        <v>17.559999999999999</v>
      </c>
      <c r="V90" s="525">
        <f t="shared" si="15"/>
        <v>85.06</v>
      </c>
      <c r="W90" s="525"/>
      <c r="X90" s="1">
        <v>56.36</v>
      </c>
      <c r="Y90" s="672">
        <v>3264</v>
      </c>
      <c r="Z90" s="671">
        <f>Y90/H90</f>
        <v>2.4</v>
      </c>
      <c r="AA90" s="1" t="s">
        <v>806</v>
      </c>
      <c r="AB90" s="2" t="s">
        <v>818</v>
      </c>
      <c r="AC90" s="176" t="s">
        <v>819</v>
      </c>
    </row>
    <row r="91" spans="1:29" s="61" customFormat="1" ht="90" customHeight="1" x14ac:dyDescent="0.2">
      <c r="A91" s="179">
        <v>26</v>
      </c>
      <c r="B91" s="46" t="s">
        <v>253</v>
      </c>
      <c r="C91" s="53" t="s">
        <v>201</v>
      </c>
      <c r="D91" s="48" t="s">
        <v>139</v>
      </c>
      <c r="E91" s="48" t="s">
        <v>163</v>
      </c>
      <c r="F91" s="48" t="s">
        <v>163</v>
      </c>
      <c r="G91" s="45">
        <v>4500</v>
      </c>
      <c r="H91" s="45">
        <f t="shared" si="9"/>
        <v>18000</v>
      </c>
      <c r="I91" s="45" t="s">
        <v>228</v>
      </c>
      <c r="J91" s="666">
        <v>5</v>
      </c>
      <c r="K91" s="49">
        <f>J91*1.1</f>
        <v>5.5</v>
      </c>
      <c r="L91" s="50">
        <f>H91*K91</f>
        <v>99000</v>
      </c>
      <c r="M91" s="51">
        <f t="shared" si="10"/>
        <v>19800</v>
      </c>
      <c r="N91" s="51">
        <f t="shared" si="11"/>
        <v>12375</v>
      </c>
      <c r="O91" s="52">
        <f t="shared" si="14"/>
        <v>131175</v>
      </c>
      <c r="P91" s="593">
        <v>45215</v>
      </c>
      <c r="Q91" s="52" t="s">
        <v>790</v>
      </c>
      <c r="R91" s="580" t="s">
        <v>371</v>
      </c>
      <c r="S91" s="574" t="s">
        <v>774</v>
      </c>
      <c r="T91" s="526">
        <f>'LOTTO 26'!B27</f>
        <v>80</v>
      </c>
      <c r="U91" s="45">
        <v>10.83</v>
      </c>
      <c r="V91" s="526">
        <f t="shared" si="15"/>
        <v>90.83</v>
      </c>
      <c r="W91" s="526"/>
      <c r="X91" s="45">
        <v>27.27</v>
      </c>
      <c r="Y91" s="673">
        <v>72000</v>
      </c>
      <c r="Z91" s="682">
        <f>Y91/H91</f>
        <v>4</v>
      </c>
      <c r="AA91" s="45" t="s">
        <v>812</v>
      </c>
      <c r="AB91" s="46"/>
      <c r="AC91" s="715"/>
    </row>
    <row r="92" spans="1:29" s="61" customFormat="1" ht="90" customHeight="1" x14ac:dyDescent="0.2">
      <c r="A92" s="179">
        <v>26</v>
      </c>
      <c r="B92" s="46" t="s">
        <v>253</v>
      </c>
      <c r="C92" s="53" t="s">
        <v>201</v>
      </c>
      <c r="D92" s="48" t="s">
        <v>139</v>
      </c>
      <c r="E92" s="48" t="s">
        <v>163</v>
      </c>
      <c r="F92" s="48" t="s">
        <v>163</v>
      </c>
      <c r="G92" s="45">
        <v>4500</v>
      </c>
      <c r="H92" s="45">
        <f t="shared" si="9"/>
        <v>18000</v>
      </c>
      <c r="I92" s="45" t="s">
        <v>228</v>
      </c>
      <c r="J92" s="666">
        <v>5</v>
      </c>
      <c r="K92" s="49">
        <f>J92*1.1</f>
        <v>5.5</v>
      </c>
      <c r="L92" s="50">
        <f>H92*K92</f>
        <v>99000</v>
      </c>
      <c r="M92" s="51">
        <f t="shared" si="10"/>
        <v>19800</v>
      </c>
      <c r="N92" s="51">
        <f t="shared" si="11"/>
        <v>12375</v>
      </c>
      <c r="O92" s="52">
        <f t="shared" si="14"/>
        <v>131175</v>
      </c>
      <c r="P92" s="593">
        <v>45215</v>
      </c>
      <c r="Q92" s="52" t="s">
        <v>790</v>
      </c>
      <c r="R92" s="580" t="s">
        <v>382</v>
      </c>
      <c r="S92" s="574" t="s">
        <v>774</v>
      </c>
      <c r="T92" s="526">
        <f>'LOTTO 26'!B28</f>
        <v>80</v>
      </c>
      <c r="U92" s="45">
        <v>19.84</v>
      </c>
      <c r="V92" s="526">
        <f t="shared" si="15"/>
        <v>99.84</v>
      </c>
      <c r="W92" s="526"/>
      <c r="X92" s="45">
        <v>91.64</v>
      </c>
      <c r="Y92" s="673">
        <v>8280</v>
      </c>
      <c r="Z92" s="682">
        <f>Y92/H92</f>
        <v>0.46</v>
      </c>
      <c r="AA92" s="45" t="s">
        <v>806</v>
      </c>
      <c r="AB92" s="46" t="s">
        <v>818</v>
      </c>
      <c r="AC92" s="715" t="s">
        <v>819</v>
      </c>
    </row>
    <row r="93" spans="1:29" s="61" customFormat="1" ht="90" customHeight="1" x14ac:dyDescent="0.2">
      <c r="A93" s="179">
        <v>26</v>
      </c>
      <c r="B93" s="46" t="s">
        <v>253</v>
      </c>
      <c r="C93" s="53" t="s">
        <v>201</v>
      </c>
      <c r="D93" s="48" t="s">
        <v>139</v>
      </c>
      <c r="E93" s="48" t="s">
        <v>163</v>
      </c>
      <c r="F93" s="48" t="s">
        <v>163</v>
      </c>
      <c r="G93" s="45">
        <v>4500</v>
      </c>
      <c r="H93" s="45">
        <f t="shared" si="9"/>
        <v>18000</v>
      </c>
      <c r="I93" s="45" t="s">
        <v>228</v>
      </c>
      <c r="J93" s="666">
        <v>5</v>
      </c>
      <c r="K93" s="49">
        <f>J93*1.1</f>
        <v>5.5</v>
      </c>
      <c r="L93" s="50">
        <f>H93*K93</f>
        <v>99000</v>
      </c>
      <c r="M93" s="51">
        <f t="shared" si="10"/>
        <v>19800</v>
      </c>
      <c r="N93" s="51">
        <f t="shared" si="11"/>
        <v>12375</v>
      </c>
      <c r="O93" s="52">
        <f t="shared" si="14"/>
        <v>131175</v>
      </c>
      <c r="P93" s="593">
        <v>45215</v>
      </c>
      <c r="Q93" s="52" t="s">
        <v>790</v>
      </c>
      <c r="R93" s="580" t="s">
        <v>407</v>
      </c>
      <c r="S93" s="574" t="s">
        <v>774</v>
      </c>
      <c r="T93" s="526">
        <f>'LOTTO 26'!B29</f>
        <v>80</v>
      </c>
      <c r="U93" s="45">
        <v>19.36</v>
      </c>
      <c r="V93" s="526">
        <f t="shared" si="15"/>
        <v>99.36</v>
      </c>
      <c r="W93" s="526"/>
      <c r="X93" s="45">
        <v>87.27</v>
      </c>
      <c r="Y93" s="673">
        <v>12600</v>
      </c>
      <c r="Z93" s="682">
        <f>Y93/H93</f>
        <v>0.7</v>
      </c>
      <c r="AA93" s="45" t="s">
        <v>806</v>
      </c>
      <c r="AB93" s="46" t="s">
        <v>818</v>
      </c>
      <c r="AC93" s="715" t="s">
        <v>819</v>
      </c>
    </row>
    <row r="94" spans="1:29" s="61" customFormat="1" ht="90" customHeight="1" x14ac:dyDescent="0.2">
      <c r="A94" s="179">
        <v>26</v>
      </c>
      <c r="B94" s="46" t="s">
        <v>253</v>
      </c>
      <c r="C94" s="53" t="s">
        <v>201</v>
      </c>
      <c r="D94" s="48" t="s">
        <v>139</v>
      </c>
      <c r="E94" s="48" t="s">
        <v>163</v>
      </c>
      <c r="F94" s="48" t="s">
        <v>163</v>
      </c>
      <c r="G94" s="45">
        <v>4500</v>
      </c>
      <c r="H94" s="45">
        <f t="shared" si="9"/>
        <v>18000</v>
      </c>
      <c r="I94" s="45" t="s">
        <v>228</v>
      </c>
      <c r="J94" s="666">
        <v>5</v>
      </c>
      <c r="K94" s="49">
        <f>J94*1.1</f>
        <v>5.5</v>
      </c>
      <c r="L94" s="50">
        <f>H94*K94</f>
        <v>99000</v>
      </c>
      <c r="M94" s="51">
        <f t="shared" si="10"/>
        <v>19800</v>
      </c>
      <c r="N94" s="51">
        <f t="shared" si="11"/>
        <v>12375</v>
      </c>
      <c r="O94" s="52">
        <f t="shared" si="14"/>
        <v>131175</v>
      </c>
      <c r="P94" s="593">
        <v>45215</v>
      </c>
      <c r="Q94" s="52" t="s">
        <v>790</v>
      </c>
      <c r="R94" s="580" t="s">
        <v>408</v>
      </c>
      <c r="S94" s="574" t="s">
        <v>774</v>
      </c>
      <c r="T94" s="526">
        <f>'LOTTO 26'!B30</f>
        <v>80</v>
      </c>
      <c r="U94" s="45">
        <v>20</v>
      </c>
      <c r="V94" s="526">
        <f t="shared" si="15"/>
        <v>100</v>
      </c>
      <c r="W94" s="526"/>
      <c r="X94" s="45">
        <v>93.09</v>
      </c>
      <c r="Y94" s="673">
        <v>6840</v>
      </c>
      <c r="Z94" s="682">
        <f>Y94/H94</f>
        <v>0.38</v>
      </c>
      <c r="AA94" s="45" t="s">
        <v>806</v>
      </c>
      <c r="AB94" s="46" t="s">
        <v>818</v>
      </c>
      <c r="AC94" s="715" t="s">
        <v>819</v>
      </c>
    </row>
    <row r="95" spans="1:29" ht="90" customHeight="1" x14ac:dyDescent="0.2">
      <c r="A95" s="178">
        <v>27</v>
      </c>
      <c r="B95" s="29" t="s">
        <v>254</v>
      </c>
      <c r="C95" s="24" t="s">
        <v>202</v>
      </c>
      <c r="D95" s="4" t="s">
        <v>139</v>
      </c>
      <c r="E95" s="4" t="s">
        <v>163</v>
      </c>
      <c r="F95" s="4" t="s">
        <v>163</v>
      </c>
      <c r="G95" s="1">
        <v>620</v>
      </c>
      <c r="H95" s="1">
        <f t="shared" si="9"/>
        <v>2480</v>
      </c>
      <c r="I95" s="1" t="s">
        <v>228</v>
      </c>
      <c r="J95" s="666">
        <v>15</v>
      </c>
      <c r="K95" s="9">
        <f>J95*1.1</f>
        <v>16.5</v>
      </c>
      <c r="L95" s="10">
        <f>H95*K95</f>
        <v>40920</v>
      </c>
      <c r="M95" s="3">
        <f t="shared" si="10"/>
        <v>8184</v>
      </c>
      <c r="N95" s="3">
        <f t="shared" si="11"/>
        <v>5115</v>
      </c>
      <c r="O95" s="11">
        <f t="shared" si="14"/>
        <v>54219</v>
      </c>
      <c r="P95" s="591">
        <v>45215</v>
      </c>
      <c r="Q95" s="11" t="s">
        <v>790</v>
      </c>
      <c r="R95" s="924" t="s">
        <v>411</v>
      </c>
      <c r="S95" s="573"/>
      <c r="T95" s="525"/>
      <c r="U95" s="1"/>
      <c r="V95" s="1"/>
      <c r="W95" s="1"/>
      <c r="X95" s="1"/>
      <c r="Y95" s="672"/>
      <c r="Z95" s="671"/>
      <c r="AA95" s="1"/>
      <c r="AB95" s="2"/>
      <c r="AC95" s="176"/>
    </row>
    <row r="96" spans="1:29" s="61" customFormat="1" ht="90" customHeight="1" x14ac:dyDescent="0.2">
      <c r="A96" s="179">
        <v>28</v>
      </c>
      <c r="B96" s="48" t="s">
        <v>255</v>
      </c>
      <c r="C96" s="53" t="s">
        <v>133</v>
      </c>
      <c r="D96" s="48" t="s">
        <v>139</v>
      </c>
      <c r="E96" s="48" t="s">
        <v>163</v>
      </c>
      <c r="F96" s="48" t="s">
        <v>163</v>
      </c>
      <c r="G96" s="45">
        <v>50</v>
      </c>
      <c r="H96" s="45">
        <f t="shared" si="9"/>
        <v>200</v>
      </c>
      <c r="I96" s="45" t="s">
        <v>228</v>
      </c>
      <c r="J96" s="666">
        <v>10</v>
      </c>
      <c r="K96" s="49">
        <f>J96*1.1</f>
        <v>11</v>
      </c>
      <c r="L96" s="50">
        <f>H96*K96</f>
        <v>2200</v>
      </c>
      <c r="M96" s="51">
        <f t="shared" si="10"/>
        <v>440</v>
      </c>
      <c r="N96" s="51">
        <f t="shared" si="11"/>
        <v>275</v>
      </c>
      <c r="O96" s="52">
        <f t="shared" si="14"/>
        <v>2915</v>
      </c>
      <c r="P96" s="593">
        <v>45215</v>
      </c>
      <c r="Q96" s="52" t="s">
        <v>775</v>
      </c>
      <c r="R96" s="580" t="s">
        <v>382</v>
      </c>
      <c r="S96" s="574" t="s">
        <v>774</v>
      </c>
      <c r="T96" s="526">
        <f>'LOTTO 28'!B20</f>
        <v>80</v>
      </c>
      <c r="U96" s="45">
        <v>10.95</v>
      </c>
      <c r="V96" s="526">
        <f>U96+T96</f>
        <v>90.95</v>
      </c>
      <c r="W96" s="526"/>
      <c r="X96" s="45">
        <v>2.73</v>
      </c>
      <c r="Y96" s="673">
        <v>2140</v>
      </c>
      <c r="Z96" s="682">
        <f>Y96/H96</f>
        <v>10.7</v>
      </c>
      <c r="AA96" s="45"/>
      <c r="AB96" s="716" t="s">
        <v>807</v>
      </c>
      <c r="AC96" s="715" t="s">
        <v>819</v>
      </c>
    </row>
    <row r="97" spans="1:29" s="61" customFormat="1" ht="90" customHeight="1" x14ac:dyDescent="0.2">
      <c r="A97" s="179">
        <v>28</v>
      </c>
      <c r="B97" s="48" t="s">
        <v>255</v>
      </c>
      <c r="C97" s="53" t="s">
        <v>133</v>
      </c>
      <c r="D97" s="48" t="s">
        <v>139</v>
      </c>
      <c r="E97" s="48" t="s">
        <v>163</v>
      </c>
      <c r="F97" s="48" t="s">
        <v>163</v>
      </c>
      <c r="G97" s="45">
        <v>50</v>
      </c>
      <c r="H97" s="45">
        <f t="shared" si="9"/>
        <v>200</v>
      </c>
      <c r="I97" s="45" t="s">
        <v>228</v>
      </c>
      <c r="J97" s="666">
        <v>10</v>
      </c>
      <c r="K97" s="49">
        <f>J97*1.1</f>
        <v>11</v>
      </c>
      <c r="L97" s="50">
        <f>H97*K97</f>
        <v>2200</v>
      </c>
      <c r="M97" s="51">
        <f t="shared" si="10"/>
        <v>440</v>
      </c>
      <c r="N97" s="51">
        <f t="shared" si="11"/>
        <v>275</v>
      </c>
      <c r="O97" s="52">
        <f t="shared" si="14"/>
        <v>2915</v>
      </c>
      <c r="P97" s="593">
        <v>45215</v>
      </c>
      <c r="Q97" s="52" t="s">
        <v>775</v>
      </c>
      <c r="R97" s="580" t="s">
        <v>390</v>
      </c>
      <c r="S97" s="574" t="s">
        <v>774</v>
      </c>
      <c r="T97" s="526">
        <f>'LOTTO 28'!B21</f>
        <v>80</v>
      </c>
      <c r="U97" s="45">
        <v>20</v>
      </c>
      <c r="V97" s="526">
        <f>U97+T97</f>
        <v>100</v>
      </c>
      <c r="W97" s="526"/>
      <c r="X97" s="45">
        <v>9.09</v>
      </c>
      <c r="Y97" s="673">
        <v>2000</v>
      </c>
      <c r="Z97" s="682">
        <f>Y97/H97</f>
        <v>10</v>
      </c>
      <c r="AA97" s="45"/>
      <c r="AB97" s="716" t="s">
        <v>807</v>
      </c>
      <c r="AC97" s="715" t="s">
        <v>819</v>
      </c>
    </row>
    <row r="98" spans="1:29" ht="90" customHeight="1" x14ac:dyDescent="0.2">
      <c r="A98" s="178">
        <v>29</v>
      </c>
      <c r="B98" s="32" t="s">
        <v>256</v>
      </c>
      <c r="C98" s="24" t="s">
        <v>203</v>
      </c>
      <c r="D98" s="4" t="s">
        <v>139</v>
      </c>
      <c r="E98" s="4" t="s">
        <v>163</v>
      </c>
      <c r="F98" s="4" t="s">
        <v>163</v>
      </c>
      <c r="G98" s="1">
        <v>50</v>
      </c>
      <c r="H98" s="1">
        <f t="shared" si="9"/>
        <v>200</v>
      </c>
      <c r="I98" s="1" t="s">
        <v>228</v>
      </c>
      <c r="J98" s="666">
        <v>10</v>
      </c>
      <c r="K98" s="9">
        <v>15</v>
      </c>
      <c r="L98" s="10">
        <f>H98*K98</f>
        <v>3000</v>
      </c>
      <c r="M98" s="3">
        <f t="shared" si="10"/>
        <v>600</v>
      </c>
      <c r="N98" s="3">
        <f t="shared" si="11"/>
        <v>375</v>
      </c>
      <c r="O98" s="11">
        <f t="shared" si="14"/>
        <v>3975</v>
      </c>
      <c r="P98" s="591">
        <v>45215</v>
      </c>
      <c r="Q98" s="11" t="s">
        <v>775</v>
      </c>
      <c r="R98" s="924" t="s">
        <v>411</v>
      </c>
      <c r="S98" s="573"/>
      <c r="T98" s="525"/>
      <c r="U98" s="1"/>
      <c r="V98" s="1"/>
      <c r="W98" s="1"/>
      <c r="X98" s="1"/>
      <c r="Y98" s="672"/>
      <c r="Z98" s="671"/>
      <c r="AA98" s="1"/>
      <c r="AB98" s="2"/>
      <c r="AC98" s="176"/>
    </row>
    <row r="99" spans="1:29" s="61" customFormat="1" ht="90" customHeight="1" x14ac:dyDescent="0.2">
      <c r="A99" s="179">
        <v>30</v>
      </c>
      <c r="B99" s="48" t="s">
        <v>257</v>
      </c>
      <c r="C99" s="53" t="s">
        <v>204</v>
      </c>
      <c r="D99" s="48" t="s">
        <v>139</v>
      </c>
      <c r="E99" s="48" t="s">
        <v>163</v>
      </c>
      <c r="F99" s="48" t="s">
        <v>163</v>
      </c>
      <c r="G99" s="45">
        <v>50</v>
      </c>
      <c r="H99" s="45">
        <f t="shared" si="9"/>
        <v>200</v>
      </c>
      <c r="I99" s="45" t="s">
        <v>228</v>
      </c>
      <c r="J99" s="666">
        <v>15</v>
      </c>
      <c r="K99" s="49">
        <f>J99*1.1</f>
        <v>16.5</v>
      </c>
      <c r="L99" s="50">
        <f>H99*K99</f>
        <v>3300</v>
      </c>
      <c r="M99" s="51">
        <f t="shared" si="10"/>
        <v>660</v>
      </c>
      <c r="N99" s="51">
        <f t="shared" si="11"/>
        <v>412.5</v>
      </c>
      <c r="O99" s="52">
        <f t="shared" si="14"/>
        <v>4372.5</v>
      </c>
      <c r="P99" s="593">
        <v>45215</v>
      </c>
      <c r="Q99" s="52" t="s">
        <v>775</v>
      </c>
      <c r="R99" s="580" t="s">
        <v>390</v>
      </c>
      <c r="S99" s="574" t="s">
        <v>774</v>
      </c>
      <c r="T99" s="526">
        <f>'LOTTO 30'!B16</f>
        <v>80</v>
      </c>
      <c r="U99" s="45">
        <v>20</v>
      </c>
      <c r="V99" s="526">
        <f>U99+T99</f>
        <v>100</v>
      </c>
      <c r="W99" s="526"/>
      <c r="X99" s="45">
        <v>45.45</v>
      </c>
      <c r="Y99" s="673">
        <v>1800</v>
      </c>
      <c r="Z99" s="682">
        <f>Y99/H99</f>
        <v>9</v>
      </c>
      <c r="AA99" s="45"/>
      <c r="AB99" s="716" t="s">
        <v>807</v>
      </c>
      <c r="AC99" s="715" t="s">
        <v>819</v>
      </c>
    </row>
    <row r="100" spans="1:29" ht="90" customHeight="1" x14ac:dyDescent="0.2">
      <c r="A100" s="178">
        <v>31</v>
      </c>
      <c r="B100" s="31" t="s">
        <v>258</v>
      </c>
      <c r="C100" s="24" t="s">
        <v>205</v>
      </c>
      <c r="D100" s="4" t="s">
        <v>139</v>
      </c>
      <c r="E100" s="4" t="s">
        <v>163</v>
      </c>
      <c r="F100" s="4" t="s">
        <v>163</v>
      </c>
      <c r="G100" s="1">
        <v>80</v>
      </c>
      <c r="H100" s="1">
        <f t="shared" si="9"/>
        <v>320</v>
      </c>
      <c r="I100" s="1" t="s">
        <v>228</v>
      </c>
      <c r="J100" s="666">
        <v>10</v>
      </c>
      <c r="K100" s="9">
        <v>15</v>
      </c>
      <c r="L100" s="10">
        <f>H100*K100</f>
        <v>4800</v>
      </c>
      <c r="M100" s="3">
        <f t="shared" si="10"/>
        <v>960</v>
      </c>
      <c r="N100" s="3">
        <f t="shared" si="11"/>
        <v>600</v>
      </c>
      <c r="O100" s="11">
        <f t="shared" si="14"/>
        <v>6360</v>
      </c>
      <c r="P100" s="591">
        <v>45215</v>
      </c>
      <c r="Q100" s="11" t="s">
        <v>790</v>
      </c>
      <c r="R100" s="579" t="s">
        <v>407</v>
      </c>
      <c r="S100" s="573" t="s">
        <v>774</v>
      </c>
      <c r="T100" s="525">
        <f>'LOTTO 31'!B16</f>
        <v>80</v>
      </c>
      <c r="U100" s="1">
        <v>20</v>
      </c>
      <c r="V100" s="525">
        <f>U100+T100</f>
        <v>100</v>
      </c>
      <c r="W100" s="525"/>
      <c r="X100" s="1">
        <v>47</v>
      </c>
      <c r="Y100" s="672">
        <v>2544</v>
      </c>
      <c r="Z100" s="671">
        <f>Y100/H100</f>
        <v>7.95</v>
      </c>
      <c r="AA100" s="1"/>
      <c r="AB100" s="8" t="s">
        <v>807</v>
      </c>
      <c r="AC100" s="176" t="s">
        <v>819</v>
      </c>
    </row>
    <row r="101" spans="1:29" s="61" customFormat="1" ht="90" customHeight="1" x14ac:dyDescent="0.2">
      <c r="A101" s="179">
        <v>32</v>
      </c>
      <c r="B101" s="48">
        <v>9828623448</v>
      </c>
      <c r="C101" s="55" t="s">
        <v>206</v>
      </c>
      <c r="D101" s="48" t="s">
        <v>139</v>
      </c>
      <c r="E101" s="48" t="s">
        <v>163</v>
      </c>
      <c r="F101" s="48" t="s">
        <v>163</v>
      </c>
      <c r="G101" s="45">
        <v>50</v>
      </c>
      <c r="H101" s="45">
        <f t="shared" si="9"/>
        <v>200</v>
      </c>
      <c r="I101" s="45" t="s">
        <v>228</v>
      </c>
      <c r="J101" s="666">
        <v>15</v>
      </c>
      <c r="K101" s="49">
        <f>J101*1.1</f>
        <v>16.5</v>
      </c>
      <c r="L101" s="50">
        <f>H101*K101</f>
        <v>3300</v>
      </c>
      <c r="M101" s="51">
        <f t="shared" si="10"/>
        <v>660</v>
      </c>
      <c r="N101" s="51">
        <f t="shared" si="11"/>
        <v>412.5</v>
      </c>
      <c r="O101" s="52">
        <f t="shared" si="14"/>
        <v>4372.5</v>
      </c>
      <c r="P101" s="593">
        <v>45215</v>
      </c>
      <c r="Q101" s="52" t="s">
        <v>790</v>
      </c>
      <c r="R101" s="580" t="s">
        <v>371</v>
      </c>
      <c r="S101" s="574" t="s">
        <v>774</v>
      </c>
      <c r="T101" s="526">
        <f>'LOTTO 32'!B20</f>
        <v>67.5</v>
      </c>
      <c r="U101" s="45">
        <v>7.75</v>
      </c>
      <c r="V101" s="526">
        <f>U101+T101</f>
        <v>75.25</v>
      </c>
      <c r="W101" s="526"/>
      <c r="X101" s="45">
        <v>3.64</v>
      </c>
      <c r="Y101" s="673">
        <v>3180</v>
      </c>
      <c r="Z101" s="682">
        <f>Y101/H101</f>
        <v>15.9</v>
      </c>
      <c r="AA101" s="45"/>
      <c r="AB101" s="716" t="s">
        <v>807</v>
      </c>
      <c r="AC101" s="715" t="s">
        <v>819</v>
      </c>
    </row>
    <row r="102" spans="1:29" s="61" customFormat="1" ht="90" customHeight="1" x14ac:dyDescent="0.2">
      <c r="A102" s="179">
        <v>32</v>
      </c>
      <c r="B102" s="48">
        <v>9828623448</v>
      </c>
      <c r="C102" s="55" t="s">
        <v>206</v>
      </c>
      <c r="D102" s="48" t="s">
        <v>139</v>
      </c>
      <c r="E102" s="48" t="s">
        <v>163</v>
      </c>
      <c r="F102" s="48" t="s">
        <v>163</v>
      </c>
      <c r="G102" s="45">
        <v>50</v>
      </c>
      <c r="H102" s="45">
        <f t="shared" si="9"/>
        <v>200</v>
      </c>
      <c r="I102" s="45" t="s">
        <v>228</v>
      </c>
      <c r="J102" s="666">
        <v>15</v>
      </c>
      <c r="K102" s="49">
        <f>J102*1.1</f>
        <v>16.5</v>
      </c>
      <c r="L102" s="50">
        <f>H102*K102</f>
        <v>3300</v>
      </c>
      <c r="M102" s="51">
        <f t="shared" si="10"/>
        <v>660</v>
      </c>
      <c r="N102" s="51">
        <f t="shared" si="11"/>
        <v>412.5</v>
      </c>
      <c r="O102" s="52">
        <f t="shared" si="14"/>
        <v>4372.5</v>
      </c>
      <c r="P102" s="593">
        <v>45215</v>
      </c>
      <c r="Q102" s="52" t="s">
        <v>790</v>
      </c>
      <c r="R102" s="580" t="s">
        <v>382</v>
      </c>
      <c r="S102" s="574" t="s">
        <v>774</v>
      </c>
      <c r="T102" s="526">
        <f>'LOTTO 32'!B21</f>
        <v>80</v>
      </c>
      <c r="U102" s="45">
        <v>20</v>
      </c>
      <c r="V102" s="526">
        <f>U102+T102</f>
        <v>100</v>
      </c>
      <c r="W102" s="526"/>
      <c r="X102" s="45">
        <v>24.24</v>
      </c>
      <c r="Y102" s="673">
        <v>2500</v>
      </c>
      <c r="Z102" s="682">
        <f>Y102/H102</f>
        <v>12.5</v>
      </c>
      <c r="AA102" s="45"/>
      <c r="AB102" s="716" t="s">
        <v>807</v>
      </c>
      <c r="AC102" s="715" t="s">
        <v>819</v>
      </c>
    </row>
    <row r="103" spans="1:29" ht="90" customHeight="1" x14ac:dyDescent="0.2">
      <c r="A103" s="178">
        <v>33</v>
      </c>
      <c r="B103" s="31">
        <v>9828627794</v>
      </c>
      <c r="C103" s="24" t="s">
        <v>101</v>
      </c>
      <c r="D103" s="4" t="s">
        <v>139</v>
      </c>
      <c r="E103" s="4" t="s">
        <v>163</v>
      </c>
      <c r="F103" s="4" t="s">
        <v>163</v>
      </c>
      <c r="G103" s="1">
        <v>50</v>
      </c>
      <c r="H103" s="1">
        <f t="shared" si="9"/>
        <v>200</v>
      </c>
      <c r="I103" s="1" t="s">
        <v>228</v>
      </c>
      <c r="J103" s="666">
        <v>15</v>
      </c>
      <c r="K103" s="9">
        <f>J103*1.1</f>
        <v>16.5</v>
      </c>
      <c r="L103" s="10">
        <f>H103*K103</f>
        <v>3300</v>
      </c>
      <c r="M103" s="3">
        <f t="shared" si="10"/>
        <v>660</v>
      </c>
      <c r="N103" s="3">
        <f t="shared" si="11"/>
        <v>412.5</v>
      </c>
      <c r="O103" s="11">
        <f t="shared" si="14"/>
        <v>4372.5</v>
      </c>
      <c r="P103" s="591">
        <v>45215</v>
      </c>
      <c r="Q103" s="11" t="s">
        <v>775</v>
      </c>
      <c r="R103" s="579" t="s">
        <v>390</v>
      </c>
      <c r="S103" s="573" t="s">
        <v>774</v>
      </c>
      <c r="T103" s="525">
        <f>'LOTTO 33'!B20</f>
        <v>80</v>
      </c>
      <c r="U103" s="1">
        <v>20</v>
      </c>
      <c r="V103" s="1">
        <f>U103+T103</f>
        <v>100</v>
      </c>
      <c r="W103" s="1"/>
      <c r="X103" s="1">
        <v>39.39</v>
      </c>
      <c r="Y103" s="672">
        <v>2000</v>
      </c>
      <c r="Z103" s="671">
        <f>Y103/H103</f>
        <v>10</v>
      </c>
      <c r="AA103" s="1"/>
      <c r="AB103" s="8" t="s">
        <v>807</v>
      </c>
      <c r="AC103" s="176" t="s">
        <v>819</v>
      </c>
    </row>
    <row r="104" spans="1:29" ht="90" customHeight="1" x14ac:dyDescent="0.2">
      <c r="A104" s="178">
        <v>33</v>
      </c>
      <c r="B104" s="31">
        <v>9828627794</v>
      </c>
      <c r="C104" s="24" t="s">
        <v>101</v>
      </c>
      <c r="D104" s="4" t="s">
        <v>139</v>
      </c>
      <c r="E104" s="4" t="s">
        <v>163</v>
      </c>
      <c r="F104" s="4" t="s">
        <v>163</v>
      </c>
      <c r="G104" s="1">
        <v>50</v>
      </c>
      <c r="H104" s="1">
        <f t="shared" si="9"/>
        <v>200</v>
      </c>
      <c r="I104" s="1" t="s">
        <v>228</v>
      </c>
      <c r="J104" s="666">
        <v>15</v>
      </c>
      <c r="K104" s="9">
        <f>J104*1.1</f>
        <v>16.5</v>
      </c>
      <c r="L104" s="10">
        <f>H104*K104</f>
        <v>3300</v>
      </c>
      <c r="M104" s="3">
        <f t="shared" si="10"/>
        <v>660</v>
      </c>
      <c r="N104" s="3">
        <f t="shared" si="11"/>
        <v>412.5</v>
      </c>
      <c r="O104" s="11">
        <f t="shared" si="14"/>
        <v>4372.5</v>
      </c>
      <c r="P104" s="591">
        <v>45215</v>
      </c>
      <c r="Q104" s="11" t="s">
        <v>775</v>
      </c>
      <c r="R104" s="579" t="s">
        <v>403</v>
      </c>
      <c r="S104" s="573" t="s">
        <v>781</v>
      </c>
      <c r="T104" s="1" t="s">
        <v>809</v>
      </c>
      <c r="U104" s="1" t="s">
        <v>809</v>
      </c>
      <c r="V104" s="1" t="s">
        <v>809</v>
      </c>
      <c r="W104" s="1"/>
      <c r="X104" s="1" t="s">
        <v>809</v>
      </c>
      <c r="Y104" s="1" t="s">
        <v>809</v>
      </c>
      <c r="Z104" s="1" t="s">
        <v>809</v>
      </c>
      <c r="AA104" s="1" t="s">
        <v>809</v>
      </c>
      <c r="AB104" s="2" t="s">
        <v>809</v>
      </c>
      <c r="AC104" s="176" t="s">
        <v>809</v>
      </c>
    </row>
    <row r="105" spans="1:29" s="61" customFormat="1" ht="90" customHeight="1" x14ac:dyDescent="0.2">
      <c r="A105" s="179">
        <v>34</v>
      </c>
      <c r="B105" s="48" t="s">
        <v>259</v>
      </c>
      <c r="C105" s="53" t="s">
        <v>40</v>
      </c>
      <c r="D105" s="48" t="s">
        <v>139</v>
      </c>
      <c r="E105" s="48" t="s">
        <v>163</v>
      </c>
      <c r="F105" s="48" t="s">
        <v>163</v>
      </c>
      <c r="G105" s="45">
        <v>50</v>
      </c>
      <c r="H105" s="45">
        <f t="shared" si="9"/>
        <v>200</v>
      </c>
      <c r="I105" s="45" t="s">
        <v>228</v>
      </c>
      <c r="J105" s="666">
        <v>10</v>
      </c>
      <c r="K105" s="49">
        <v>15</v>
      </c>
      <c r="L105" s="50">
        <f>H105*K105</f>
        <v>3000</v>
      </c>
      <c r="M105" s="51">
        <f t="shared" si="10"/>
        <v>600</v>
      </c>
      <c r="N105" s="51">
        <f t="shared" si="11"/>
        <v>375</v>
      </c>
      <c r="O105" s="52">
        <f t="shared" si="14"/>
        <v>3975</v>
      </c>
      <c r="P105" s="593">
        <v>45215</v>
      </c>
      <c r="Q105" s="52" t="s">
        <v>790</v>
      </c>
      <c r="R105" s="580" t="s">
        <v>407</v>
      </c>
      <c r="S105" s="574" t="s">
        <v>774</v>
      </c>
      <c r="T105" s="526">
        <f>'LOTTO 34'!B16</f>
        <v>80</v>
      </c>
      <c r="U105" s="45">
        <v>20</v>
      </c>
      <c r="V105" s="526">
        <f>U105+T105</f>
        <v>100</v>
      </c>
      <c r="W105" s="526"/>
      <c r="X105" s="45">
        <v>57.5</v>
      </c>
      <c r="Y105" s="673">
        <v>2040</v>
      </c>
      <c r="Z105" s="682">
        <f>Y105/H105</f>
        <v>10.199999999999999</v>
      </c>
      <c r="AA105" s="45"/>
      <c r="AB105" s="716" t="s">
        <v>807</v>
      </c>
      <c r="AC105" s="715" t="s">
        <v>819</v>
      </c>
    </row>
    <row r="106" spans="1:29" ht="90" customHeight="1" x14ac:dyDescent="0.2">
      <c r="A106" s="178">
        <v>35</v>
      </c>
      <c r="B106" s="31" t="s">
        <v>260</v>
      </c>
      <c r="C106" s="24" t="s">
        <v>41</v>
      </c>
      <c r="D106" s="4" t="s">
        <v>139</v>
      </c>
      <c r="E106" s="4" t="s">
        <v>163</v>
      </c>
      <c r="F106" s="4" t="s">
        <v>163</v>
      </c>
      <c r="G106" s="1">
        <v>30</v>
      </c>
      <c r="H106" s="1">
        <f t="shared" si="9"/>
        <v>120</v>
      </c>
      <c r="I106" s="1" t="s">
        <v>228</v>
      </c>
      <c r="J106" s="666">
        <v>10</v>
      </c>
      <c r="K106" s="9">
        <v>15</v>
      </c>
      <c r="L106" s="10">
        <f>H106*K106</f>
        <v>1800</v>
      </c>
      <c r="M106" s="3">
        <f t="shared" si="10"/>
        <v>360</v>
      </c>
      <c r="N106" s="3">
        <f t="shared" si="11"/>
        <v>225</v>
      </c>
      <c r="O106" s="11">
        <f t="shared" si="14"/>
        <v>2385</v>
      </c>
      <c r="P106" s="591">
        <v>45215</v>
      </c>
      <c r="Q106" s="11" t="s">
        <v>790</v>
      </c>
      <c r="R106" s="924" t="s">
        <v>411</v>
      </c>
      <c r="S106" s="573"/>
      <c r="T106" s="525"/>
      <c r="U106" s="1"/>
      <c r="V106" s="1"/>
      <c r="W106" s="1"/>
      <c r="X106" s="1"/>
      <c r="Y106" s="672"/>
      <c r="Z106" s="671"/>
      <c r="AA106" s="1"/>
      <c r="AB106" s="2"/>
      <c r="AC106" s="176"/>
    </row>
    <row r="107" spans="1:29" s="61" customFormat="1" ht="90" customHeight="1" x14ac:dyDescent="0.2">
      <c r="A107" s="179">
        <v>36</v>
      </c>
      <c r="B107" s="46" t="s">
        <v>261</v>
      </c>
      <c r="C107" s="53" t="s">
        <v>104</v>
      </c>
      <c r="D107" s="48" t="s">
        <v>139</v>
      </c>
      <c r="E107" s="48" t="s">
        <v>163</v>
      </c>
      <c r="F107" s="48" t="s">
        <v>163</v>
      </c>
      <c r="G107" s="45">
        <v>320</v>
      </c>
      <c r="H107" s="45">
        <f t="shared" si="9"/>
        <v>1280</v>
      </c>
      <c r="I107" s="45" t="s">
        <v>228</v>
      </c>
      <c r="J107" s="666">
        <v>10</v>
      </c>
      <c r="K107" s="49">
        <v>15</v>
      </c>
      <c r="L107" s="50">
        <f>H107*K107</f>
        <v>19200</v>
      </c>
      <c r="M107" s="51">
        <f t="shared" si="10"/>
        <v>3840</v>
      </c>
      <c r="N107" s="51">
        <f t="shared" si="11"/>
        <v>2400</v>
      </c>
      <c r="O107" s="52">
        <f t="shared" si="14"/>
        <v>25440</v>
      </c>
      <c r="P107" s="593">
        <v>45215</v>
      </c>
      <c r="Q107" s="52" t="s">
        <v>790</v>
      </c>
      <c r="R107" s="580" t="s">
        <v>390</v>
      </c>
      <c r="S107" s="574" t="s">
        <v>774</v>
      </c>
      <c r="T107" s="526">
        <f>'LOTTO 36'!B16</f>
        <v>80</v>
      </c>
      <c r="U107" s="45">
        <v>20</v>
      </c>
      <c r="V107" s="526">
        <f>U107+T107</f>
        <v>100</v>
      </c>
      <c r="W107" s="526"/>
      <c r="X107" s="45">
        <v>73.33</v>
      </c>
      <c r="Y107" s="673">
        <v>5120</v>
      </c>
      <c r="Z107" s="682">
        <f>Y107/H107</f>
        <v>4</v>
      </c>
      <c r="AA107" s="45"/>
      <c r="AB107" s="716" t="s">
        <v>807</v>
      </c>
      <c r="AC107" s="715" t="s">
        <v>819</v>
      </c>
    </row>
    <row r="108" spans="1:29" ht="90" customHeight="1" x14ac:dyDescent="0.2">
      <c r="A108" s="178">
        <v>37</v>
      </c>
      <c r="B108" s="29" t="s">
        <v>262</v>
      </c>
      <c r="C108" s="24" t="s">
        <v>105</v>
      </c>
      <c r="D108" s="4" t="s">
        <v>139</v>
      </c>
      <c r="E108" s="4" t="s">
        <v>163</v>
      </c>
      <c r="F108" s="4" t="s">
        <v>163</v>
      </c>
      <c r="G108" s="1">
        <v>100</v>
      </c>
      <c r="H108" s="1">
        <f t="shared" si="9"/>
        <v>400</v>
      </c>
      <c r="I108" s="1" t="s">
        <v>228</v>
      </c>
      <c r="J108" s="666">
        <v>10</v>
      </c>
      <c r="K108" s="9">
        <v>15</v>
      </c>
      <c r="L108" s="10">
        <f>H108*K108</f>
        <v>6000</v>
      </c>
      <c r="M108" s="3">
        <f t="shared" si="10"/>
        <v>1200</v>
      </c>
      <c r="N108" s="3">
        <f t="shared" si="11"/>
        <v>750</v>
      </c>
      <c r="O108" s="11">
        <f t="shared" si="14"/>
        <v>7950</v>
      </c>
      <c r="P108" s="591">
        <v>45215</v>
      </c>
      <c r="Q108" s="11" t="s">
        <v>790</v>
      </c>
      <c r="R108" s="924" t="s">
        <v>411</v>
      </c>
      <c r="S108" s="573"/>
      <c r="T108" s="525"/>
      <c r="U108" s="1"/>
      <c r="V108" s="1"/>
      <c r="W108" s="1"/>
      <c r="X108" s="1"/>
      <c r="Y108" s="672"/>
      <c r="Z108" s="671"/>
      <c r="AA108" s="1"/>
      <c r="AB108" s="2"/>
      <c r="AC108" s="176"/>
    </row>
    <row r="109" spans="1:29" s="61" customFormat="1" ht="90" customHeight="1" x14ac:dyDescent="0.2">
      <c r="A109" s="179">
        <v>38</v>
      </c>
      <c r="B109" s="46" t="s">
        <v>263</v>
      </c>
      <c r="C109" s="53" t="s">
        <v>106</v>
      </c>
      <c r="D109" s="48" t="s">
        <v>139</v>
      </c>
      <c r="E109" s="48" t="s">
        <v>163</v>
      </c>
      <c r="F109" s="48" t="s">
        <v>163</v>
      </c>
      <c r="G109" s="45">
        <v>100</v>
      </c>
      <c r="H109" s="45">
        <f t="shared" si="9"/>
        <v>400</v>
      </c>
      <c r="I109" s="45" t="s">
        <v>228</v>
      </c>
      <c r="J109" s="666">
        <v>5</v>
      </c>
      <c r="K109" s="49">
        <f>J109*1.1</f>
        <v>5.5</v>
      </c>
      <c r="L109" s="50">
        <f>H109*K109</f>
        <v>2200</v>
      </c>
      <c r="M109" s="51">
        <f t="shared" si="10"/>
        <v>440</v>
      </c>
      <c r="N109" s="51">
        <f t="shared" si="11"/>
        <v>275</v>
      </c>
      <c r="O109" s="52">
        <f t="shared" si="14"/>
        <v>2915</v>
      </c>
      <c r="P109" s="593">
        <v>45215</v>
      </c>
      <c r="Q109" s="52" t="s">
        <v>790</v>
      </c>
      <c r="R109" s="580" t="s">
        <v>390</v>
      </c>
      <c r="S109" s="574" t="s">
        <v>774</v>
      </c>
      <c r="T109" s="526">
        <f>'LOTTO 38'!B16</f>
        <v>80</v>
      </c>
      <c r="U109" s="45">
        <v>20</v>
      </c>
      <c r="V109" s="526">
        <f>U109+T109</f>
        <v>100</v>
      </c>
      <c r="W109" s="526"/>
      <c r="X109" s="45">
        <v>27.27</v>
      </c>
      <c r="Y109" s="673">
        <v>1600</v>
      </c>
      <c r="Z109" s="682">
        <f>Y109/H109</f>
        <v>4</v>
      </c>
      <c r="AA109" s="45"/>
      <c r="AB109" s="716" t="s">
        <v>807</v>
      </c>
      <c r="AC109" s="715" t="s">
        <v>819</v>
      </c>
    </row>
    <row r="110" spans="1:29" ht="90" customHeight="1" x14ac:dyDescent="0.2">
      <c r="A110" s="178">
        <v>39</v>
      </c>
      <c r="B110" s="29" t="s">
        <v>264</v>
      </c>
      <c r="C110" s="24" t="s">
        <v>56</v>
      </c>
      <c r="D110" s="4" t="s">
        <v>139</v>
      </c>
      <c r="E110" s="4" t="s">
        <v>163</v>
      </c>
      <c r="F110" s="4" t="s">
        <v>163</v>
      </c>
      <c r="G110" s="1">
        <v>100</v>
      </c>
      <c r="H110" s="1">
        <f t="shared" si="9"/>
        <v>400</v>
      </c>
      <c r="I110" s="1" t="s">
        <v>228</v>
      </c>
      <c r="J110" s="666">
        <v>5</v>
      </c>
      <c r="K110" s="9">
        <f>J110*1.1</f>
        <v>5.5</v>
      </c>
      <c r="L110" s="10">
        <f>H110*K110</f>
        <v>2200</v>
      </c>
      <c r="M110" s="3">
        <f t="shared" si="10"/>
        <v>440</v>
      </c>
      <c r="N110" s="3">
        <f t="shared" si="11"/>
        <v>275</v>
      </c>
      <c r="O110" s="11">
        <f t="shared" si="14"/>
        <v>2915</v>
      </c>
      <c r="P110" s="591">
        <v>45215</v>
      </c>
      <c r="Q110" s="11" t="s">
        <v>790</v>
      </c>
      <c r="R110" s="579" t="s">
        <v>390</v>
      </c>
      <c r="S110" s="573" t="s">
        <v>774</v>
      </c>
      <c r="T110" s="525">
        <f>'LOTTO 39'!B16</f>
        <v>80</v>
      </c>
      <c r="U110" s="1">
        <v>20</v>
      </c>
      <c r="V110" s="525">
        <f>U110+T110</f>
        <v>100</v>
      </c>
      <c r="W110" s="525"/>
      <c r="X110" s="1">
        <v>9.09</v>
      </c>
      <c r="Y110" s="672">
        <v>2000</v>
      </c>
      <c r="Z110" s="671">
        <f>Y110/H110</f>
        <v>5</v>
      </c>
      <c r="AA110" s="1"/>
      <c r="AB110" s="8" t="s">
        <v>807</v>
      </c>
      <c r="AC110" s="176" t="s">
        <v>819</v>
      </c>
    </row>
    <row r="111" spans="1:29" s="61" customFormat="1" ht="90" customHeight="1" x14ac:dyDescent="0.2">
      <c r="A111" s="179">
        <v>40</v>
      </c>
      <c r="B111" s="46" t="s">
        <v>265</v>
      </c>
      <c r="C111" s="53" t="s">
        <v>218</v>
      </c>
      <c r="D111" s="48" t="s">
        <v>139</v>
      </c>
      <c r="E111" s="48" t="s">
        <v>163</v>
      </c>
      <c r="F111" s="48" t="s">
        <v>163</v>
      </c>
      <c r="G111" s="45">
        <v>70</v>
      </c>
      <c r="H111" s="45">
        <f t="shared" si="9"/>
        <v>280</v>
      </c>
      <c r="I111" s="45" t="s">
        <v>228</v>
      </c>
      <c r="J111" s="666">
        <v>20</v>
      </c>
      <c r="K111" s="49">
        <f>J111*1.1</f>
        <v>22</v>
      </c>
      <c r="L111" s="50">
        <f>H111*K111</f>
        <v>6160</v>
      </c>
      <c r="M111" s="51">
        <f t="shared" si="10"/>
        <v>1232</v>
      </c>
      <c r="N111" s="51">
        <f t="shared" si="11"/>
        <v>770</v>
      </c>
      <c r="O111" s="52">
        <f t="shared" si="14"/>
        <v>8162</v>
      </c>
      <c r="P111" s="593">
        <v>45215</v>
      </c>
      <c r="Q111" s="52" t="s">
        <v>790</v>
      </c>
      <c r="R111" s="580" t="s">
        <v>390</v>
      </c>
      <c r="S111" s="574" t="s">
        <v>774</v>
      </c>
      <c r="T111" s="526">
        <f>'LOTTO 40'!B16</f>
        <v>80</v>
      </c>
      <c r="U111" s="45">
        <v>20</v>
      </c>
      <c r="V111" s="526">
        <f>U111+T111</f>
        <v>100</v>
      </c>
      <c r="W111" s="526"/>
      <c r="X111" s="45">
        <v>54.55</v>
      </c>
      <c r="Y111" s="673">
        <v>2800</v>
      </c>
      <c r="Z111" s="682">
        <f>Y111/H111</f>
        <v>10</v>
      </c>
      <c r="AA111" s="45"/>
      <c r="AB111" s="716" t="s">
        <v>807</v>
      </c>
      <c r="AC111" s="715" t="s">
        <v>819</v>
      </c>
    </row>
    <row r="112" spans="1:29" ht="90" customHeight="1" x14ac:dyDescent="0.2">
      <c r="A112" s="178">
        <v>41</v>
      </c>
      <c r="B112" s="29">
        <v>9829161042</v>
      </c>
      <c r="C112" s="24" t="s">
        <v>219</v>
      </c>
      <c r="D112" s="4" t="s">
        <v>139</v>
      </c>
      <c r="E112" s="4" t="s">
        <v>163</v>
      </c>
      <c r="F112" s="4" t="s">
        <v>163</v>
      </c>
      <c r="G112" s="1">
        <v>220</v>
      </c>
      <c r="H112" s="1">
        <f t="shared" si="9"/>
        <v>880</v>
      </c>
      <c r="I112" s="1" t="s">
        <v>228</v>
      </c>
      <c r="J112" s="666">
        <v>20</v>
      </c>
      <c r="K112" s="9">
        <v>25</v>
      </c>
      <c r="L112" s="10">
        <f>H112*K112</f>
        <v>22000</v>
      </c>
      <c r="M112" s="3">
        <f t="shared" si="10"/>
        <v>4400</v>
      </c>
      <c r="N112" s="3">
        <f t="shared" si="11"/>
        <v>2750</v>
      </c>
      <c r="O112" s="11">
        <f t="shared" si="14"/>
        <v>29150</v>
      </c>
      <c r="P112" s="591">
        <v>45215</v>
      </c>
      <c r="Q112" s="11" t="s">
        <v>790</v>
      </c>
      <c r="R112" s="924" t="s">
        <v>411</v>
      </c>
      <c r="S112" s="573"/>
      <c r="T112" s="525"/>
      <c r="U112" s="1"/>
      <c r="V112" s="1"/>
      <c r="W112" s="1"/>
      <c r="X112" s="1"/>
      <c r="Y112" s="672"/>
      <c r="Z112" s="671"/>
      <c r="AA112" s="1"/>
      <c r="AB112" s="2"/>
      <c r="AC112" s="176"/>
    </row>
    <row r="113" spans="1:229" s="61" customFormat="1" ht="90" customHeight="1" x14ac:dyDescent="0.2">
      <c r="A113" s="179">
        <v>42</v>
      </c>
      <c r="B113" s="46" t="s">
        <v>266</v>
      </c>
      <c r="C113" s="53" t="s">
        <v>45</v>
      </c>
      <c r="D113" s="48" t="s">
        <v>139</v>
      </c>
      <c r="E113" s="48" t="s">
        <v>163</v>
      </c>
      <c r="F113" s="48" t="s">
        <v>163</v>
      </c>
      <c r="G113" s="45">
        <v>1000</v>
      </c>
      <c r="H113" s="45">
        <f t="shared" si="9"/>
        <v>4000</v>
      </c>
      <c r="I113" s="45" t="s">
        <v>228</v>
      </c>
      <c r="J113" s="666">
        <v>5</v>
      </c>
      <c r="K113" s="49">
        <f>J113*1.1</f>
        <v>5.5</v>
      </c>
      <c r="L113" s="50">
        <f>H113*K113</f>
        <v>22000</v>
      </c>
      <c r="M113" s="51">
        <f t="shared" si="10"/>
        <v>4400</v>
      </c>
      <c r="N113" s="51">
        <f t="shared" si="11"/>
        <v>2750</v>
      </c>
      <c r="O113" s="52">
        <f t="shared" si="14"/>
        <v>29150</v>
      </c>
      <c r="P113" s="593">
        <v>45215</v>
      </c>
      <c r="Q113" s="52" t="s">
        <v>790</v>
      </c>
      <c r="R113" s="580" t="s">
        <v>382</v>
      </c>
      <c r="S113" s="574" t="s">
        <v>774</v>
      </c>
      <c r="T113" s="526">
        <f>'LOTTO 42'!B19</f>
        <v>80</v>
      </c>
      <c r="U113" s="45">
        <v>20</v>
      </c>
      <c r="V113" s="526">
        <f>U113+T113</f>
        <v>100</v>
      </c>
      <c r="W113" s="526"/>
      <c r="X113" s="45">
        <v>73.64</v>
      </c>
      <c r="Y113" s="673">
        <v>5800</v>
      </c>
      <c r="Z113" s="682">
        <f>Y113/H113</f>
        <v>1.45</v>
      </c>
      <c r="AA113" s="45"/>
      <c r="AB113" s="716" t="s">
        <v>807</v>
      </c>
      <c r="AC113" s="715" t="s">
        <v>819</v>
      </c>
    </row>
    <row r="114" spans="1:229" s="61" customFormat="1" ht="90" customHeight="1" x14ac:dyDescent="0.2">
      <c r="A114" s="179">
        <v>42</v>
      </c>
      <c r="B114" s="46" t="s">
        <v>266</v>
      </c>
      <c r="C114" s="53" t="s">
        <v>45</v>
      </c>
      <c r="D114" s="48" t="s">
        <v>139</v>
      </c>
      <c r="E114" s="48" t="s">
        <v>163</v>
      </c>
      <c r="F114" s="48" t="s">
        <v>163</v>
      </c>
      <c r="G114" s="45">
        <v>1000</v>
      </c>
      <c r="H114" s="45">
        <f t="shared" si="9"/>
        <v>4000</v>
      </c>
      <c r="I114" s="45" t="s">
        <v>228</v>
      </c>
      <c r="J114" s="666">
        <v>5</v>
      </c>
      <c r="K114" s="49">
        <f>J114*1.1</f>
        <v>5.5</v>
      </c>
      <c r="L114" s="50">
        <f>H114*K114</f>
        <v>22000</v>
      </c>
      <c r="M114" s="51">
        <f t="shared" si="10"/>
        <v>4400</v>
      </c>
      <c r="N114" s="51">
        <f t="shared" si="11"/>
        <v>2750</v>
      </c>
      <c r="O114" s="52">
        <f t="shared" si="14"/>
        <v>29150</v>
      </c>
      <c r="P114" s="593">
        <v>45215</v>
      </c>
      <c r="Q114" s="52" t="s">
        <v>790</v>
      </c>
      <c r="R114" s="580" t="s">
        <v>390</v>
      </c>
      <c r="S114" s="574" t="s">
        <v>774</v>
      </c>
      <c r="T114" s="526">
        <f>'LOTTO 42'!B20</f>
        <v>80</v>
      </c>
      <c r="U114" s="45">
        <v>16.54</v>
      </c>
      <c r="V114" s="526">
        <f>U114+T114</f>
        <v>96.539999999999992</v>
      </c>
      <c r="W114" s="526"/>
      <c r="X114" s="45"/>
      <c r="Y114" s="673">
        <v>10920</v>
      </c>
      <c r="Z114" s="682">
        <f>Y114/H114</f>
        <v>2.73</v>
      </c>
      <c r="AA114" s="45"/>
      <c r="AB114" s="716" t="s">
        <v>807</v>
      </c>
      <c r="AC114" s="715" t="s">
        <v>819</v>
      </c>
    </row>
    <row r="115" spans="1:229" ht="90" customHeight="1" x14ac:dyDescent="0.2">
      <c r="A115" s="178">
        <v>43</v>
      </c>
      <c r="B115" s="29" t="s">
        <v>267</v>
      </c>
      <c r="C115" s="24" t="s">
        <v>44</v>
      </c>
      <c r="D115" s="4" t="s">
        <v>139</v>
      </c>
      <c r="E115" s="4" t="s">
        <v>163</v>
      </c>
      <c r="F115" s="4" t="s">
        <v>163</v>
      </c>
      <c r="G115" s="1">
        <v>2000</v>
      </c>
      <c r="H115" s="1">
        <f t="shared" si="9"/>
        <v>8000</v>
      </c>
      <c r="I115" s="1" t="s">
        <v>228</v>
      </c>
      <c r="J115" s="666">
        <v>5</v>
      </c>
      <c r="K115" s="9">
        <f>J115*1.1</f>
        <v>5.5</v>
      </c>
      <c r="L115" s="10">
        <f>H115*K115</f>
        <v>44000</v>
      </c>
      <c r="M115" s="3">
        <f t="shared" si="10"/>
        <v>8800</v>
      </c>
      <c r="N115" s="3">
        <f t="shared" si="11"/>
        <v>5500</v>
      </c>
      <c r="O115" s="11">
        <f t="shared" si="14"/>
        <v>58300</v>
      </c>
      <c r="P115" s="591">
        <v>45215</v>
      </c>
      <c r="Q115" s="11" t="s">
        <v>790</v>
      </c>
      <c r="R115" s="579" t="s">
        <v>382</v>
      </c>
      <c r="S115" s="573" t="s">
        <v>774</v>
      </c>
      <c r="T115" s="525">
        <f>'LOTTO 43'!B27</f>
        <v>67.5</v>
      </c>
      <c r="U115" s="1">
        <v>19.87</v>
      </c>
      <c r="V115" s="1">
        <f>U115+T115</f>
        <v>87.37</v>
      </c>
      <c r="W115" s="1"/>
      <c r="X115" s="1">
        <v>70.91</v>
      </c>
      <c r="Y115" s="672">
        <v>12800</v>
      </c>
      <c r="Z115" s="671">
        <f>Y115/H115</f>
        <v>1.6</v>
      </c>
      <c r="AA115" s="1" t="s">
        <v>806</v>
      </c>
      <c r="AB115" s="2" t="s">
        <v>818</v>
      </c>
      <c r="AC115" s="176" t="s">
        <v>819</v>
      </c>
    </row>
    <row r="116" spans="1:229" ht="90" customHeight="1" x14ac:dyDescent="0.2">
      <c r="A116" s="178">
        <v>43</v>
      </c>
      <c r="B116" s="29" t="s">
        <v>267</v>
      </c>
      <c r="C116" s="24" t="s">
        <v>44</v>
      </c>
      <c r="D116" s="4" t="s">
        <v>139</v>
      </c>
      <c r="E116" s="4" t="s">
        <v>163</v>
      </c>
      <c r="F116" s="4" t="s">
        <v>163</v>
      </c>
      <c r="G116" s="1">
        <v>2000</v>
      </c>
      <c r="H116" s="1">
        <f t="shared" si="9"/>
        <v>8000</v>
      </c>
      <c r="I116" s="1" t="s">
        <v>228</v>
      </c>
      <c r="J116" s="666">
        <v>5</v>
      </c>
      <c r="K116" s="9">
        <f>J116*1.1</f>
        <v>5.5</v>
      </c>
      <c r="L116" s="10">
        <f>H116*K116</f>
        <v>44000</v>
      </c>
      <c r="M116" s="3">
        <f t="shared" si="10"/>
        <v>8800</v>
      </c>
      <c r="N116" s="3">
        <f t="shared" si="11"/>
        <v>5500</v>
      </c>
      <c r="O116" s="11">
        <f t="shared" si="14"/>
        <v>58300</v>
      </c>
      <c r="P116" s="591">
        <v>45215</v>
      </c>
      <c r="Q116" s="11" t="s">
        <v>790</v>
      </c>
      <c r="R116" s="579" t="s">
        <v>387</v>
      </c>
      <c r="S116" s="573" t="s">
        <v>774</v>
      </c>
      <c r="T116" s="525">
        <f>'LOTTO 43'!B28</f>
        <v>80</v>
      </c>
      <c r="U116" s="1">
        <v>16.600000000000001</v>
      </c>
      <c r="V116" s="1">
        <f>U116+T116</f>
        <v>96.6</v>
      </c>
      <c r="W116" s="1"/>
      <c r="X116" s="1">
        <v>49.45</v>
      </c>
      <c r="Y116" s="672">
        <v>22240</v>
      </c>
      <c r="Z116" s="671">
        <f>Y116/H116</f>
        <v>2.78</v>
      </c>
      <c r="AA116" s="1" t="s">
        <v>806</v>
      </c>
      <c r="AB116" s="2" t="s">
        <v>818</v>
      </c>
      <c r="AC116" s="176" t="s">
        <v>819</v>
      </c>
    </row>
    <row r="117" spans="1:229" ht="90" customHeight="1" x14ac:dyDescent="0.2">
      <c r="A117" s="178">
        <v>43</v>
      </c>
      <c r="B117" s="29" t="s">
        <v>267</v>
      </c>
      <c r="C117" s="24" t="s">
        <v>44</v>
      </c>
      <c r="D117" s="4" t="s">
        <v>139</v>
      </c>
      <c r="E117" s="4" t="s">
        <v>163</v>
      </c>
      <c r="F117" s="4" t="s">
        <v>163</v>
      </c>
      <c r="G117" s="1">
        <v>2000</v>
      </c>
      <c r="H117" s="1">
        <f t="shared" si="9"/>
        <v>8000</v>
      </c>
      <c r="I117" s="1" t="s">
        <v>228</v>
      </c>
      <c r="J117" s="666">
        <v>5</v>
      </c>
      <c r="K117" s="9">
        <f>J117*1.1</f>
        <v>5.5</v>
      </c>
      <c r="L117" s="10">
        <f>H117*K117</f>
        <v>44000</v>
      </c>
      <c r="M117" s="3">
        <f t="shared" si="10"/>
        <v>8800</v>
      </c>
      <c r="N117" s="3">
        <f t="shared" si="11"/>
        <v>5500</v>
      </c>
      <c r="O117" s="11">
        <f t="shared" si="14"/>
        <v>58300</v>
      </c>
      <c r="P117" s="591">
        <v>45215</v>
      </c>
      <c r="Q117" s="11" t="s">
        <v>790</v>
      </c>
      <c r="R117" s="579" t="s">
        <v>407</v>
      </c>
      <c r="S117" s="573" t="s">
        <v>774</v>
      </c>
      <c r="T117" s="525">
        <f>'LOTTO 43'!B29</f>
        <v>67.5</v>
      </c>
      <c r="U117" s="1">
        <v>20</v>
      </c>
      <c r="V117" s="1">
        <f>U117+T117</f>
        <v>87.5</v>
      </c>
      <c r="W117" s="1"/>
      <c r="X117" s="1">
        <v>71.819999999999993</v>
      </c>
      <c r="Y117" s="672">
        <v>12400</v>
      </c>
      <c r="Z117" s="671">
        <f>Y117/H117</f>
        <v>1.55</v>
      </c>
      <c r="AA117" s="1" t="s">
        <v>806</v>
      </c>
      <c r="AB117" s="2" t="s">
        <v>818</v>
      </c>
      <c r="AC117" s="176" t="s">
        <v>819</v>
      </c>
    </row>
    <row r="118" spans="1:229" ht="90" customHeight="1" x14ac:dyDescent="0.2">
      <c r="A118" s="178">
        <v>43</v>
      </c>
      <c r="B118" s="29" t="s">
        <v>267</v>
      </c>
      <c r="C118" s="24" t="s">
        <v>44</v>
      </c>
      <c r="D118" s="4" t="s">
        <v>139</v>
      </c>
      <c r="E118" s="4" t="s">
        <v>163</v>
      </c>
      <c r="F118" s="4" t="s">
        <v>163</v>
      </c>
      <c r="G118" s="1">
        <v>2000</v>
      </c>
      <c r="H118" s="1">
        <f t="shared" si="9"/>
        <v>8000</v>
      </c>
      <c r="I118" s="1" t="s">
        <v>228</v>
      </c>
      <c r="J118" s="666">
        <v>5</v>
      </c>
      <c r="K118" s="9">
        <f>J118*1.1</f>
        <v>5.5</v>
      </c>
      <c r="L118" s="10">
        <f>H118*K118</f>
        <v>44000</v>
      </c>
      <c r="M118" s="3">
        <f t="shared" si="10"/>
        <v>8800</v>
      </c>
      <c r="N118" s="3">
        <f t="shared" si="11"/>
        <v>5500</v>
      </c>
      <c r="O118" s="11">
        <f t="shared" si="14"/>
        <v>58300</v>
      </c>
      <c r="P118" s="591">
        <v>45215</v>
      </c>
      <c r="Q118" s="11" t="s">
        <v>790</v>
      </c>
      <c r="R118" s="579" t="s">
        <v>409</v>
      </c>
      <c r="S118" s="578" t="s">
        <v>772</v>
      </c>
      <c r="T118" s="693">
        <f>'LOTTO 43'!B30</f>
        <v>46.666666666666671</v>
      </c>
      <c r="U118" s="1" t="s">
        <v>809</v>
      </c>
      <c r="V118" s="1" t="s">
        <v>809</v>
      </c>
      <c r="W118" s="1"/>
      <c r="X118" s="1" t="s">
        <v>809</v>
      </c>
      <c r="Y118" s="1" t="s">
        <v>809</v>
      </c>
      <c r="Z118" s="1" t="s">
        <v>809</v>
      </c>
      <c r="AA118" s="1" t="s">
        <v>809</v>
      </c>
      <c r="AB118" s="2" t="s">
        <v>809</v>
      </c>
      <c r="AC118" s="176" t="s">
        <v>809</v>
      </c>
    </row>
    <row r="119" spans="1:229" s="17" customFormat="1" ht="90" customHeight="1" x14ac:dyDescent="0.2">
      <c r="A119" s="178"/>
      <c r="B119" s="2"/>
      <c r="C119" s="19" t="s">
        <v>71</v>
      </c>
      <c r="D119" s="8"/>
      <c r="E119" s="8"/>
      <c r="F119" s="8"/>
      <c r="G119" s="1"/>
      <c r="H119" s="1"/>
      <c r="I119" s="1"/>
      <c r="J119" s="666"/>
      <c r="K119" s="9">
        <f>J119*1.1</f>
        <v>0</v>
      </c>
      <c r="L119" s="10"/>
      <c r="M119" s="3"/>
      <c r="N119" s="3"/>
      <c r="O119" s="11"/>
      <c r="P119" s="591">
        <v>45215</v>
      </c>
      <c r="Q119" s="11" t="s">
        <v>790</v>
      </c>
      <c r="R119" s="922"/>
      <c r="S119" s="573"/>
      <c r="T119" s="525"/>
      <c r="U119" s="1"/>
      <c r="V119" s="1"/>
      <c r="W119" s="1"/>
      <c r="X119" s="1"/>
      <c r="Y119" s="672"/>
      <c r="Z119" s="671"/>
      <c r="AA119" s="1"/>
      <c r="AB119" s="2"/>
      <c r="AC119" s="176"/>
    </row>
    <row r="120" spans="1:229" s="61" customFormat="1" ht="90" customHeight="1" x14ac:dyDescent="0.2">
      <c r="A120" s="180">
        <v>44</v>
      </c>
      <c r="B120" s="46" t="s">
        <v>268</v>
      </c>
      <c r="C120" s="55" t="s">
        <v>220</v>
      </c>
      <c r="D120" s="48" t="s">
        <v>139</v>
      </c>
      <c r="E120" s="48" t="s">
        <v>163</v>
      </c>
      <c r="F120" s="48" t="s">
        <v>163</v>
      </c>
      <c r="G120" s="45">
        <v>40</v>
      </c>
      <c r="H120" s="45">
        <f t="shared" ref="H120:H125" si="16">G120*4</f>
        <v>160</v>
      </c>
      <c r="I120" s="45" t="s">
        <v>228</v>
      </c>
      <c r="J120" s="667">
        <v>500</v>
      </c>
      <c r="K120" s="49">
        <f>J120*1.1</f>
        <v>550</v>
      </c>
      <c r="L120" s="50">
        <f>H120*K120</f>
        <v>88000</v>
      </c>
      <c r="M120" s="51">
        <f t="shared" ref="M120:M125" si="17">L120*0.2</f>
        <v>17600</v>
      </c>
      <c r="N120" s="51">
        <f t="shared" ref="N120:N125" si="18">L120/48*6</f>
        <v>11000</v>
      </c>
      <c r="O120" s="52">
        <f t="shared" ref="O120:O125" si="19">L120+M120+N120</f>
        <v>116600</v>
      </c>
      <c r="P120" s="593">
        <v>45215</v>
      </c>
      <c r="Q120" s="52" t="s">
        <v>790</v>
      </c>
      <c r="R120" s="580" t="s">
        <v>392</v>
      </c>
      <c r="S120" s="574" t="s">
        <v>774</v>
      </c>
      <c r="T120" s="526">
        <f>'LOTTO 44  '!B20</f>
        <v>80</v>
      </c>
      <c r="U120" s="46">
        <v>15.44</v>
      </c>
      <c r="V120" s="56">
        <f>U120+T120</f>
        <v>95.44</v>
      </c>
      <c r="W120" s="56"/>
      <c r="X120" s="695">
        <v>16.09</v>
      </c>
      <c r="Y120" s="694">
        <v>73840</v>
      </c>
      <c r="Z120" s="683">
        <f>Y120/H120</f>
        <v>461.5</v>
      </c>
      <c r="AA120" s="46"/>
      <c r="AB120" s="716" t="s">
        <v>807</v>
      </c>
      <c r="AC120" s="715" t="s">
        <v>819</v>
      </c>
      <c r="AE120" s="60"/>
      <c r="AF120" s="58"/>
      <c r="AG120" s="58"/>
      <c r="AH120" s="59"/>
      <c r="AI120" s="60"/>
      <c r="AJ120" s="58"/>
      <c r="AK120" s="58"/>
      <c r="AL120" s="59"/>
      <c r="AM120" s="60"/>
      <c r="AN120" s="58"/>
      <c r="AO120" s="58"/>
      <c r="AP120" s="59"/>
      <c r="AQ120" s="60"/>
      <c r="AR120" s="58"/>
      <c r="AS120" s="58"/>
      <c r="AT120" s="59"/>
      <c r="AU120" s="60"/>
      <c r="AV120" s="58"/>
      <c r="AW120" s="58"/>
      <c r="AX120" s="59"/>
      <c r="AY120" s="60"/>
      <c r="AZ120" s="58"/>
      <c r="BA120" s="58"/>
      <c r="BB120" s="59"/>
      <c r="BC120" s="60"/>
      <c r="BD120" s="58"/>
      <c r="BE120" s="58"/>
      <c r="BF120" s="59"/>
      <c r="BG120" s="60"/>
      <c r="BH120" s="58"/>
      <c r="BI120" s="58"/>
      <c r="BJ120" s="59"/>
      <c r="BK120" s="60"/>
      <c r="BL120" s="58"/>
      <c r="BM120" s="58"/>
      <c r="BN120" s="59"/>
      <c r="BO120" s="60"/>
      <c r="BP120" s="58"/>
      <c r="BQ120" s="58"/>
      <c r="BR120" s="59"/>
      <c r="BS120" s="60"/>
      <c r="BT120" s="58"/>
      <c r="BU120" s="58"/>
      <c r="BV120" s="59"/>
      <c r="BW120" s="60"/>
      <c r="BX120" s="58"/>
      <c r="BY120" s="58"/>
      <c r="BZ120" s="59"/>
      <c r="CA120" s="60"/>
      <c r="CB120" s="58"/>
      <c r="CC120" s="58"/>
      <c r="CD120" s="59"/>
      <c r="CE120" s="60"/>
      <c r="CF120" s="58"/>
      <c r="CG120" s="58"/>
      <c r="CH120" s="59"/>
      <c r="CI120" s="60"/>
      <c r="CJ120" s="58"/>
      <c r="CK120" s="58"/>
      <c r="CL120" s="59"/>
      <c r="CM120" s="60"/>
      <c r="CN120" s="58"/>
      <c r="CO120" s="58"/>
      <c r="CP120" s="59"/>
      <c r="CQ120" s="60"/>
      <c r="CR120" s="58"/>
      <c r="CS120" s="58"/>
      <c r="CT120" s="59"/>
      <c r="CU120" s="60"/>
      <c r="CV120" s="58"/>
      <c r="CW120" s="58"/>
      <c r="CX120" s="59"/>
      <c r="CY120" s="60"/>
      <c r="CZ120" s="58"/>
      <c r="DA120" s="58"/>
      <c r="DB120" s="59"/>
      <c r="DC120" s="60"/>
      <c r="DD120" s="58"/>
      <c r="DE120" s="58"/>
      <c r="DF120" s="59"/>
      <c r="DG120" s="60"/>
      <c r="DH120" s="58"/>
      <c r="DI120" s="58"/>
      <c r="DJ120" s="59"/>
      <c r="DK120" s="60"/>
      <c r="DL120" s="58"/>
      <c r="DM120" s="58"/>
      <c r="DN120" s="59"/>
      <c r="DO120" s="60"/>
      <c r="DP120" s="58"/>
      <c r="DQ120" s="58"/>
      <c r="DR120" s="59"/>
      <c r="DS120" s="60"/>
      <c r="DT120" s="58"/>
      <c r="DU120" s="58"/>
      <c r="DV120" s="59"/>
      <c r="DW120" s="60"/>
      <c r="DX120" s="58"/>
      <c r="DY120" s="58"/>
      <c r="DZ120" s="59"/>
      <c r="EA120" s="60"/>
      <c r="EB120" s="58"/>
      <c r="EC120" s="58"/>
      <c r="ED120" s="59"/>
      <c r="EE120" s="60"/>
      <c r="EF120" s="58"/>
      <c r="EG120" s="58"/>
      <c r="EH120" s="59"/>
      <c r="EI120" s="60"/>
      <c r="EJ120" s="58"/>
      <c r="EK120" s="58"/>
      <c r="EL120" s="59"/>
      <c r="EM120" s="60"/>
      <c r="EN120" s="58"/>
      <c r="EO120" s="58"/>
      <c r="EP120" s="59"/>
      <c r="EQ120" s="60"/>
      <c r="ER120" s="58"/>
      <c r="ES120" s="58"/>
      <c r="ET120" s="59"/>
      <c r="EU120" s="60"/>
      <c r="EV120" s="58"/>
      <c r="EW120" s="58"/>
      <c r="EX120" s="59"/>
      <c r="EY120" s="60"/>
      <c r="EZ120" s="58"/>
      <c r="FA120" s="58"/>
      <c r="FB120" s="59"/>
      <c r="FC120" s="60"/>
      <c r="FD120" s="58"/>
      <c r="FE120" s="58"/>
      <c r="FF120" s="59"/>
      <c r="FG120" s="60"/>
      <c r="FH120" s="58"/>
      <c r="FI120" s="58"/>
      <c r="FJ120" s="59"/>
      <c r="FK120" s="60"/>
      <c r="FL120" s="58"/>
      <c r="FM120" s="58"/>
      <c r="FN120" s="59"/>
      <c r="FO120" s="60"/>
      <c r="FP120" s="58"/>
      <c r="FQ120" s="58"/>
      <c r="FR120" s="59"/>
      <c r="FS120" s="60"/>
      <c r="FT120" s="58"/>
      <c r="FU120" s="58"/>
      <c r="FV120" s="59"/>
      <c r="FW120" s="60"/>
      <c r="FX120" s="58"/>
      <c r="FY120" s="58"/>
      <c r="FZ120" s="59"/>
      <c r="GA120" s="60"/>
      <c r="GB120" s="58"/>
      <c r="GC120" s="58"/>
      <c r="GD120" s="59"/>
      <c r="GE120" s="60"/>
      <c r="GF120" s="58"/>
      <c r="GG120" s="58"/>
      <c r="GH120" s="59"/>
      <c r="GI120" s="60"/>
      <c r="GJ120" s="58"/>
      <c r="GK120" s="58"/>
      <c r="GL120" s="59"/>
      <c r="GM120" s="60"/>
      <c r="GN120" s="58"/>
      <c r="GO120" s="58"/>
      <c r="GP120" s="59"/>
      <c r="GQ120" s="60"/>
      <c r="GR120" s="58"/>
      <c r="GS120" s="58"/>
      <c r="GT120" s="59"/>
      <c r="GU120" s="60"/>
      <c r="GV120" s="58"/>
      <c r="GW120" s="58"/>
      <c r="GX120" s="59"/>
      <c r="GY120" s="60"/>
      <c r="GZ120" s="58"/>
      <c r="HA120" s="58"/>
      <c r="HB120" s="59"/>
      <c r="HC120" s="60"/>
      <c r="HD120" s="58"/>
      <c r="HE120" s="58"/>
      <c r="HF120" s="59"/>
      <c r="HG120" s="60"/>
      <c r="HH120" s="58"/>
      <c r="HI120" s="58"/>
      <c r="HJ120" s="59"/>
      <c r="HK120" s="60"/>
      <c r="HL120" s="58"/>
      <c r="HM120" s="58"/>
      <c r="HN120" s="59"/>
      <c r="HO120" s="60"/>
      <c r="HP120" s="58"/>
      <c r="HQ120" s="58"/>
      <c r="HR120" s="59"/>
      <c r="HS120" s="60"/>
      <c r="HT120" s="58"/>
      <c r="HU120" s="58"/>
    </row>
    <row r="121" spans="1:229" s="61" customFormat="1" ht="90" customHeight="1" x14ac:dyDescent="0.2">
      <c r="A121" s="180">
        <v>44</v>
      </c>
      <c r="B121" s="46" t="s">
        <v>268</v>
      </c>
      <c r="C121" s="55" t="s">
        <v>220</v>
      </c>
      <c r="D121" s="48" t="s">
        <v>139</v>
      </c>
      <c r="E121" s="48" t="s">
        <v>163</v>
      </c>
      <c r="F121" s="48" t="s">
        <v>163</v>
      </c>
      <c r="G121" s="45">
        <v>40</v>
      </c>
      <c r="H121" s="45">
        <f t="shared" si="16"/>
        <v>160</v>
      </c>
      <c r="I121" s="45" t="s">
        <v>228</v>
      </c>
      <c r="J121" s="667">
        <v>500</v>
      </c>
      <c r="K121" s="49">
        <f>J121*1.1</f>
        <v>550</v>
      </c>
      <c r="L121" s="50">
        <f>H121*K121</f>
        <v>88000</v>
      </c>
      <c r="M121" s="51">
        <f t="shared" si="17"/>
        <v>17600</v>
      </c>
      <c r="N121" s="51">
        <f t="shared" si="18"/>
        <v>11000</v>
      </c>
      <c r="O121" s="52">
        <f t="shared" si="19"/>
        <v>116600</v>
      </c>
      <c r="P121" s="593">
        <v>45215</v>
      </c>
      <c r="Q121" s="52" t="s">
        <v>790</v>
      </c>
      <c r="R121" s="580" t="s">
        <v>401</v>
      </c>
      <c r="S121" s="574" t="s">
        <v>774</v>
      </c>
      <c r="T121" s="526">
        <f>'LOTTO 44  '!B21</f>
        <v>80</v>
      </c>
      <c r="U121" s="46">
        <v>20</v>
      </c>
      <c r="V121" s="56">
        <f>U121+T121</f>
        <v>100</v>
      </c>
      <c r="W121" s="56"/>
      <c r="X121" s="695">
        <v>27.01</v>
      </c>
      <c r="Y121" s="694">
        <v>64235.199999999997</v>
      </c>
      <c r="Z121" s="683">
        <f>Y121/H121</f>
        <v>401.46999999999997</v>
      </c>
      <c r="AA121" s="46"/>
      <c r="AB121" s="716" t="s">
        <v>807</v>
      </c>
      <c r="AC121" s="715" t="s">
        <v>819</v>
      </c>
      <c r="AE121" s="60"/>
      <c r="AF121" s="58"/>
      <c r="AG121" s="58"/>
      <c r="AH121" s="59"/>
      <c r="AI121" s="60"/>
      <c r="AJ121" s="58"/>
      <c r="AK121" s="58"/>
      <c r="AL121" s="59"/>
      <c r="AM121" s="60"/>
      <c r="AN121" s="58"/>
      <c r="AO121" s="58"/>
      <c r="AP121" s="59"/>
      <c r="AQ121" s="60"/>
      <c r="AR121" s="58"/>
      <c r="AS121" s="58"/>
      <c r="AT121" s="59"/>
      <c r="AU121" s="60"/>
      <c r="AV121" s="58"/>
      <c r="AW121" s="58"/>
      <c r="AX121" s="59"/>
      <c r="AY121" s="60"/>
      <c r="AZ121" s="58"/>
      <c r="BA121" s="58"/>
      <c r="BB121" s="59"/>
      <c r="BC121" s="60"/>
      <c r="BD121" s="58"/>
      <c r="BE121" s="58"/>
      <c r="BF121" s="59"/>
      <c r="BG121" s="60"/>
      <c r="BH121" s="58"/>
      <c r="BI121" s="58"/>
      <c r="BJ121" s="59"/>
      <c r="BK121" s="60"/>
      <c r="BL121" s="58"/>
      <c r="BM121" s="58"/>
      <c r="BN121" s="59"/>
      <c r="BO121" s="60"/>
      <c r="BP121" s="58"/>
      <c r="BQ121" s="58"/>
      <c r="BR121" s="59"/>
      <c r="BS121" s="60"/>
      <c r="BT121" s="58"/>
      <c r="BU121" s="58"/>
      <c r="BV121" s="59"/>
      <c r="BW121" s="60"/>
      <c r="BX121" s="58"/>
      <c r="BY121" s="58"/>
      <c r="BZ121" s="59"/>
      <c r="CA121" s="60"/>
      <c r="CB121" s="58"/>
      <c r="CC121" s="58"/>
      <c r="CD121" s="59"/>
      <c r="CE121" s="60"/>
      <c r="CF121" s="58"/>
      <c r="CG121" s="58"/>
      <c r="CH121" s="59"/>
      <c r="CI121" s="60"/>
      <c r="CJ121" s="58"/>
      <c r="CK121" s="58"/>
      <c r="CL121" s="59"/>
      <c r="CM121" s="60"/>
      <c r="CN121" s="58"/>
      <c r="CO121" s="58"/>
      <c r="CP121" s="59"/>
      <c r="CQ121" s="60"/>
      <c r="CR121" s="58"/>
      <c r="CS121" s="58"/>
      <c r="CT121" s="59"/>
      <c r="CU121" s="60"/>
      <c r="CV121" s="58"/>
      <c r="CW121" s="58"/>
      <c r="CX121" s="59"/>
      <c r="CY121" s="60"/>
      <c r="CZ121" s="58"/>
      <c r="DA121" s="58"/>
      <c r="DB121" s="59"/>
      <c r="DC121" s="60"/>
      <c r="DD121" s="58"/>
      <c r="DE121" s="58"/>
      <c r="DF121" s="59"/>
      <c r="DG121" s="60"/>
      <c r="DH121" s="58"/>
      <c r="DI121" s="58"/>
      <c r="DJ121" s="59"/>
      <c r="DK121" s="60"/>
      <c r="DL121" s="58"/>
      <c r="DM121" s="58"/>
      <c r="DN121" s="59"/>
      <c r="DO121" s="60"/>
      <c r="DP121" s="58"/>
      <c r="DQ121" s="58"/>
      <c r="DR121" s="59"/>
      <c r="DS121" s="60"/>
      <c r="DT121" s="58"/>
      <c r="DU121" s="58"/>
      <c r="DV121" s="59"/>
      <c r="DW121" s="60"/>
      <c r="DX121" s="58"/>
      <c r="DY121" s="58"/>
      <c r="DZ121" s="59"/>
      <c r="EA121" s="60"/>
      <c r="EB121" s="58"/>
      <c r="EC121" s="58"/>
      <c r="ED121" s="59"/>
      <c r="EE121" s="60"/>
      <c r="EF121" s="58"/>
      <c r="EG121" s="58"/>
      <c r="EH121" s="59"/>
      <c r="EI121" s="60"/>
      <c r="EJ121" s="58"/>
      <c r="EK121" s="58"/>
      <c r="EL121" s="59"/>
      <c r="EM121" s="60"/>
      <c r="EN121" s="58"/>
      <c r="EO121" s="58"/>
      <c r="EP121" s="59"/>
      <c r="EQ121" s="60"/>
      <c r="ER121" s="58"/>
      <c r="ES121" s="58"/>
      <c r="ET121" s="59"/>
      <c r="EU121" s="60"/>
      <c r="EV121" s="58"/>
      <c r="EW121" s="58"/>
      <c r="EX121" s="59"/>
      <c r="EY121" s="60"/>
      <c r="EZ121" s="58"/>
      <c r="FA121" s="58"/>
      <c r="FB121" s="59"/>
      <c r="FC121" s="60"/>
      <c r="FD121" s="58"/>
      <c r="FE121" s="58"/>
      <c r="FF121" s="59"/>
      <c r="FG121" s="60"/>
      <c r="FH121" s="58"/>
      <c r="FI121" s="58"/>
      <c r="FJ121" s="59"/>
      <c r="FK121" s="60"/>
      <c r="FL121" s="58"/>
      <c r="FM121" s="58"/>
      <c r="FN121" s="59"/>
      <c r="FO121" s="60"/>
      <c r="FP121" s="58"/>
      <c r="FQ121" s="58"/>
      <c r="FR121" s="59"/>
      <c r="FS121" s="60"/>
      <c r="FT121" s="58"/>
      <c r="FU121" s="58"/>
      <c r="FV121" s="59"/>
      <c r="FW121" s="60"/>
      <c r="FX121" s="58"/>
      <c r="FY121" s="58"/>
      <c r="FZ121" s="59"/>
      <c r="GA121" s="60"/>
      <c r="GB121" s="58"/>
      <c r="GC121" s="58"/>
      <c r="GD121" s="59"/>
      <c r="GE121" s="60"/>
      <c r="GF121" s="58"/>
      <c r="GG121" s="58"/>
      <c r="GH121" s="59"/>
      <c r="GI121" s="60"/>
      <c r="GJ121" s="58"/>
      <c r="GK121" s="58"/>
      <c r="GL121" s="59"/>
      <c r="GM121" s="60"/>
      <c r="GN121" s="58"/>
      <c r="GO121" s="58"/>
      <c r="GP121" s="59"/>
      <c r="GQ121" s="60"/>
      <c r="GR121" s="58"/>
      <c r="GS121" s="58"/>
      <c r="GT121" s="59"/>
      <c r="GU121" s="60"/>
      <c r="GV121" s="58"/>
      <c r="GW121" s="58"/>
      <c r="GX121" s="59"/>
      <c r="GY121" s="60"/>
      <c r="GZ121" s="58"/>
      <c r="HA121" s="58"/>
      <c r="HB121" s="59"/>
      <c r="HC121" s="60"/>
      <c r="HD121" s="58"/>
      <c r="HE121" s="58"/>
      <c r="HF121" s="59"/>
      <c r="HG121" s="60"/>
      <c r="HH121" s="58"/>
      <c r="HI121" s="58"/>
      <c r="HJ121" s="59"/>
      <c r="HK121" s="60"/>
      <c r="HL121" s="58"/>
      <c r="HM121" s="58"/>
      <c r="HN121" s="59"/>
      <c r="HO121" s="60"/>
      <c r="HP121" s="58"/>
      <c r="HQ121" s="58"/>
      <c r="HR121" s="59"/>
      <c r="HS121" s="60"/>
      <c r="HT121" s="58"/>
      <c r="HU121" s="58"/>
    </row>
    <row r="122" spans="1:229" ht="90" customHeight="1" x14ac:dyDescent="0.2">
      <c r="A122" s="181">
        <v>45</v>
      </c>
      <c r="B122" s="29">
        <v>9829481852</v>
      </c>
      <c r="C122" s="23" t="s">
        <v>221</v>
      </c>
      <c r="D122" s="4" t="s">
        <v>139</v>
      </c>
      <c r="E122" s="4" t="s">
        <v>163</v>
      </c>
      <c r="F122" s="4" t="s">
        <v>163</v>
      </c>
      <c r="G122" s="1">
        <v>50</v>
      </c>
      <c r="H122" s="1">
        <f t="shared" si="16"/>
        <v>200</v>
      </c>
      <c r="I122" s="1" t="s">
        <v>228</v>
      </c>
      <c r="J122" s="667">
        <v>900</v>
      </c>
      <c r="K122" s="9">
        <f>J122*1.1</f>
        <v>990.00000000000011</v>
      </c>
      <c r="L122" s="10">
        <f>H122*K122</f>
        <v>198000.00000000003</v>
      </c>
      <c r="M122" s="3">
        <f t="shared" si="17"/>
        <v>39600.000000000007</v>
      </c>
      <c r="N122" s="3">
        <f t="shared" si="18"/>
        <v>24750.000000000007</v>
      </c>
      <c r="O122" s="11">
        <f t="shared" si="19"/>
        <v>262350.00000000006</v>
      </c>
      <c r="P122" s="591">
        <v>45215</v>
      </c>
      <c r="Q122" s="11" t="s">
        <v>790</v>
      </c>
      <c r="R122" s="582" t="s">
        <v>389</v>
      </c>
      <c r="S122" s="573" t="s">
        <v>774</v>
      </c>
      <c r="T122" s="525">
        <f>'LOTTO 45'!B20</f>
        <v>80</v>
      </c>
      <c r="U122" s="2">
        <v>1.55</v>
      </c>
      <c r="V122" s="35">
        <f>U122+T122</f>
        <v>81.55</v>
      </c>
      <c r="W122" s="35"/>
      <c r="X122" s="698">
        <v>0.1</v>
      </c>
      <c r="Y122" s="696">
        <v>197800</v>
      </c>
      <c r="Z122" s="684">
        <f>Y122/H122</f>
        <v>989</v>
      </c>
      <c r="AA122" s="2"/>
      <c r="AB122" s="8" t="s">
        <v>807</v>
      </c>
      <c r="AC122" s="722" t="s">
        <v>819</v>
      </c>
      <c r="AD122" s="14"/>
      <c r="AE122" s="15"/>
      <c r="AF122" s="13"/>
      <c r="AG122" s="13"/>
      <c r="AH122" s="14"/>
      <c r="AI122" s="15"/>
      <c r="AJ122" s="13"/>
      <c r="AK122" s="13"/>
      <c r="AL122" s="14"/>
      <c r="AM122" s="15"/>
      <c r="AN122" s="13"/>
      <c r="AO122" s="13"/>
      <c r="AP122" s="14"/>
      <c r="AQ122" s="15"/>
      <c r="AR122" s="13"/>
      <c r="AS122" s="13"/>
      <c r="AT122" s="14"/>
      <c r="AU122" s="15"/>
      <c r="AV122" s="13"/>
      <c r="AW122" s="13"/>
      <c r="AX122" s="14"/>
      <c r="AY122" s="15"/>
      <c r="AZ122" s="13"/>
      <c r="BA122" s="13"/>
      <c r="BB122" s="14"/>
      <c r="BC122" s="15"/>
      <c r="BD122" s="13"/>
      <c r="BE122" s="13"/>
      <c r="BF122" s="14"/>
      <c r="BG122" s="15"/>
      <c r="BH122" s="13"/>
      <c r="BI122" s="13"/>
      <c r="BJ122" s="14"/>
      <c r="BK122" s="15"/>
      <c r="BL122" s="13"/>
      <c r="BM122" s="13"/>
      <c r="BN122" s="14"/>
      <c r="BO122" s="15"/>
      <c r="BP122" s="13"/>
      <c r="BQ122" s="13"/>
      <c r="BR122" s="14"/>
      <c r="BS122" s="15"/>
      <c r="BT122" s="13"/>
      <c r="BU122" s="13"/>
      <c r="BV122" s="14"/>
      <c r="BW122" s="15"/>
      <c r="BX122" s="13"/>
      <c r="BY122" s="13"/>
      <c r="BZ122" s="14"/>
      <c r="CA122" s="15"/>
      <c r="CB122" s="13"/>
      <c r="CC122" s="13"/>
      <c r="CD122" s="14"/>
      <c r="CE122" s="15"/>
      <c r="CF122" s="13"/>
      <c r="CG122" s="13"/>
      <c r="CH122" s="14"/>
      <c r="CI122" s="15"/>
      <c r="CJ122" s="13"/>
      <c r="CK122" s="13"/>
      <c r="CL122" s="14"/>
      <c r="CM122" s="15"/>
      <c r="CN122" s="13"/>
      <c r="CO122" s="13"/>
      <c r="CP122" s="14"/>
      <c r="CQ122" s="15"/>
      <c r="CR122" s="13"/>
      <c r="CS122" s="13"/>
      <c r="CT122" s="14"/>
      <c r="CU122" s="15"/>
      <c r="CV122" s="13"/>
      <c r="CW122" s="13"/>
      <c r="CX122" s="14"/>
      <c r="CY122" s="15"/>
      <c r="CZ122" s="13"/>
      <c r="DA122" s="13"/>
      <c r="DB122" s="14"/>
      <c r="DC122" s="15"/>
      <c r="DD122" s="13"/>
      <c r="DE122" s="13"/>
      <c r="DF122" s="14"/>
      <c r="DG122" s="15"/>
      <c r="DH122" s="13"/>
      <c r="DI122" s="13"/>
      <c r="DJ122" s="14"/>
      <c r="DK122" s="15"/>
      <c r="DL122" s="13"/>
      <c r="DM122" s="13"/>
      <c r="DN122" s="14"/>
      <c r="DO122" s="15"/>
      <c r="DP122" s="13"/>
      <c r="DQ122" s="13"/>
      <c r="DR122" s="14"/>
      <c r="DS122" s="15"/>
      <c r="DT122" s="13"/>
      <c r="DU122" s="13"/>
      <c r="DV122" s="14"/>
      <c r="DW122" s="15"/>
      <c r="DX122" s="13"/>
      <c r="DY122" s="13"/>
      <c r="DZ122" s="14"/>
      <c r="EA122" s="15"/>
      <c r="EB122" s="13"/>
      <c r="EC122" s="13"/>
      <c r="ED122" s="14"/>
      <c r="EE122" s="15"/>
      <c r="EF122" s="13"/>
      <c r="EG122" s="13"/>
      <c r="EH122" s="14"/>
      <c r="EI122" s="15"/>
      <c r="EJ122" s="13"/>
      <c r="EK122" s="13"/>
      <c r="EL122" s="14"/>
      <c r="EM122" s="15"/>
      <c r="EN122" s="13"/>
      <c r="EO122" s="13"/>
      <c r="EP122" s="14"/>
      <c r="EQ122" s="15"/>
      <c r="ER122" s="13"/>
      <c r="ES122" s="13"/>
      <c r="ET122" s="14"/>
      <c r="EU122" s="15"/>
      <c r="EV122" s="13"/>
      <c r="EW122" s="13"/>
      <c r="EX122" s="14"/>
      <c r="EY122" s="15"/>
      <c r="EZ122" s="13"/>
      <c r="FA122" s="13"/>
      <c r="FB122" s="14"/>
      <c r="FC122" s="15"/>
      <c r="FD122" s="13"/>
      <c r="FE122" s="13"/>
      <c r="FF122" s="14"/>
      <c r="FG122" s="15"/>
      <c r="FH122" s="13"/>
      <c r="FI122" s="13"/>
      <c r="FJ122" s="14"/>
      <c r="FK122" s="15"/>
      <c r="FL122" s="13"/>
      <c r="FM122" s="13"/>
      <c r="FN122" s="14"/>
      <c r="FO122" s="15"/>
      <c r="FP122" s="13"/>
      <c r="FQ122" s="13"/>
      <c r="FR122" s="14"/>
      <c r="FS122" s="15"/>
      <c r="FT122" s="13"/>
      <c r="FU122" s="13"/>
      <c r="FV122" s="14"/>
      <c r="FW122" s="15"/>
      <c r="FX122" s="13"/>
      <c r="FY122" s="13"/>
      <c r="FZ122" s="14"/>
      <c r="GA122" s="15"/>
      <c r="GB122" s="13"/>
      <c r="GC122" s="13"/>
      <c r="GD122" s="14"/>
      <c r="GE122" s="15"/>
      <c r="GF122" s="13"/>
      <c r="GG122" s="13"/>
      <c r="GH122" s="14"/>
      <c r="GI122" s="15"/>
      <c r="GJ122" s="13"/>
      <c r="GK122" s="13"/>
      <c r="GL122" s="14"/>
      <c r="GM122" s="15"/>
      <c r="GN122" s="13"/>
      <c r="GO122" s="13"/>
      <c r="GP122" s="14"/>
      <c r="GQ122" s="15"/>
      <c r="GR122" s="13"/>
      <c r="GS122" s="13"/>
      <c r="GT122" s="14"/>
      <c r="GU122" s="15"/>
      <c r="GV122" s="13"/>
      <c r="GW122" s="13"/>
      <c r="GX122" s="14"/>
      <c r="GY122" s="15"/>
      <c r="GZ122" s="13"/>
      <c r="HA122" s="13"/>
      <c r="HB122" s="14"/>
      <c r="HC122" s="15"/>
      <c r="HD122" s="13"/>
      <c r="HE122" s="13"/>
      <c r="HF122" s="14"/>
      <c r="HG122" s="15"/>
      <c r="HH122" s="13"/>
      <c r="HI122" s="13"/>
      <c r="HJ122" s="14"/>
      <c r="HK122" s="15"/>
      <c r="HL122" s="13"/>
      <c r="HM122" s="13"/>
      <c r="HN122" s="14"/>
      <c r="HO122" s="15"/>
      <c r="HP122" s="13"/>
      <c r="HQ122" s="13"/>
      <c r="HR122" s="14"/>
      <c r="HS122" s="15"/>
      <c r="HT122" s="13"/>
      <c r="HU122" s="13"/>
    </row>
    <row r="123" spans="1:229" ht="90" customHeight="1" x14ac:dyDescent="0.2">
      <c r="A123" s="181">
        <v>45</v>
      </c>
      <c r="B123" s="29">
        <v>9829481852</v>
      </c>
      <c r="C123" s="23" t="s">
        <v>221</v>
      </c>
      <c r="D123" s="4" t="s">
        <v>139</v>
      </c>
      <c r="E123" s="4" t="s">
        <v>163</v>
      </c>
      <c r="F123" s="4" t="s">
        <v>163</v>
      </c>
      <c r="G123" s="1">
        <v>50</v>
      </c>
      <c r="H123" s="1">
        <f t="shared" si="16"/>
        <v>200</v>
      </c>
      <c r="I123" s="1" t="s">
        <v>228</v>
      </c>
      <c r="J123" s="667">
        <v>900</v>
      </c>
      <c r="K123" s="9">
        <f>J123*1.1</f>
        <v>990.00000000000011</v>
      </c>
      <c r="L123" s="10">
        <f>H123*K123</f>
        <v>198000.00000000003</v>
      </c>
      <c r="M123" s="3">
        <f t="shared" si="17"/>
        <v>39600.000000000007</v>
      </c>
      <c r="N123" s="3">
        <f t="shared" si="18"/>
        <v>24750.000000000007</v>
      </c>
      <c r="O123" s="11">
        <f t="shared" si="19"/>
        <v>262350.00000000006</v>
      </c>
      <c r="P123" s="591">
        <v>45215</v>
      </c>
      <c r="Q123" s="11" t="s">
        <v>790</v>
      </c>
      <c r="R123" s="582" t="s">
        <v>401</v>
      </c>
      <c r="S123" s="573" t="s">
        <v>774</v>
      </c>
      <c r="T123" s="525">
        <f>'LOTTO 45'!B21</f>
        <v>80</v>
      </c>
      <c r="U123" s="2">
        <v>20</v>
      </c>
      <c r="V123" s="35">
        <f>U123+T123</f>
        <v>100</v>
      </c>
      <c r="W123" s="35"/>
      <c r="X123" s="697">
        <v>16.8</v>
      </c>
      <c r="Y123" s="696">
        <v>164704</v>
      </c>
      <c r="Z123" s="684">
        <f>Y123/H123</f>
        <v>823.52</v>
      </c>
      <c r="AA123" s="2"/>
      <c r="AB123" s="8" t="s">
        <v>807</v>
      </c>
      <c r="AC123" s="722" t="s">
        <v>819</v>
      </c>
      <c r="AD123" s="14"/>
      <c r="AE123" s="15"/>
      <c r="AF123" s="13"/>
      <c r="AG123" s="13"/>
      <c r="AH123" s="14"/>
      <c r="AI123" s="15"/>
      <c r="AJ123" s="13"/>
      <c r="AK123" s="13"/>
      <c r="AL123" s="14"/>
      <c r="AM123" s="15"/>
      <c r="AN123" s="13"/>
      <c r="AO123" s="13"/>
      <c r="AP123" s="14"/>
      <c r="AQ123" s="15"/>
      <c r="AR123" s="13"/>
      <c r="AS123" s="13"/>
      <c r="AT123" s="14"/>
      <c r="AU123" s="15"/>
      <c r="AV123" s="13"/>
      <c r="AW123" s="13"/>
      <c r="AX123" s="14"/>
      <c r="AY123" s="15"/>
      <c r="AZ123" s="13"/>
      <c r="BA123" s="13"/>
      <c r="BB123" s="14"/>
      <c r="BC123" s="15"/>
      <c r="BD123" s="13"/>
      <c r="BE123" s="13"/>
      <c r="BF123" s="14"/>
      <c r="BG123" s="15"/>
      <c r="BH123" s="13"/>
      <c r="BI123" s="13"/>
      <c r="BJ123" s="14"/>
      <c r="BK123" s="15"/>
      <c r="BL123" s="13"/>
      <c r="BM123" s="13"/>
      <c r="BN123" s="14"/>
      <c r="BO123" s="15"/>
      <c r="BP123" s="13"/>
      <c r="BQ123" s="13"/>
      <c r="BR123" s="14"/>
      <c r="BS123" s="15"/>
      <c r="BT123" s="13"/>
      <c r="BU123" s="13"/>
      <c r="BV123" s="14"/>
      <c r="BW123" s="15"/>
      <c r="BX123" s="13"/>
      <c r="BY123" s="13"/>
      <c r="BZ123" s="14"/>
      <c r="CA123" s="15"/>
      <c r="CB123" s="13"/>
      <c r="CC123" s="13"/>
      <c r="CD123" s="14"/>
      <c r="CE123" s="15"/>
      <c r="CF123" s="13"/>
      <c r="CG123" s="13"/>
      <c r="CH123" s="14"/>
      <c r="CI123" s="15"/>
      <c r="CJ123" s="13"/>
      <c r="CK123" s="13"/>
      <c r="CL123" s="14"/>
      <c r="CM123" s="15"/>
      <c r="CN123" s="13"/>
      <c r="CO123" s="13"/>
      <c r="CP123" s="14"/>
      <c r="CQ123" s="15"/>
      <c r="CR123" s="13"/>
      <c r="CS123" s="13"/>
      <c r="CT123" s="14"/>
      <c r="CU123" s="15"/>
      <c r="CV123" s="13"/>
      <c r="CW123" s="13"/>
      <c r="CX123" s="14"/>
      <c r="CY123" s="15"/>
      <c r="CZ123" s="13"/>
      <c r="DA123" s="13"/>
      <c r="DB123" s="14"/>
      <c r="DC123" s="15"/>
      <c r="DD123" s="13"/>
      <c r="DE123" s="13"/>
      <c r="DF123" s="14"/>
      <c r="DG123" s="15"/>
      <c r="DH123" s="13"/>
      <c r="DI123" s="13"/>
      <c r="DJ123" s="14"/>
      <c r="DK123" s="15"/>
      <c r="DL123" s="13"/>
      <c r="DM123" s="13"/>
      <c r="DN123" s="14"/>
      <c r="DO123" s="15"/>
      <c r="DP123" s="13"/>
      <c r="DQ123" s="13"/>
      <c r="DR123" s="14"/>
      <c r="DS123" s="15"/>
      <c r="DT123" s="13"/>
      <c r="DU123" s="13"/>
      <c r="DV123" s="14"/>
      <c r="DW123" s="15"/>
      <c r="DX123" s="13"/>
      <c r="DY123" s="13"/>
      <c r="DZ123" s="14"/>
      <c r="EA123" s="15"/>
      <c r="EB123" s="13"/>
      <c r="EC123" s="13"/>
      <c r="ED123" s="14"/>
      <c r="EE123" s="15"/>
      <c r="EF123" s="13"/>
      <c r="EG123" s="13"/>
      <c r="EH123" s="14"/>
      <c r="EI123" s="15"/>
      <c r="EJ123" s="13"/>
      <c r="EK123" s="13"/>
      <c r="EL123" s="14"/>
      <c r="EM123" s="15"/>
      <c r="EN123" s="13"/>
      <c r="EO123" s="13"/>
      <c r="EP123" s="14"/>
      <c r="EQ123" s="15"/>
      <c r="ER123" s="13"/>
      <c r="ES123" s="13"/>
      <c r="ET123" s="14"/>
      <c r="EU123" s="15"/>
      <c r="EV123" s="13"/>
      <c r="EW123" s="13"/>
      <c r="EX123" s="14"/>
      <c r="EY123" s="15"/>
      <c r="EZ123" s="13"/>
      <c r="FA123" s="13"/>
      <c r="FB123" s="14"/>
      <c r="FC123" s="15"/>
      <c r="FD123" s="13"/>
      <c r="FE123" s="13"/>
      <c r="FF123" s="14"/>
      <c r="FG123" s="15"/>
      <c r="FH123" s="13"/>
      <c r="FI123" s="13"/>
      <c r="FJ123" s="14"/>
      <c r="FK123" s="15"/>
      <c r="FL123" s="13"/>
      <c r="FM123" s="13"/>
      <c r="FN123" s="14"/>
      <c r="FO123" s="15"/>
      <c r="FP123" s="13"/>
      <c r="FQ123" s="13"/>
      <c r="FR123" s="14"/>
      <c r="FS123" s="15"/>
      <c r="FT123" s="13"/>
      <c r="FU123" s="13"/>
      <c r="FV123" s="14"/>
      <c r="FW123" s="15"/>
      <c r="FX123" s="13"/>
      <c r="FY123" s="13"/>
      <c r="FZ123" s="14"/>
      <c r="GA123" s="15"/>
      <c r="GB123" s="13"/>
      <c r="GC123" s="13"/>
      <c r="GD123" s="14"/>
      <c r="GE123" s="15"/>
      <c r="GF123" s="13"/>
      <c r="GG123" s="13"/>
      <c r="GH123" s="14"/>
      <c r="GI123" s="15"/>
      <c r="GJ123" s="13"/>
      <c r="GK123" s="13"/>
      <c r="GL123" s="14"/>
      <c r="GM123" s="15"/>
      <c r="GN123" s="13"/>
      <c r="GO123" s="13"/>
      <c r="GP123" s="14"/>
      <c r="GQ123" s="15"/>
      <c r="GR123" s="13"/>
      <c r="GS123" s="13"/>
      <c r="GT123" s="14"/>
      <c r="GU123" s="15"/>
      <c r="GV123" s="13"/>
      <c r="GW123" s="13"/>
      <c r="GX123" s="14"/>
      <c r="GY123" s="15"/>
      <c r="GZ123" s="13"/>
      <c r="HA123" s="13"/>
      <c r="HB123" s="14"/>
      <c r="HC123" s="15"/>
      <c r="HD123" s="13"/>
      <c r="HE123" s="13"/>
      <c r="HF123" s="14"/>
      <c r="HG123" s="15"/>
      <c r="HH123" s="13"/>
      <c r="HI123" s="13"/>
      <c r="HJ123" s="14"/>
      <c r="HK123" s="15"/>
      <c r="HL123" s="13"/>
      <c r="HM123" s="13"/>
      <c r="HN123" s="14"/>
      <c r="HO123" s="15"/>
      <c r="HP123" s="13"/>
      <c r="HQ123" s="13"/>
      <c r="HR123" s="14"/>
      <c r="HS123" s="15"/>
      <c r="HT123" s="13"/>
      <c r="HU123" s="13"/>
    </row>
    <row r="124" spans="1:229" s="61" customFormat="1" ht="90" customHeight="1" x14ac:dyDescent="0.2">
      <c r="A124" s="180">
        <v>46</v>
      </c>
      <c r="B124" s="46" t="s">
        <v>269</v>
      </c>
      <c r="C124" s="55" t="s">
        <v>222</v>
      </c>
      <c r="D124" s="48" t="s">
        <v>139</v>
      </c>
      <c r="E124" s="48" t="s">
        <v>163</v>
      </c>
      <c r="F124" s="48" t="s">
        <v>163</v>
      </c>
      <c r="G124" s="45">
        <v>50</v>
      </c>
      <c r="H124" s="45">
        <f t="shared" si="16"/>
        <v>200</v>
      </c>
      <c r="I124" s="45" t="s">
        <v>228</v>
      </c>
      <c r="J124" s="667">
        <v>900</v>
      </c>
      <c r="K124" s="49">
        <v>1000</v>
      </c>
      <c r="L124" s="50">
        <f>H124*K124</f>
        <v>200000</v>
      </c>
      <c r="M124" s="51">
        <f t="shared" si="17"/>
        <v>40000</v>
      </c>
      <c r="N124" s="51">
        <f t="shared" si="18"/>
        <v>25000</v>
      </c>
      <c r="O124" s="52">
        <f t="shared" si="19"/>
        <v>265000</v>
      </c>
      <c r="P124" s="593">
        <v>45215</v>
      </c>
      <c r="Q124" s="52" t="s">
        <v>775</v>
      </c>
      <c r="R124" s="580" t="s">
        <v>401</v>
      </c>
      <c r="S124" s="574" t="s">
        <v>774</v>
      </c>
      <c r="T124" s="526">
        <f>'LOTTO 46'!B16</f>
        <v>80</v>
      </c>
      <c r="U124" s="46">
        <v>20</v>
      </c>
      <c r="V124" s="56">
        <f>U124+T124</f>
        <v>100</v>
      </c>
      <c r="W124" s="56"/>
      <c r="X124" s="695">
        <v>4.6399999999999997</v>
      </c>
      <c r="Y124" s="694">
        <v>190720</v>
      </c>
      <c r="Z124" s="683">
        <f>Y124/H124</f>
        <v>953.6</v>
      </c>
      <c r="AA124" s="46"/>
      <c r="AB124" s="716" t="s">
        <v>807</v>
      </c>
      <c r="AC124" s="716" t="s">
        <v>819</v>
      </c>
      <c r="AD124" s="59"/>
      <c r="AE124" s="60"/>
      <c r="AF124" s="58"/>
      <c r="AG124" s="58"/>
      <c r="AH124" s="59"/>
      <c r="AI124" s="60"/>
      <c r="AJ124" s="58"/>
      <c r="AK124" s="58"/>
      <c r="AL124" s="59"/>
      <c r="AM124" s="60"/>
      <c r="AN124" s="58"/>
      <c r="AO124" s="58"/>
      <c r="AP124" s="59"/>
      <c r="AQ124" s="60"/>
      <c r="AR124" s="58"/>
      <c r="AS124" s="58"/>
      <c r="AT124" s="59"/>
      <c r="AU124" s="60"/>
      <c r="AV124" s="58"/>
      <c r="AW124" s="58"/>
      <c r="AX124" s="59"/>
      <c r="AY124" s="60"/>
      <c r="AZ124" s="58"/>
      <c r="BA124" s="58"/>
      <c r="BB124" s="59"/>
      <c r="BC124" s="60"/>
      <c r="BD124" s="58"/>
      <c r="BE124" s="58"/>
      <c r="BF124" s="59"/>
      <c r="BG124" s="60"/>
      <c r="BH124" s="58"/>
      <c r="BI124" s="58"/>
      <c r="BJ124" s="59"/>
      <c r="BK124" s="60"/>
      <c r="BL124" s="58"/>
      <c r="BM124" s="58"/>
      <c r="BN124" s="59"/>
      <c r="BO124" s="60"/>
      <c r="BP124" s="58"/>
      <c r="BQ124" s="58"/>
      <c r="BR124" s="59"/>
      <c r="BS124" s="60"/>
      <c r="BT124" s="58"/>
      <c r="BU124" s="58"/>
      <c r="BV124" s="59"/>
      <c r="BW124" s="60"/>
      <c r="BX124" s="58"/>
      <c r="BY124" s="58"/>
      <c r="BZ124" s="59"/>
      <c r="CA124" s="60"/>
      <c r="CB124" s="58"/>
      <c r="CC124" s="58"/>
      <c r="CD124" s="59"/>
      <c r="CE124" s="60"/>
      <c r="CF124" s="58"/>
      <c r="CG124" s="58"/>
      <c r="CH124" s="59"/>
      <c r="CI124" s="60"/>
      <c r="CJ124" s="58"/>
      <c r="CK124" s="58"/>
      <c r="CL124" s="59"/>
      <c r="CM124" s="60"/>
      <c r="CN124" s="58"/>
      <c r="CO124" s="58"/>
      <c r="CP124" s="59"/>
      <c r="CQ124" s="60"/>
      <c r="CR124" s="58"/>
      <c r="CS124" s="58"/>
      <c r="CT124" s="59"/>
      <c r="CU124" s="60"/>
      <c r="CV124" s="58"/>
      <c r="CW124" s="58"/>
      <c r="CX124" s="59"/>
      <c r="CY124" s="60"/>
      <c r="CZ124" s="58"/>
      <c r="DA124" s="58"/>
      <c r="DB124" s="59"/>
      <c r="DC124" s="60"/>
      <c r="DD124" s="58"/>
      <c r="DE124" s="58"/>
      <c r="DF124" s="59"/>
      <c r="DG124" s="60"/>
      <c r="DH124" s="58"/>
      <c r="DI124" s="58"/>
      <c r="DJ124" s="59"/>
      <c r="DK124" s="60"/>
      <c r="DL124" s="58"/>
      <c r="DM124" s="58"/>
      <c r="DN124" s="59"/>
      <c r="DO124" s="60"/>
      <c r="DP124" s="58"/>
      <c r="DQ124" s="58"/>
      <c r="DR124" s="59"/>
      <c r="DS124" s="60"/>
      <c r="DT124" s="58"/>
      <c r="DU124" s="58"/>
      <c r="DV124" s="59"/>
      <c r="DW124" s="60"/>
      <c r="DX124" s="58"/>
      <c r="DY124" s="58"/>
      <c r="DZ124" s="59"/>
      <c r="EA124" s="60"/>
      <c r="EB124" s="58"/>
      <c r="EC124" s="58"/>
      <c r="ED124" s="59"/>
      <c r="EE124" s="60"/>
      <c r="EF124" s="58"/>
      <c r="EG124" s="58"/>
      <c r="EH124" s="59"/>
      <c r="EI124" s="60"/>
      <c r="EJ124" s="58"/>
      <c r="EK124" s="58"/>
      <c r="EL124" s="59"/>
      <c r="EM124" s="60"/>
      <c r="EN124" s="58"/>
      <c r="EO124" s="58"/>
      <c r="EP124" s="59"/>
      <c r="EQ124" s="60"/>
      <c r="ER124" s="58"/>
      <c r="ES124" s="58"/>
      <c r="ET124" s="59"/>
      <c r="EU124" s="60"/>
      <c r="EV124" s="58"/>
      <c r="EW124" s="58"/>
      <c r="EX124" s="59"/>
      <c r="EY124" s="60"/>
      <c r="EZ124" s="58"/>
      <c r="FA124" s="58"/>
      <c r="FB124" s="59"/>
      <c r="FC124" s="60"/>
      <c r="FD124" s="58"/>
      <c r="FE124" s="58"/>
      <c r="FF124" s="59"/>
      <c r="FG124" s="60"/>
      <c r="FH124" s="58"/>
      <c r="FI124" s="58"/>
      <c r="FJ124" s="59"/>
      <c r="FK124" s="60"/>
      <c r="FL124" s="58"/>
      <c r="FM124" s="58"/>
      <c r="FN124" s="59"/>
      <c r="FO124" s="60"/>
      <c r="FP124" s="58"/>
      <c r="FQ124" s="58"/>
      <c r="FR124" s="59"/>
      <c r="FS124" s="60"/>
      <c r="FT124" s="58"/>
      <c r="FU124" s="58"/>
      <c r="FV124" s="59"/>
      <c r="FW124" s="60"/>
      <c r="FX124" s="58"/>
      <c r="FY124" s="58"/>
      <c r="FZ124" s="59"/>
      <c r="GA124" s="60"/>
      <c r="GB124" s="58"/>
      <c r="GC124" s="58"/>
      <c r="GD124" s="59"/>
      <c r="GE124" s="60"/>
      <c r="GF124" s="58"/>
      <c r="GG124" s="58"/>
      <c r="GH124" s="59"/>
      <c r="GI124" s="60"/>
      <c r="GJ124" s="58"/>
      <c r="GK124" s="58"/>
      <c r="GL124" s="59"/>
      <c r="GM124" s="60"/>
      <c r="GN124" s="58"/>
      <c r="GO124" s="58"/>
      <c r="GP124" s="59"/>
      <c r="GQ124" s="60"/>
      <c r="GR124" s="58"/>
      <c r="GS124" s="58"/>
      <c r="GT124" s="59"/>
      <c r="GU124" s="60"/>
      <c r="GV124" s="58"/>
      <c r="GW124" s="58"/>
      <c r="GX124" s="59"/>
      <c r="GY124" s="60"/>
      <c r="GZ124" s="58"/>
      <c r="HA124" s="58"/>
      <c r="HB124" s="59"/>
      <c r="HC124" s="60"/>
      <c r="HD124" s="58"/>
      <c r="HE124" s="58"/>
      <c r="HF124" s="59"/>
      <c r="HG124" s="60"/>
      <c r="HH124" s="58"/>
      <c r="HI124" s="58"/>
      <c r="HJ124" s="59"/>
      <c r="HK124" s="60"/>
      <c r="HL124" s="58"/>
      <c r="HM124" s="58"/>
      <c r="HN124" s="59"/>
      <c r="HO124" s="60"/>
      <c r="HP124" s="58"/>
      <c r="HQ124" s="58"/>
      <c r="HR124" s="59"/>
      <c r="HS124" s="60"/>
      <c r="HT124" s="58"/>
      <c r="HU124" s="58"/>
    </row>
    <row r="125" spans="1:229" ht="90" customHeight="1" x14ac:dyDescent="0.2">
      <c r="A125" s="181">
        <v>47</v>
      </c>
      <c r="B125" s="29" t="s">
        <v>270</v>
      </c>
      <c r="C125" s="23" t="s">
        <v>223</v>
      </c>
      <c r="D125" s="7"/>
      <c r="E125" s="2" t="s">
        <v>163</v>
      </c>
      <c r="F125" s="2" t="s">
        <v>163</v>
      </c>
      <c r="G125" s="1">
        <v>50</v>
      </c>
      <c r="H125" s="1">
        <f t="shared" si="16"/>
        <v>200</v>
      </c>
      <c r="I125" s="1" t="s">
        <v>228</v>
      </c>
      <c r="J125" s="667">
        <v>900</v>
      </c>
      <c r="K125" s="9">
        <v>1000</v>
      </c>
      <c r="L125" s="10">
        <f>H125*K125</f>
        <v>200000</v>
      </c>
      <c r="M125" s="3">
        <f t="shared" si="17"/>
        <v>40000</v>
      </c>
      <c r="N125" s="3">
        <f t="shared" si="18"/>
        <v>25000</v>
      </c>
      <c r="O125" s="11">
        <f t="shared" si="19"/>
        <v>265000</v>
      </c>
      <c r="P125" s="591">
        <v>45215</v>
      </c>
      <c r="Q125" s="11" t="s">
        <v>775</v>
      </c>
      <c r="R125" s="924" t="s">
        <v>411</v>
      </c>
      <c r="S125" s="573"/>
      <c r="T125" s="525"/>
      <c r="U125" s="2"/>
      <c r="V125" s="2"/>
      <c r="W125" s="2"/>
      <c r="X125" s="664"/>
      <c r="Y125" s="675"/>
      <c r="Z125" s="684"/>
      <c r="AA125" s="2"/>
      <c r="AB125" s="8"/>
      <c r="AC125" s="8"/>
      <c r="AD125" s="14"/>
      <c r="AE125" s="15"/>
      <c r="AF125" s="13"/>
      <c r="AG125" s="13"/>
      <c r="AH125" s="14"/>
      <c r="AI125" s="15"/>
      <c r="AJ125" s="13"/>
      <c r="AK125" s="13"/>
      <c r="AL125" s="14"/>
      <c r="AM125" s="15"/>
      <c r="AN125" s="13"/>
      <c r="AO125" s="13"/>
      <c r="AP125" s="14"/>
      <c r="AQ125" s="15"/>
      <c r="AR125" s="13"/>
      <c r="AS125" s="13"/>
      <c r="AT125" s="14"/>
      <c r="AU125" s="15"/>
      <c r="AV125" s="13"/>
      <c r="AW125" s="13"/>
      <c r="AX125" s="14"/>
      <c r="AY125" s="15"/>
      <c r="AZ125" s="13"/>
      <c r="BA125" s="13"/>
      <c r="BB125" s="14"/>
      <c r="BC125" s="15"/>
      <c r="BD125" s="13"/>
      <c r="BE125" s="13"/>
      <c r="BF125" s="14"/>
      <c r="BG125" s="15"/>
      <c r="BH125" s="13"/>
      <c r="BI125" s="13"/>
      <c r="BJ125" s="14"/>
      <c r="BK125" s="15"/>
      <c r="BL125" s="13"/>
      <c r="BM125" s="13"/>
      <c r="BN125" s="14"/>
      <c r="BO125" s="15"/>
      <c r="BP125" s="13"/>
      <c r="BQ125" s="13"/>
      <c r="BR125" s="14"/>
      <c r="BS125" s="15"/>
      <c r="BT125" s="13"/>
      <c r="BU125" s="13"/>
      <c r="BV125" s="14"/>
      <c r="BW125" s="15"/>
      <c r="BX125" s="13"/>
      <c r="BY125" s="13"/>
      <c r="BZ125" s="14"/>
      <c r="CA125" s="15"/>
      <c r="CB125" s="13"/>
      <c r="CC125" s="13"/>
      <c r="CD125" s="14"/>
      <c r="CE125" s="15"/>
      <c r="CF125" s="13"/>
      <c r="CG125" s="13"/>
      <c r="CH125" s="14"/>
      <c r="CI125" s="15"/>
      <c r="CJ125" s="13"/>
      <c r="CK125" s="13"/>
      <c r="CL125" s="14"/>
      <c r="CM125" s="15"/>
      <c r="CN125" s="13"/>
      <c r="CO125" s="13"/>
      <c r="CP125" s="14"/>
      <c r="CQ125" s="15"/>
      <c r="CR125" s="13"/>
      <c r="CS125" s="13"/>
      <c r="CT125" s="14"/>
      <c r="CU125" s="15"/>
      <c r="CV125" s="13"/>
      <c r="CW125" s="13"/>
      <c r="CX125" s="14"/>
      <c r="CY125" s="15"/>
      <c r="CZ125" s="13"/>
      <c r="DA125" s="13"/>
      <c r="DB125" s="14"/>
      <c r="DC125" s="15"/>
      <c r="DD125" s="13"/>
      <c r="DE125" s="13"/>
      <c r="DF125" s="14"/>
      <c r="DG125" s="15"/>
      <c r="DH125" s="13"/>
      <c r="DI125" s="13"/>
      <c r="DJ125" s="14"/>
      <c r="DK125" s="15"/>
      <c r="DL125" s="13"/>
      <c r="DM125" s="13"/>
      <c r="DN125" s="14"/>
      <c r="DO125" s="15"/>
      <c r="DP125" s="13"/>
      <c r="DQ125" s="13"/>
      <c r="DR125" s="14"/>
      <c r="DS125" s="15"/>
      <c r="DT125" s="13"/>
      <c r="DU125" s="13"/>
      <c r="DV125" s="14"/>
      <c r="DW125" s="15"/>
      <c r="DX125" s="13"/>
      <c r="DY125" s="13"/>
      <c r="DZ125" s="14"/>
      <c r="EA125" s="15"/>
      <c r="EB125" s="13"/>
      <c r="EC125" s="13"/>
      <c r="ED125" s="14"/>
      <c r="EE125" s="15"/>
      <c r="EF125" s="13"/>
      <c r="EG125" s="13"/>
      <c r="EH125" s="14"/>
      <c r="EI125" s="15"/>
      <c r="EJ125" s="13"/>
      <c r="EK125" s="13"/>
      <c r="EL125" s="14"/>
      <c r="EM125" s="15"/>
      <c r="EN125" s="13"/>
      <c r="EO125" s="13"/>
      <c r="EP125" s="14"/>
      <c r="EQ125" s="15"/>
      <c r="ER125" s="13"/>
      <c r="ES125" s="13"/>
      <c r="ET125" s="14"/>
      <c r="EU125" s="15"/>
      <c r="EV125" s="13"/>
      <c r="EW125" s="13"/>
      <c r="EX125" s="14"/>
      <c r="EY125" s="15"/>
      <c r="EZ125" s="13"/>
      <c r="FA125" s="13"/>
      <c r="FB125" s="14"/>
      <c r="FC125" s="15"/>
      <c r="FD125" s="13"/>
      <c r="FE125" s="13"/>
      <c r="FF125" s="14"/>
      <c r="FG125" s="15"/>
      <c r="FH125" s="13"/>
      <c r="FI125" s="13"/>
      <c r="FJ125" s="14"/>
      <c r="FK125" s="15"/>
      <c r="FL125" s="13"/>
      <c r="FM125" s="13"/>
      <c r="FN125" s="14"/>
      <c r="FO125" s="15"/>
      <c r="FP125" s="13"/>
      <c r="FQ125" s="13"/>
      <c r="FR125" s="14"/>
      <c r="FS125" s="15"/>
      <c r="FT125" s="13"/>
      <c r="FU125" s="13"/>
      <c r="FV125" s="14"/>
      <c r="FW125" s="15"/>
      <c r="FX125" s="13"/>
      <c r="FY125" s="13"/>
      <c r="FZ125" s="14"/>
      <c r="GA125" s="15"/>
      <c r="GB125" s="13"/>
      <c r="GC125" s="13"/>
      <c r="GD125" s="14"/>
      <c r="GE125" s="15"/>
      <c r="GF125" s="13"/>
      <c r="GG125" s="13"/>
      <c r="GH125" s="14"/>
      <c r="GI125" s="15"/>
      <c r="GJ125" s="13"/>
      <c r="GK125" s="13"/>
      <c r="GL125" s="14"/>
      <c r="GM125" s="15"/>
      <c r="GN125" s="13"/>
      <c r="GO125" s="13"/>
      <c r="GP125" s="14"/>
      <c r="GQ125" s="15"/>
      <c r="GR125" s="13"/>
      <c r="GS125" s="13"/>
      <c r="GT125" s="14"/>
      <c r="GU125" s="15"/>
      <c r="GV125" s="13"/>
      <c r="GW125" s="13"/>
      <c r="GX125" s="14"/>
      <c r="GY125" s="15"/>
      <c r="GZ125" s="13"/>
      <c r="HA125" s="13"/>
      <c r="HB125" s="14"/>
      <c r="HC125" s="15"/>
      <c r="HD125" s="13"/>
      <c r="HE125" s="13"/>
      <c r="HF125" s="14"/>
      <c r="HG125" s="15"/>
      <c r="HH125" s="13"/>
      <c r="HI125" s="13"/>
      <c r="HJ125" s="14"/>
      <c r="HK125" s="15"/>
      <c r="HL125" s="13"/>
      <c r="HM125" s="13"/>
      <c r="HN125" s="14"/>
      <c r="HO125" s="15"/>
      <c r="HP125" s="13"/>
      <c r="HQ125" s="13"/>
      <c r="HR125" s="14"/>
      <c r="HS125" s="15"/>
      <c r="HT125" s="13"/>
      <c r="HU125" s="13"/>
    </row>
    <row r="126" spans="1:229" s="164" customFormat="1" ht="90" customHeight="1" x14ac:dyDescent="0.2">
      <c r="A126" s="178"/>
      <c r="B126" s="2"/>
      <c r="C126" s="175" t="s">
        <v>113</v>
      </c>
      <c r="D126" s="176"/>
      <c r="E126" s="176"/>
      <c r="F126" s="176"/>
      <c r="G126" s="1"/>
      <c r="H126" s="1"/>
      <c r="I126" s="1"/>
      <c r="J126" s="668"/>
      <c r="K126" s="1"/>
      <c r="L126" s="10"/>
      <c r="M126" s="3"/>
      <c r="N126" s="3"/>
      <c r="O126" s="11"/>
      <c r="P126" s="591">
        <v>45215</v>
      </c>
      <c r="Q126" s="11" t="s">
        <v>775</v>
      </c>
      <c r="R126" s="922"/>
      <c r="S126" s="573"/>
      <c r="T126" s="525"/>
      <c r="U126" s="1"/>
      <c r="V126" s="1"/>
      <c r="W126" s="1"/>
      <c r="X126" s="1"/>
      <c r="Y126" s="672"/>
      <c r="Z126" s="671"/>
      <c r="AA126" s="1"/>
      <c r="AB126" s="2"/>
      <c r="AC126" s="176"/>
    </row>
    <row r="127" spans="1:229" s="61" customFormat="1" ht="90" customHeight="1" x14ac:dyDescent="0.2">
      <c r="A127" s="180">
        <v>48</v>
      </c>
      <c r="B127" s="48">
        <v>9829511116</v>
      </c>
      <c r="C127" s="55" t="s">
        <v>147</v>
      </c>
      <c r="D127" s="48" t="s">
        <v>139</v>
      </c>
      <c r="E127" s="48" t="s">
        <v>163</v>
      </c>
      <c r="F127" s="48" t="s">
        <v>163</v>
      </c>
      <c r="G127" s="45">
        <v>250</v>
      </c>
      <c r="H127" s="45">
        <f t="shared" ref="H127:H134" si="20">G127*4</f>
        <v>1000</v>
      </c>
      <c r="I127" s="45" t="s">
        <v>228</v>
      </c>
      <c r="J127" s="667">
        <v>250</v>
      </c>
      <c r="K127" s="57">
        <f>J127*1.1</f>
        <v>275</v>
      </c>
      <c r="L127" s="50">
        <f>H127*K127</f>
        <v>275000</v>
      </c>
      <c r="M127" s="51">
        <f t="shared" ref="M127:M134" si="21">L127*0.2</f>
        <v>55000</v>
      </c>
      <c r="N127" s="51">
        <f t="shared" ref="N127:N134" si="22">L127/48*6</f>
        <v>34375</v>
      </c>
      <c r="O127" s="52">
        <f t="shared" ref="O127:O134" si="23">L127+M127+N127</f>
        <v>364375</v>
      </c>
      <c r="P127" s="593">
        <v>45215</v>
      </c>
      <c r="Q127" s="52" t="s">
        <v>790</v>
      </c>
      <c r="R127" s="580" t="s">
        <v>373</v>
      </c>
      <c r="S127" s="574" t="s">
        <v>774</v>
      </c>
      <c r="T127" s="527">
        <f>'LOTTO 48'!B24</f>
        <v>61.25</v>
      </c>
      <c r="U127" s="46">
        <v>15.35</v>
      </c>
      <c r="V127" s="56">
        <f t="shared" ref="V127:V132" si="24">U127+T127</f>
        <v>76.599999999999994</v>
      </c>
      <c r="W127" s="56"/>
      <c r="X127" s="695">
        <v>12</v>
      </c>
      <c r="Y127" s="694">
        <v>242000</v>
      </c>
      <c r="Z127" s="683">
        <f>Y127/H127</f>
        <v>242</v>
      </c>
      <c r="AA127" s="46" t="s">
        <v>812</v>
      </c>
      <c r="AB127" s="716" t="s">
        <v>807</v>
      </c>
      <c r="AC127" s="716" t="s">
        <v>819</v>
      </c>
      <c r="AD127" s="59"/>
      <c r="AE127" s="60"/>
      <c r="AF127" s="58"/>
      <c r="AG127" s="58"/>
      <c r="AH127" s="59"/>
      <c r="AI127" s="60"/>
      <c r="AJ127" s="58"/>
      <c r="AK127" s="58"/>
      <c r="AL127" s="59"/>
      <c r="AM127" s="60"/>
      <c r="AN127" s="58"/>
      <c r="AO127" s="58"/>
      <c r="AP127" s="59"/>
      <c r="AQ127" s="60"/>
      <c r="AR127" s="58"/>
      <c r="AS127" s="58"/>
      <c r="AT127" s="59"/>
      <c r="AU127" s="60"/>
      <c r="AV127" s="58"/>
      <c r="AW127" s="58"/>
      <c r="AX127" s="59"/>
      <c r="AY127" s="60"/>
      <c r="AZ127" s="58"/>
      <c r="BA127" s="58"/>
      <c r="BB127" s="59"/>
      <c r="BC127" s="60"/>
      <c r="BD127" s="58"/>
      <c r="BE127" s="58"/>
      <c r="BF127" s="59"/>
      <c r="BG127" s="60"/>
      <c r="BH127" s="58"/>
      <c r="BI127" s="58"/>
      <c r="BJ127" s="59"/>
      <c r="BK127" s="60"/>
      <c r="BL127" s="58"/>
      <c r="BM127" s="58"/>
      <c r="BN127" s="59"/>
      <c r="BO127" s="60"/>
      <c r="BP127" s="58"/>
      <c r="BQ127" s="58"/>
      <c r="BR127" s="59"/>
      <c r="BS127" s="60"/>
      <c r="BT127" s="58"/>
      <c r="BU127" s="58"/>
      <c r="BV127" s="59"/>
      <c r="BW127" s="60"/>
      <c r="BX127" s="58"/>
      <c r="BY127" s="58"/>
      <c r="BZ127" s="59"/>
      <c r="CA127" s="60"/>
      <c r="CB127" s="58"/>
      <c r="CC127" s="58"/>
      <c r="CD127" s="59"/>
      <c r="CE127" s="60"/>
      <c r="CF127" s="58"/>
      <c r="CG127" s="58"/>
      <c r="CH127" s="59"/>
      <c r="CI127" s="60"/>
      <c r="CJ127" s="58"/>
      <c r="CK127" s="58"/>
      <c r="CL127" s="59"/>
      <c r="CM127" s="60"/>
      <c r="CN127" s="58"/>
      <c r="CO127" s="58"/>
      <c r="CP127" s="59"/>
      <c r="CQ127" s="60"/>
      <c r="CR127" s="58"/>
      <c r="CS127" s="58"/>
      <c r="CT127" s="59"/>
      <c r="CU127" s="60"/>
      <c r="CV127" s="58"/>
      <c r="CW127" s="58"/>
      <c r="CX127" s="59"/>
      <c r="CY127" s="60"/>
      <c r="CZ127" s="58"/>
      <c r="DA127" s="58"/>
      <c r="DB127" s="59"/>
      <c r="DC127" s="60"/>
      <c r="DD127" s="58"/>
      <c r="DE127" s="58"/>
      <c r="DF127" s="59"/>
      <c r="DG127" s="60"/>
      <c r="DH127" s="58"/>
      <c r="DI127" s="58"/>
      <c r="DJ127" s="59"/>
      <c r="DK127" s="60"/>
      <c r="DL127" s="58"/>
      <c r="DM127" s="58"/>
      <c r="DN127" s="59"/>
      <c r="DO127" s="60"/>
      <c r="DP127" s="58"/>
      <c r="DQ127" s="58"/>
      <c r="DR127" s="59"/>
      <c r="DS127" s="60"/>
      <c r="DT127" s="58"/>
      <c r="DU127" s="58"/>
      <c r="DV127" s="59"/>
      <c r="DW127" s="60"/>
      <c r="DX127" s="58"/>
      <c r="DY127" s="58"/>
      <c r="DZ127" s="59"/>
      <c r="EA127" s="60"/>
      <c r="EB127" s="58"/>
      <c r="EC127" s="58"/>
      <c r="ED127" s="59"/>
      <c r="EE127" s="60"/>
      <c r="EF127" s="58"/>
      <c r="EG127" s="58"/>
      <c r="EH127" s="59"/>
      <c r="EI127" s="60"/>
      <c r="EJ127" s="58"/>
      <c r="EK127" s="58"/>
      <c r="EL127" s="59"/>
      <c r="EM127" s="60"/>
      <c r="EN127" s="58"/>
      <c r="EO127" s="58"/>
      <c r="EP127" s="59"/>
      <c r="EQ127" s="60"/>
      <c r="ER127" s="58"/>
      <c r="ES127" s="58"/>
      <c r="ET127" s="59"/>
      <c r="EU127" s="60"/>
      <c r="EV127" s="58"/>
      <c r="EW127" s="58"/>
      <c r="EX127" s="59"/>
      <c r="EY127" s="60"/>
      <c r="EZ127" s="58"/>
      <c r="FA127" s="58"/>
      <c r="FB127" s="59"/>
      <c r="FC127" s="60"/>
      <c r="FD127" s="58"/>
      <c r="FE127" s="58"/>
      <c r="FF127" s="59"/>
      <c r="FG127" s="60"/>
      <c r="FH127" s="58"/>
      <c r="FI127" s="58"/>
      <c r="FJ127" s="59"/>
      <c r="FK127" s="60"/>
      <c r="FL127" s="58"/>
      <c r="FM127" s="58"/>
      <c r="FN127" s="59"/>
      <c r="FO127" s="60"/>
      <c r="FP127" s="58"/>
      <c r="FQ127" s="58"/>
      <c r="FR127" s="59"/>
      <c r="FS127" s="60"/>
      <c r="FT127" s="58"/>
      <c r="FU127" s="58"/>
      <c r="FV127" s="59"/>
      <c r="FW127" s="60"/>
      <c r="FX127" s="58"/>
      <c r="FY127" s="58"/>
      <c r="FZ127" s="59"/>
      <c r="GA127" s="60"/>
      <c r="GB127" s="58"/>
      <c r="GC127" s="58"/>
      <c r="GD127" s="59"/>
      <c r="GE127" s="60"/>
      <c r="GF127" s="58"/>
      <c r="GG127" s="58"/>
      <c r="GH127" s="59"/>
      <c r="GI127" s="60"/>
      <c r="GJ127" s="58"/>
      <c r="GK127" s="58"/>
      <c r="GL127" s="59"/>
      <c r="GM127" s="60"/>
      <c r="GN127" s="58"/>
      <c r="GO127" s="58"/>
      <c r="GP127" s="59"/>
      <c r="GQ127" s="60"/>
      <c r="GR127" s="58"/>
      <c r="GS127" s="58"/>
      <c r="GT127" s="59"/>
      <c r="GU127" s="60"/>
      <c r="GV127" s="58"/>
      <c r="GW127" s="58"/>
      <c r="GX127" s="59"/>
      <c r="GY127" s="60"/>
      <c r="GZ127" s="58"/>
      <c r="HA127" s="58"/>
      <c r="HB127" s="59"/>
      <c r="HC127" s="60"/>
      <c r="HD127" s="58"/>
      <c r="HE127" s="58"/>
      <c r="HF127" s="59"/>
      <c r="HG127" s="60"/>
      <c r="HH127" s="58"/>
      <c r="HI127" s="58"/>
      <c r="HJ127" s="59"/>
      <c r="HK127" s="60"/>
      <c r="HL127" s="58"/>
      <c r="HM127" s="58"/>
      <c r="HN127" s="59"/>
      <c r="HO127" s="60"/>
      <c r="HP127" s="58"/>
      <c r="HQ127" s="58"/>
      <c r="HR127" s="59"/>
      <c r="HS127" s="60"/>
      <c r="HT127" s="58"/>
      <c r="HU127" s="58"/>
    </row>
    <row r="128" spans="1:229" s="61" customFormat="1" ht="90" customHeight="1" x14ac:dyDescent="0.2">
      <c r="A128" s="180">
        <v>48</v>
      </c>
      <c r="B128" s="48">
        <v>9829511116</v>
      </c>
      <c r="C128" s="55" t="s">
        <v>147</v>
      </c>
      <c r="D128" s="48" t="s">
        <v>139</v>
      </c>
      <c r="E128" s="48" t="s">
        <v>163</v>
      </c>
      <c r="F128" s="48" t="s">
        <v>163</v>
      </c>
      <c r="G128" s="45">
        <v>250</v>
      </c>
      <c r="H128" s="45">
        <f t="shared" si="20"/>
        <v>1000</v>
      </c>
      <c r="I128" s="45" t="s">
        <v>228</v>
      </c>
      <c r="J128" s="667">
        <v>250</v>
      </c>
      <c r="K128" s="57">
        <f>J128*1.1</f>
        <v>275</v>
      </c>
      <c r="L128" s="50">
        <f>H128*K128</f>
        <v>275000</v>
      </c>
      <c r="M128" s="51">
        <f t="shared" si="21"/>
        <v>55000</v>
      </c>
      <c r="N128" s="51">
        <f t="shared" si="22"/>
        <v>34375</v>
      </c>
      <c r="O128" s="52">
        <f t="shared" si="23"/>
        <v>364375</v>
      </c>
      <c r="P128" s="593">
        <v>45215</v>
      </c>
      <c r="Q128" s="52" t="s">
        <v>790</v>
      </c>
      <c r="R128" s="580" t="s">
        <v>395</v>
      </c>
      <c r="S128" s="574" t="s">
        <v>774</v>
      </c>
      <c r="T128" s="527">
        <f>'LOTTO 48'!B25</f>
        <v>80</v>
      </c>
      <c r="U128" s="46">
        <v>20</v>
      </c>
      <c r="V128" s="56">
        <f t="shared" si="24"/>
        <v>100</v>
      </c>
      <c r="W128" s="56"/>
      <c r="X128" s="695">
        <v>20.36</v>
      </c>
      <c r="Y128" s="694">
        <v>219000</v>
      </c>
      <c r="Z128" s="683">
        <f>Y128/H128</f>
        <v>219</v>
      </c>
      <c r="AA128" s="46" t="s">
        <v>806</v>
      </c>
      <c r="AB128" s="716" t="s">
        <v>818</v>
      </c>
      <c r="AC128" s="716" t="s">
        <v>819</v>
      </c>
      <c r="AD128" s="59"/>
      <c r="AE128" s="60"/>
      <c r="AF128" s="58"/>
      <c r="AG128" s="58"/>
      <c r="AH128" s="59"/>
      <c r="AI128" s="60"/>
      <c r="AJ128" s="58"/>
      <c r="AK128" s="58"/>
      <c r="AL128" s="59"/>
      <c r="AM128" s="60"/>
      <c r="AN128" s="58"/>
      <c r="AO128" s="58"/>
      <c r="AP128" s="59"/>
      <c r="AQ128" s="60"/>
      <c r="AR128" s="58"/>
      <c r="AS128" s="58"/>
      <c r="AT128" s="59"/>
      <c r="AU128" s="60"/>
      <c r="AV128" s="58"/>
      <c r="AW128" s="58"/>
      <c r="AX128" s="59"/>
      <c r="AY128" s="60"/>
      <c r="AZ128" s="58"/>
      <c r="BA128" s="58"/>
      <c r="BB128" s="59"/>
      <c r="BC128" s="60"/>
      <c r="BD128" s="58"/>
      <c r="BE128" s="58"/>
      <c r="BF128" s="59"/>
      <c r="BG128" s="60"/>
      <c r="BH128" s="58"/>
      <c r="BI128" s="58"/>
      <c r="BJ128" s="59"/>
      <c r="BK128" s="60"/>
      <c r="BL128" s="58"/>
      <c r="BM128" s="58"/>
      <c r="BN128" s="59"/>
      <c r="BO128" s="60"/>
      <c r="BP128" s="58"/>
      <c r="BQ128" s="58"/>
      <c r="BR128" s="59"/>
      <c r="BS128" s="60"/>
      <c r="BT128" s="58"/>
      <c r="BU128" s="58"/>
      <c r="BV128" s="59"/>
      <c r="BW128" s="60"/>
      <c r="BX128" s="58"/>
      <c r="BY128" s="58"/>
      <c r="BZ128" s="59"/>
      <c r="CA128" s="60"/>
      <c r="CB128" s="58"/>
      <c r="CC128" s="58"/>
      <c r="CD128" s="59"/>
      <c r="CE128" s="60"/>
      <c r="CF128" s="58"/>
      <c r="CG128" s="58"/>
      <c r="CH128" s="59"/>
      <c r="CI128" s="60"/>
      <c r="CJ128" s="58"/>
      <c r="CK128" s="58"/>
      <c r="CL128" s="59"/>
      <c r="CM128" s="60"/>
      <c r="CN128" s="58"/>
      <c r="CO128" s="58"/>
      <c r="CP128" s="59"/>
      <c r="CQ128" s="60"/>
      <c r="CR128" s="58"/>
      <c r="CS128" s="58"/>
      <c r="CT128" s="59"/>
      <c r="CU128" s="60"/>
      <c r="CV128" s="58"/>
      <c r="CW128" s="58"/>
      <c r="CX128" s="59"/>
      <c r="CY128" s="60"/>
      <c r="CZ128" s="58"/>
      <c r="DA128" s="58"/>
      <c r="DB128" s="59"/>
      <c r="DC128" s="60"/>
      <c r="DD128" s="58"/>
      <c r="DE128" s="58"/>
      <c r="DF128" s="59"/>
      <c r="DG128" s="60"/>
      <c r="DH128" s="58"/>
      <c r="DI128" s="58"/>
      <c r="DJ128" s="59"/>
      <c r="DK128" s="60"/>
      <c r="DL128" s="58"/>
      <c r="DM128" s="58"/>
      <c r="DN128" s="59"/>
      <c r="DO128" s="60"/>
      <c r="DP128" s="58"/>
      <c r="DQ128" s="58"/>
      <c r="DR128" s="59"/>
      <c r="DS128" s="60"/>
      <c r="DT128" s="58"/>
      <c r="DU128" s="58"/>
      <c r="DV128" s="59"/>
      <c r="DW128" s="60"/>
      <c r="DX128" s="58"/>
      <c r="DY128" s="58"/>
      <c r="DZ128" s="59"/>
      <c r="EA128" s="60"/>
      <c r="EB128" s="58"/>
      <c r="EC128" s="58"/>
      <c r="ED128" s="59"/>
      <c r="EE128" s="60"/>
      <c r="EF128" s="58"/>
      <c r="EG128" s="58"/>
      <c r="EH128" s="59"/>
      <c r="EI128" s="60"/>
      <c r="EJ128" s="58"/>
      <c r="EK128" s="58"/>
      <c r="EL128" s="59"/>
      <c r="EM128" s="60"/>
      <c r="EN128" s="58"/>
      <c r="EO128" s="58"/>
      <c r="EP128" s="59"/>
      <c r="EQ128" s="60"/>
      <c r="ER128" s="58"/>
      <c r="ES128" s="58"/>
      <c r="ET128" s="59"/>
      <c r="EU128" s="60"/>
      <c r="EV128" s="58"/>
      <c r="EW128" s="58"/>
      <c r="EX128" s="59"/>
      <c r="EY128" s="60"/>
      <c r="EZ128" s="58"/>
      <c r="FA128" s="58"/>
      <c r="FB128" s="59"/>
      <c r="FC128" s="60"/>
      <c r="FD128" s="58"/>
      <c r="FE128" s="58"/>
      <c r="FF128" s="59"/>
      <c r="FG128" s="60"/>
      <c r="FH128" s="58"/>
      <c r="FI128" s="58"/>
      <c r="FJ128" s="59"/>
      <c r="FK128" s="60"/>
      <c r="FL128" s="58"/>
      <c r="FM128" s="58"/>
      <c r="FN128" s="59"/>
      <c r="FO128" s="60"/>
      <c r="FP128" s="58"/>
      <c r="FQ128" s="58"/>
      <c r="FR128" s="59"/>
      <c r="FS128" s="60"/>
      <c r="FT128" s="58"/>
      <c r="FU128" s="58"/>
      <c r="FV128" s="59"/>
      <c r="FW128" s="60"/>
      <c r="FX128" s="58"/>
      <c r="FY128" s="58"/>
      <c r="FZ128" s="59"/>
      <c r="GA128" s="60"/>
      <c r="GB128" s="58"/>
      <c r="GC128" s="58"/>
      <c r="GD128" s="59"/>
      <c r="GE128" s="60"/>
      <c r="GF128" s="58"/>
      <c r="GG128" s="58"/>
      <c r="GH128" s="59"/>
      <c r="GI128" s="60"/>
      <c r="GJ128" s="58"/>
      <c r="GK128" s="58"/>
      <c r="GL128" s="59"/>
      <c r="GM128" s="60"/>
      <c r="GN128" s="58"/>
      <c r="GO128" s="58"/>
      <c r="GP128" s="59"/>
      <c r="GQ128" s="60"/>
      <c r="GR128" s="58"/>
      <c r="GS128" s="58"/>
      <c r="GT128" s="59"/>
      <c r="GU128" s="60"/>
      <c r="GV128" s="58"/>
      <c r="GW128" s="58"/>
      <c r="GX128" s="59"/>
      <c r="GY128" s="60"/>
      <c r="GZ128" s="58"/>
      <c r="HA128" s="58"/>
      <c r="HB128" s="59"/>
      <c r="HC128" s="60"/>
      <c r="HD128" s="58"/>
      <c r="HE128" s="58"/>
      <c r="HF128" s="59"/>
      <c r="HG128" s="60"/>
      <c r="HH128" s="58"/>
      <c r="HI128" s="58"/>
      <c r="HJ128" s="59"/>
      <c r="HK128" s="60"/>
      <c r="HL128" s="58"/>
      <c r="HM128" s="58"/>
      <c r="HN128" s="59"/>
      <c r="HO128" s="60"/>
      <c r="HP128" s="58"/>
      <c r="HQ128" s="58"/>
      <c r="HR128" s="59"/>
      <c r="HS128" s="60"/>
      <c r="HT128" s="58"/>
      <c r="HU128" s="58"/>
    </row>
    <row r="129" spans="1:229" s="61" customFormat="1" ht="90" customHeight="1" x14ac:dyDescent="0.2">
      <c r="A129" s="180">
        <v>48</v>
      </c>
      <c r="B129" s="48">
        <v>9829511116</v>
      </c>
      <c r="C129" s="55" t="s">
        <v>147</v>
      </c>
      <c r="D129" s="48" t="s">
        <v>139</v>
      </c>
      <c r="E129" s="48" t="s">
        <v>163</v>
      </c>
      <c r="F129" s="48" t="s">
        <v>163</v>
      </c>
      <c r="G129" s="45">
        <v>250</v>
      </c>
      <c r="H129" s="45">
        <f t="shared" si="20"/>
        <v>1000</v>
      </c>
      <c r="I129" s="45" t="s">
        <v>228</v>
      </c>
      <c r="J129" s="667">
        <v>250</v>
      </c>
      <c r="K129" s="57">
        <f>J129*1.1</f>
        <v>275</v>
      </c>
      <c r="L129" s="50">
        <f>H129*K129</f>
        <v>275000</v>
      </c>
      <c r="M129" s="51">
        <f t="shared" si="21"/>
        <v>55000</v>
      </c>
      <c r="N129" s="51">
        <f t="shared" si="22"/>
        <v>34375</v>
      </c>
      <c r="O129" s="52">
        <f t="shared" si="23"/>
        <v>364375</v>
      </c>
      <c r="P129" s="593">
        <v>45215</v>
      </c>
      <c r="Q129" s="52" t="s">
        <v>790</v>
      </c>
      <c r="R129" s="580" t="s">
        <v>401</v>
      </c>
      <c r="S129" s="574" t="s">
        <v>774</v>
      </c>
      <c r="T129" s="527">
        <f>'LOTTO 48'!B26</f>
        <v>71.75</v>
      </c>
      <c r="U129" s="46">
        <v>11.26</v>
      </c>
      <c r="V129" s="56">
        <f t="shared" si="24"/>
        <v>83.01</v>
      </c>
      <c r="W129" s="56"/>
      <c r="X129" s="695">
        <v>6.45</v>
      </c>
      <c r="Y129" s="694">
        <v>257260</v>
      </c>
      <c r="Z129" s="683">
        <f>Y129/H129</f>
        <v>257.26</v>
      </c>
      <c r="AA129" s="46" t="s">
        <v>812</v>
      </c>
      <c r="AB129" s="716" t="s">
        <v>807</v>
      </c>
      <c r="AC129" s="716" t="s">
        <v>819</v>
      </c>
      <c r="AD129" s="59"/>
      <c r="AE129" s="60"/>
      <c r="AF129" s="58"/>
      <c r="AG129" s="58"/>
      <c r="AH129" s="59"/>
      <c r="AI129" s="60"/>
      <c r="AJ129" s="58"/>
      <c r="AK129" s="58"/>
      <c r="AL129" s="59"/>
      <c r="AM129" s="60"/>
      <c r="AN129" s="58"/>
      <c r="AO129" s="58"/>
      <c r="AP129" s="59"/>
      <c r="AQ129" s="60"/>
      <c r="AR129" s="58"/>
      <c r="AS129" s="58"/>
      <c r="AT129" s="59"/>
      <c r="AU129" s="60"/>
      <c r="AV129" s="58"/>
      <c r="AW129" s="58"/>
      <c r="AX129" s="59"/>
      <c r="AY129" s="60"/>
      <c r="AZ129" s="58"/>
      <c r="BA129" s="58"/>
      <c r="BB129" s="59"/>
      <c r="BC129" s="60"/>
      <c r="BD129" s="58"/>
      <c r="BE129" s="58"/>
      <c r="BF129" s="59"/>
      <c r="BG129" s="60"/>
      <c r="BH129" s="58"/>
      <c r="BI129" s="58"/>
      <c r="BJ129" s="59"/>
      <c r="BK129" s="60"/>
      <c r="BL129" s="58"/>
      <c r="BM129" s="58"/>
      <c r="BN129" s="59"/>
      <c r="BO129" s="60"/>
      <c r="BP129" s="58"/>
      <c r="BQ129" s="58"/>
      <c r="BR129" s="59"/>
      <c r="BS129" s="60"/>
      <c r="BT129" s="58"/>
      <c r="BU129" s="58"/>
      <c r="BV129" s="59"/>
      <c r="BW129" s="60"/>
      <c r="BX129" s="58"/>
      <c r="BY129" s="58"/>
      <c r="BZ129" s="59"/>
      <c r="CA129" s="60"/>
      <c r="CB129" s="58"/>
      <c r="CC129" s="58"/>
      <c r="CD129" s="59"/>
      <c r="CE129" s="60"/>
      <c r="CF129" s="58"/>
      <c r="CG129" s="58"/>
      <c r="CH129" s="59"/>
      <c r="CI129" s="60"/>
      <c r="CJ129" s="58"/>
      <c r="CK129" s="58"/>
      <c r="CL129" s="59"/>
      <c r="CM129" s="60"/>
      <c r="CN129" s="58"/>
      <c r="CO129" s="58"/>
      <c r="CP129" s="59"/>
      <c r="CQ129" s="60"/>
      <c r="CR129" s="58"/>
      <c r="CS129" s="58"/>
      <c r="CT129" s="59"/>
      <c r="CU129" s="60"/>
      <c r="CV129" s="58"/>
      <c r="CW129" s="58"/>
      <c r="CX129" s="59"/>
      <c r="CY129" s="60"/>
      <c r="CZ129" s="58"/>
      <c r="DA129" s="58"/>
      <c r="DB129" s="59"/>
      <c r="DC129" s="60"/>
      <c r="DD129" s="58"/>
      <c r="DE129" s="58"/>
      <c r="DF129" s="59"/>
      <c r="DG129" s="60"/>
      <c r="DH129" s="58"/>
      <c r="DI129" s="58"/>
      <c r="DJ129" s="59"/>
      <c r="DK129" s="60"/>
      <c r="DL129" s="58"/>
      <c r="DM129" s="58"/>
      <c r="DN129" s="59"/>
      <c r="DO129" s="60"/>
      <c r="DP129" s="58"/>
      <c r="DQ129" s="58"/>
      <c r="DR129" s="59"/>
      <c r="DS129" s="60"/>
      <c r="DT129" s="58"/>
      <c r="DU129" s="58"/>
      <c r="DV129" s="59"/>
      <c r="DW129" s="60"/>
      <c r="DX129" s="58"/>
      <c r="DY129" s="58"/>
      <c r="DZ129" s="59"/>
      <c r="EA129" s="60"/>
      <c r="EB129" s="58"/>
      <c r="EC129" s="58"/>
      <c r="ED129" s="59"/>
      <c r="EE129" s="60"/>
      <c r="EF129" s="58"/>
      <c r="EG129" s="58"/>
      <c r="EH129" s="59"/>
      <c r="EI129" s="60"/>
      <c r="EJ129" s="58"/>
      <c r="EK129" s="58"/>
      <c r="EL129" s="59"/>
      <c r="EM129" s="60"/>
      <c r="EN129" s="58"/>
      <c r="EO129" s="58"/>
      <c r="EP129" s="59"/>
      <c r="EQ129" s="60"/>
      <c r="ER129" s="58"/>
      <c r="ES129" s="58"/>
      <c r="ET129" s="59"/>
      <c r="EU129" s="60"/>
      <c r="EV129" s="58"/>
      <c r="EW129" s="58"/>
      <c r="EX129" s="59"/>
      <c r="EY129" s="60"/>
      <c r="EZ129" s="58"/>
      <c r="FA129" s="58"/>
      <c r="FB129" s="59"/>
      <c r="FC129" s="60"/>
      <c r="FD129" s="58"/>
      <c r="FE129" s="58"/>
      <c r="FF129" s="59"/>
      <c r="FG129" s="60"/>
      <c r="FH129" s="58"/>
      <c r="FI129" s="58"/>
      <c r="FJ129" s="59"/>
      <c r="FK129" s="60"/>
      <c r="FL129" s="58"/>
      <c r="FM129" s="58"/>
      <c r="FN129" s="59"/>
      <c r="FO129" s="60"/>
      <c r="FP129" s="58"/>
      <c r="FQ129" s="58"/>
      <c r="FR129" s="59"/>
      <c r="FS129" s="60"/>
      <c r="FT129" s="58"/>
      <c r="FU129" s="58"/>
      <c r="FV129" s="59"/>
      <c r="FW129" s="60"/>
      <c r="FX129" s="58"/>
      <c r="FY129" s="58"/>
      <c r="FZ129" s="59"/>
      <c r="GA129" s="60"/>
      <c r="GB129" s="58"/>
      <c r="GC129" s="58"/>
      <c r="GD129" s="59"/>
      <c r="GE129" s="60"/>
      <c r="GF129" s="58"/>
      <c r="GG129" s="58"/>
      <c r="GH129" s="59"/>
      <c r="GI129" s="60"/>
      <c r="GJ129" s="58"/>
      <c r="GK129" s="58"/>
      <c r="GL129" s="59"/>
      <c r="GM129" s="60"/>
      <c r="GN129" s="58"/>
      <c r="GO129" s="58"/>
      <c r="GP129" s="59"/>
      <c r="GQ129" s="60"/>
      <c r="GR129" s="58"/>
      <c r="GS129" s="58"/>
      <c r="GT129" s="59"/>
      <c r="GU129" s="60"/>
      <c r="GV129" s="58"/>
      <c r="GW129" s="58"/>
      <c r="GX129" s="59"/>
      <c r="GY129" s="60"/>
      <c r="GZ129" s="58"/>
      <c r="HA129" s="58"/>
      <c r="HB129" s="59"/>
      <c r="HC129" s="60"/>
      <c r="HD129" s="58"/>
      <c r="HE129" s="58"/>
      <c r="HF129" s="59"/>
      <c r="HG129" s="60"/>
      <c r="HH129" s="58"/>
      <c r="HI129" s="58"/>
      <c r="HJ129" s="59"/>
      <c r="HK129" s="60"/>
      <c r="HL129" s="58"/>
      <c r="HM129" s="58"/>
      <c r="HN129" s="59"/>
      <c r="HO129" s="60"/>
      <c r="HP129" s="58"/>
      <c r="HQ129" s="58"/>
      <c r="HR129" s="59"/>
      <c r="HS129" s="60"/>
      <c r="HT129" s="58"/>
      <c r="HU129" s="58"/>
    </row>
    <row r="130" spans="1:229" ht="155.25" customHeight="1" x14ac:dyDescent="0.2">
      <c r="A130" s="181">
        <v>49</v>
      </c>
      <c r="B130" s="29" t="s">
        <v>271</v>
      </c>
      <c r="C130" s="23" t="s">
        <v>148</v>
      </c>
      <c r="D130" s="4" t="s">
        <v>139</v>
      </c>
      <c r="E130" s="4" t="s">
        <v>163</v>
      </c>
      <c r="F130" s="4" t="s">
        <v>163</v>
      </c>
      <c r="G130" s="1">
        <v>250</v>
      </c>
      <c r="H130" s="1">
        <f t="shared" si="20"/>
        <v>1000</v>
      </c>
      <c r="I130" s="1" t="s">
        <v>228</v>
      </c>
      <c r="J130" s="667">
        <v>250</v>
      </c>
      <c r="K130" s="12">
        <f>J130*1.1</f>
        <v>275</v>
      </c>
      <c r="L130" s="10">
        <f>H130*K130</f>
        <v>275000</v>
      </c>
      <c r="M130" s="3">
        <f t="shared" si="21"/>
        <v>55000</v>
      </c>
      <c r="N130" s="3">
        <f t="shared" si="22"/>
        <v>34375</v>
      </c>
      <c r="O130" s="11">
        <f t="shared" si="23"/>
        <v>364375</v>
      </c>
      <c r="P130" s="591">
        <v>45215</v>
      </c>
      <c r="Q130" s="11" t="s">
        <v>790</v>
      </c>
      <c r="R130" s="581" t="s">
        <v>373</v>
      </c>
      <c r="S130" s="573" t="s">
        <v>774</v>
      </c>
      <c r="T130" s="528">
        <f>'LOTTO 49'!B24</f>
        <v>61.25</v>
      </c>
      <c r="U130" s="2">
        <v>15.35</v>
      </c>
      <c r="V130" s="35">
        <f t="shared" si="24"/>
        <v>76.599999999999994</v>
      </c>
      <c r="W130" s="35"/>
      <c r="X130" s="697">
        <v>12</v>
      </c>
      <c r="Y130" s="696">
        <v>242000</v>
      </c>
      <c r="Z130" s="684">
        <f>Y130/H130</f>
        <v>242</v>
      </c>
      <c r="AA130" s="1" t="s">
        <v>812</v>
      </c>
      <c r="AB130" s="8" t="s">
        <v>807</v>
      </c>
      <c r="AC130" s="8" t="s">
        <v>819</v>
      </c>
      <c r="AD130" s="14"/>
      <c r="AE130" s="15"/>
      <c r="AF130" s="13"/>
      <c r="AG130" s="13"/>
      <c r="AH130" s="14"/>
      <c r="AI130" s="15"/>
      <c r="AJ130" s="13"/>
      <c r="AK130" s="13"/>
      <c r="AL130" s="14"/>
      <c r="AM130" s="15"/>
      <c r="AN130" s="13"/>
      <c r="AO130" s="13"/>
      <c r="AP130" s="14"/>
      <c r="AQ130" s="15"/>
      <c r="AR130" s="13"/>
      <c r="AS130" s="13"/>
      <c r="AT130" s="14"/>
      <c r="AU130" s="15"/>
      <c r="AV130" s="13"/>
      <c r="AW130" s="13"/>
      <c r="AX130" s="14"/>
      <c r="AY130" s="15"/>
      <c r="AZ130" s="13"/>
      <c r="BA130" s="13"/>
      <c r="BB130" s="14"/>
      <c r="BC130" s="15"/>
      <c r="BD130" s="13"/>
      <c r="BE130" s="13"/>
      <c r="BF130" s="14"/>
      <c r="BG130" s="15"/>
      <c r="BH130" s="13"/>
      <c r="BI130" s="13"/>
      <c r="BJ130" s="14"/>
      <c r="BK130" s="15"/>
      <c r="BL130" s="13"/>
      <c r="BM130" s="13"/>
      <c r="BN130" s="14"/>
      <c r="BO130" s="15"/>
      <c r="BP130" s="13"/>
      <c r="BQ130" s="13"/>
      <c r="BR130" s="14"/>
      <c r="BS130" s="15"/>
      <c r="BT130" s="13"/>
      <c r="BU130" s="13"/>
      <c r="BV130" s="14"/>
      <c r="BW130" s="15"/>
      <c r="BX130" s="13"/>
      <c r="BY130" s="13"/>
      <c r="BZ130" s="14"/>
      <c r="CA130" s="15"/>
      <c r="CB130" s="13"/>
      <c r="CC130" s="13"/>
      <c r="CD130" s="14"/>
      <c r="CE130" s="15"/>
      <c r="CF130" s="13"/>
      <c r="CG130" s="13"/>
      <c r="CH130" s="14"/>
      <c r="CI130" s="15"/>
      <c r="CJ130" s="13"/>
      <c r="CK130" s="13"/>
      <c r="CL130" s="14"/>
      <c r="CM130" s="15"/>
      <c r="CN130" s="13"/>
      <c r="CO130" s="13"/>
      <c r="CP130" s="14"/>
      <c r="CQ130" s="15"/>
      <c r="CR130" s="13"/>
      <c r="CS130" s="13"/>
      <c r="CT130" s="14"/>
      <c r="CU130" s="15"/>
      <c r="CV130" s="13"/>
      <c r="CW130" s="13"/>
      <c r="CX130" s="14"/>
      <c r="CY130" s="15"/>
      <c r="CZ130" s="13"/>
      <c r="DA130" s="13"/>
      <c r="DB130" s="14"/>
      <c r="DC130" s="15"/>
      <c r="DD130" s="13"/>
      <c r="DE130" s="13"/>
      <c r="DF130" s="14"/>
      <c r="DG130" s="15"/>
      <c r="DH130" s="13"/>
      <c r="DI130" s="13"/>
      <c r="DJ130" s="14"/>
      <c r="DK130" s="15"/>
      <c r="DL130" s="13"/>
      <c r="DM130" s="13"/>
      <c r="DN130" s="14"/>
      <c r="DO130" s="15"/>
      <c r="DP130" s="13"/>
      <c r="DQ130" s="13"/>
      <c r="DR130" s="14"/>
      <c r="DS130" s="15"/>
      <c r="DT130" s="13"/>
      <c r="DU130" s="13"/>
      <c r="DV130" s="14"/>
      <c r="DW130" s="15"/>
      <c r="DX130" s="13"/>
      <c r="DY130" s="13"/>
      <c r="DZ130" s="14"/>
      <c r="EA130" s="15"/>
      <c r="EB130" s="13"/>
      <c r="EC130" s="13"/>
      <c r="ED130" s="14"/>
      <c r="EE130" s="15"/>
      <c r="EF130" s="13"/>
      <c r="EG130" s="13"/>
      <c r="EH130" s="14"/>
      <c r="EI130" s="15"/>
      <c r="EJ130" s="13"/>
      <c r="EK130" s="13"/>
      <c r="EL130" s="14"/>
      <c r="EM130" s="15"/>
      <c r="EN130" s="13"/>
      <c r="EO130" s="13"/>
      <c r="EP130" s="14"/>
      <c r="EQ130" s="15"/>
      <c r="ER130" s="13"/>
      <c r="ES130" s="13"/>
      <c r="ET130" s="14"/>
      <c r="EU130" s="15"/>
      <c r="EV130" s="13"/>
      <c r="EW130" s="13"/>
      <c r="EX130" s="14"/>
      <c r="EY130" s="15"/>
      <c r="EZ130" s="13"/>
      <c r="FA130" s="13"/>
      <c r="FB130" s="14"/>
      <c r="FC130" s="15"/>
      <c r="FD130" s="13"/>
      <c r="FE130" s="13"/>
      <c r="FF130" s="14"/>
      <c r="FG130" s="15"/>
      <c r="FH130" s="13"/>
      <c r="FI130" s="13"/>
      <c r="FJ130" s="14"/>
      <c r="FK130" s="15"/>
      <c r="FL130" s="13"/>
      <c r="FM130" s="13"/>
      <c r="FN130" s="14"/>
      <c r="FO130" s="15"/>
      <c r="FP130" s="13"/>
      <c r="FQ130" s="13"/>
      <c r="FR130" s="14"/>
      <c r="FS130" s="15"/>
      <c r="FT130" s="13"/>
      <c r="FU130" s="13"/>
      <c r="FV130" s="14"/>
      <c r="FW130" s="15"/>
      <c r="FX130" s="13"/>
      <c r="FY130" s="13"/>
      <c r="FZ130" s="14"/>
      <c r="GA130" s="15"/>
      <c r="GB130" s="13"/>
      <c r="GC130" s="13"/>
      <c r="GD130" s="14"/>
      <c r="GE130" s="15"/>
      <c r="GF130" s="13"/>
      <c r="GG130" s="13"/>
      <c r="GH130" s="14"/>
      <c r="GI130" s="15"/>
      <c r="GJ130" s="13"/>
      <c r="GK130" s="13"/>
      <c r="GL130" s="14"/>
      <c r="GM130" s="15"/>
      <c r="GN130" s="13"/>
      <c r="GO130" s="13"/>
      <c r="GP130" s="14"/>
      <c r="GQ130" s="15"/>
      <c r="GR130" s="13"/>
      <c r="GS130" s="13"/>
      <c r="GT130" s="14"/>
      <c r="GU130" s="15"/>
      <c r="GV130" s="13"/>
      <c r="GW130" s="13"/>
      <c r="GX130" s="14"/>
      <c r="GY130" s="15"/>
      <c r="GZ130" s="13"/>
      <c r="HA130" s="13"/>
      <c r="HB130" s="14"/>
      <c r="HC130" s="15"/>
      <c r="HD130" s="13"/>
      <c r="HE130" s="13"/>
      <c r="HF130" s="14"/>
      <c r="HG130" s="15"/>
      <c r="HH130" s="13"/>
      <c r="HI130" s="13"/>
      <c r="HJ130" s="14"/>
      <c r="HK130" s="15"/>
      <c r="HL130" s="13"/>
      <c r="HM130" s="13"/>
      <c r="HN130" s="14"/>
      <c r="HO130" s="15"/>
      <c r="HP130" s="13"/>
      <c r="HQ130" s="13"/>
      <c r="HR130" s="14"/>
      <c r="HS130" s="15"/>
      <c r="HT130" s="13"/>
      <c r="HU130" s="13"/>
    </row>
    <row r="131" spans="1:229" ht="155.25" customHeight="1" x14ac:dyDescent="0.2">
      <c r="A131" s="181">
        <v>49</v>
      </c>
      <c r="B131" s="29" t="s">
        <v>271</v>
      </c>
      <c r="C131" s="23" t="s">
        <v>148</v>
      </c>
      <c r="D131" s="4" t="s">
        <v>139</v>
      </c>
      <c r="E131" s="4" t="s">
        <v>163</v>
      </c>
      <c r="F131" s="4" t="s">
        <v>163</v>
      </c>
      <c r="G131" s="1">
        <v>250</v>
      </c>
      <c r="H131" s="1">
        <f t="shared" si="20"/>
        <v>1000</v>
      </c>
      <c r="I131" s="1" t="s">
        <v>228</v>
      </c>
      <c r="J131" s="667">
        <v>250</v>
      </c>
      <c r="K131" s="12">
        <f>J131*1.1</f>
        <v>275</v>
      </c>
      <c r="L131" s="10">
        <f>H131*K131</f>
        <v>275000</v>
      </c>
      <c r="M131" s="3">
        <f t="shared" si="21"/>
        <v>55000</v>
      </c>
      <c r="N131" s="3">
        <f t="shared" si="22"/>
        <v>34375</v>
      </c>
      <c r="O131" s="11">
        <f t="shared" si="23"/>
        <v>364375</v>
      </c>
      <c r="P131" s="591">
        <v>45215</v>
      </c>
      <c r="Q131" s="11" t="s">
        <v>790</v>
      </c>
      <c r="R131" s="581" t="s">
        <v>395</v>
      </c>
      <c r="S131" s="573" t="s">
        <v>774</v>
      </c>
      <c r="T131" s="528">
        <f>'LOTTO 49'!B25</f>
        <v>80</v>
      </c>
      <c r="U131" s="2">
        <v>20</v>
      </c>
      <c r="V131" s="35">
        <f t="shared" si="24"/>
        <v>100</v>
      </c>
      <c r="W131" s="35"/>
      <c r="X131" s="697">
        <v>20.36</v>
      </c>
      <c r="Y131" s="696">
        <v>219000</v>
      </c>
      <c r="Z131" s="684">
        <f>Y131/H131</f>
        <v>219</v>
      </c>
      <c r="AA131" s="2" t="s">
        <v>806</v>
      </c>
      <c r="AB131" s="8" t="s">
        <v>818</v>
      </c>
      <c r="AC131" s="8" t="s">
        <v>819</v>
      </c>
      <c r="AD131" s="14"/>
      <c r="AE131" s="15"/>
      <c r="AF131" s="13"/>
      <c r="AG131" s="13"/>
      <c r="AH131" s="14"/>
      <c r="AI131" s="15"/>
      <c r="AJ131" s="13"/>
      <c r="AK131" s="13"/>
      <c r="AL131" s="14"/>
      <c r="AM131" s="15"/>
      <c r="AN131" s="13"/>
      <c r="AO131" s="13"/>
      <c r="AP131" s="14"/>
      <c r="AQ131" s="15"/>
      <c r="AR131" s="13"/>
      <c r="AS131" s="13"/>
      <c r="AT131" s="14"/>
      <c r="AU131" s="15"/>
      <c r="AV131" s="13"/>
      <c r="AW131" s="13"/>
      <c r="AX131" s="14"/>
      <c r="AY131" s="15"/>
      <c r="AZ131" s="13"/>
      <c r="BA131" s="13"/>
      <c r="BB131" s="14"/>
      <c r="BC131" s="15"/>
      <c r="BD131" s="13"/>
      <c r="BE131" s="13"/>
      <c r="BF131" s="14"/>
      <c r="BG131" s="15"/>
      <c r="BH131" s="13"/>
      <c r="BI131" s="13"/>
      <c r="BJ131" s="14"/>
      <c r="BK131" s="15"/>
      <c r="BL131" s="13"/>
      <c r="BM131" s="13"/>
      <c r="BN131" s="14"/>
      <c r="BO131" s="15"/>
      <c r="BP131" s="13"/>
      <c r="BQ131" s="13"/>
      <c r="BR131" s="14"/>
      <c r="BS131" s="15"/>
      <c r="BT131" s="13"/>
      <c r="BU131" s="13"/>
      <c r="BV131" s="14"/>
      <c r="BW131" s="15"/>
      <c r="BX131" s="13"/>
      <c r="BY131" s="13"/>
      <c r="BZ131" s="14"/>
      <c r="CA131" s="15"/>
      <c r="CB131" s="13"/>
      <c r="CC131" s="13"/>
      <c r="CD131" s="14"/>
      <c r="CE131" s="15"/>
      <c r="CF131" s="13"/>
      <c r="CG131" s="13"/>
      <c r="CH131" s="14"/>
      <c r="CI131" s="15"/>
      <c r="CJ131" s="13"/>
      <c r="CK131" s="13"/>
      <c r="CL131" s="14"/>
      <c r="CM131" s="15"/>
      <c r="CN131" s="13"/>
      <c r="CO131" s="13"/>
      <c r="CP131" s="14"/>
      <c r="CQ131" s="15"/>
      <c r="CR131" s="13"/>
      <c r="CS131" s="13"/>
      <c r="CT131" s="14"/>
      <c r="CU131" s="15"/>
      <c r="CV131" s="13"/>
      <c r="CW131" s="13"/>
      <c r="CX131" s="14"/>
      <c r="CY131" s="15"/>
      <c r="CZ131" s="13"/>
      <c r="DA131" s="13"/>
      <c r="DB131" s="14"/>
      <c r="DC131" s="15"/>
      <c r="DD131" s="13"/>
      <c r="DE131" s="13"/>
      <c r="DF131" s="14"/>
      <c r="DG131" s="15"/>
      <c r="DH131" s="13"/>
      <c r="DI131" s="13"/>
      <c r="DJ131" s="14"/>
      <c r="DK131" s="15"/>
      <c r="DL131" s="13"/>
      <c r="DM131" s="13"/>
      <c r="DN131" s="14"/>
      <c r="DO131" s="15"/>
      <c r="DP131" s="13"/>
      <c r="DQ131" s="13"/>
      <c r="DR131" s="14"/>
      <c r="DS131" s="15"/>
      <c r="DT131" s="13"/>
      <c r="DU131" s="13"/>
      <c r="DV131" s="14"/>
      <c r="DW131" s="15"/>
      <c r="DX131" s="13"/>
      <c r="DY131" s="13"/>
      <c r="DZ131" s="14"/>
      <c r="EA131" s="15"/>
      <c r="EB131" s="13"/>
      <c r="EC131" s="13"/>
      <c r="ED131" s="14"/>
      <c r="EE131" s="15"/>
      <c r="EF131" s="13"/>
      <c r="EG131" s="13"/>
      <c r="EH131" s="14"/>
      <c r="EI131" s="15"/>
      <c r="EJ131" s="13"/>
      <c r="EK131" s="13"/>
      <c r="EL131" s="14"/>
      <c r="EM131" s="15"/>
      <c r="EN131" s="13"/>
      <c r="EO131" s="13"/>
      <c r="EP131" s="14"/>
      <c r="EQ131" s="15"/>
      <c r="ER131" s="13"/>
      <c r="ES131" s="13"/>
      <c r="ET131" s="14"/>
      <c r="EU131" s="15"/>
      <c r="EV131" s="13"/>
      <c r="EW131" s="13"/>
      <c r="EX131" s="14"/>
      <c r="EY131" s="15"/>
      <c r="EZ131" s="13"/>
      <c r="FA131" s="13"/>
      <c r="FB131" s="14"/>
      <c r="FC131" s="15"/>
      <c r="FD131" s="13"/>
      <c r="FE131" s="13"/>
      <c r="FF131" s="14"/>
      <c r="FG131" s="15"/>
      <c r="FH131" s="13"/>
      <c r="FI131" s="13"/>
      <c r="FJ131" s="14"/>
      <c r="FK131" s="15"/>
      <c r="FL131" s="13"/>
      <c r="FM131" s="13"/>
      <c r="FN131" s="14"/>
      <c r="FO131" s="15"/>
      <c r="FP131" s="13"/>
      <c r="FQ131" s="13"/>
      <c r="FR131" s="14"/>
      <c r="FS131" s="15"/>
      <c r="FT131" s="13"/>
      <c r="FU131" s="13"/>
      <c r="FV131" s="14"/>
      <c r="FW131" s="15"/>
      <c r="FX131" s="13"/>
      <c r="FY131" s="13"/>
      <c r="FZ131" s="14"/>
      <c r="GA131" s="15"/>
      <c r="GB131" s="13"/>
      <c r="GC131" s="13"/>
      <c r="GD131" s="14"/>
      <c r="GE131" s="15"/>
      <c r="GF131" s="13"/>
      <c r="GG131" s="13"/>
      <c r="GH131" s="14"/>
      <c r="GI131" s="15"/>
      <c r="GJ131" s="13"/>
      <c r="GK131" s="13"/>
      <c r="GL131" s="14"/>
      <c r="GM131" s="15"/>
      <c r="GN131" s="13"/>
      <c r="GO131" s="13"/>
      <c r="GP131" s="14"/>
      <c r="GQ131" s="15"/>
      <c r="GR131" s="13"/>
      <c r="GS131" s="13"/>
      <c r="GT131" s="14"/>
      <c r="GU131" s="15"/>
      <c r="GV131" s="13"/>
      <c r="GW131" s="13"/>
      <c r="GX131" s="14"/>
      <c r="GY131" s="15"/>
      <c r="GZ131" s="13"/>
      <c r="HA131" s="13"/>
      <c r="HB131" s="14"/>
      <c r="HC131" s="15"/>
      <c r="HD131" s="13"/>
      <c r="HE131" s="13"/>
      <c r="HF131" s="14"/>
      <c r="HG131" s="15"/>
      <c r="HH131" s="13"/>
      <c r="HI131" s="13"/>
      <c r="HJ131" s="14"/>
      <c r="HK131" s="15"/>
      <c r="HL131" s="13"/>
      <c r="HM131" s="13"/>
      <c r="HN131" s="14"/>
      <c r="HO131" s="15"/>
      <c r="HP131" s="13"/>
      <c r="HQ131" s="13"/>
      <c r="HR131" s="14"/>
      <c r="HS131" s="15"/>
      <c r="HT131" s="13"/>
      <c r="HU131" s="13"/>
    </row>
    <row r="132" spans="1:229" ht="155.25" customHeight="1" x14ac:dyDescent="0.2">
      <c r="A132" s="181">
        <v>49</v>
      </c>
      <c r="B132" s="29" t="s">
        <v>271</v>
      </c>
      <c r="C132" s="23" t="s">
        <v>148</v>
      </c>
      <c r="D132" s="4" t="s">
        <v>139</v>
      </c>
      <c r="E132" s="4" t="s">
        <v>163</v>
      </c>
      <c r="F132" s="4" t="s">
        <v>163</v>
      </c>
      <c r="G132" s="1">
        <v>250</v>
      </c>
      <c r="H132" s="1">
        <f t="shared" si="20"/>
        <v>1000</v>
      </c>
      <c r="I132" s="1" t="s">
        <v>228</v>
      </c>
      <c r="J132" s="667">
        <v>250</v>
      </c>
      <c r="K132" s="12">
        <f>J132*1.1</f>
        <v>275</v>
      </c>
      <c r="L132" s="10">
        <f>H132*K132</f>
        <v>275000</v>
      </c>
      <c r="M132" s="3">
        <f t="shared" si="21"/>
        <v>55000</v>
      </c>
      <c r="N132" s="3">
        <f t="shared" si="22"/>
        <v>34375</v>
      </c>
      <c r="O132" s="11">
        <f t="shared" si="23"/>
        <v>364375</v>
      </c>
      <c r="P132" s="591">
        <v>45215</v>
      </c>
      <c r="Q132" s="11" t="s">
        <v>790</v>
      </c>
      <c r="R132" s="581" t="s">
        <v>401</v>
      </c>
      <c r="S132" s="573" t="s">
        <v>774</v>
      </c>
      <c r="T132" s="528">
        <f>'LOTTO 49'!B26</f>
        <v>71.75</v>
      </c>
      <c r="U132" s="2">
        <v>11.92</v>
      </c>
      <c r="V132" s="35">
        <f t="shared" si="24"/>
        <v>83.67</v>
      </c>
      <c r="W132" s="35"/>
      <c r="X132" s="697">
        <v>7.23</v>
      </c>
      <c r="Y132" s="696">
        <v>255120</v>
      </c>
      <c r="Z132" s="684">
        <f>Y132/H132</f>
        <v>255.12</v>
      </c>
      <c r="AA132" s="1" t="s">
        <v>812</v>
      </c>
      <c r="AB132" s="8" t="s">
        <v>813</v>
      </c>
      <c r="AC132" s="8" t="s">
        <v>819</v>
      </c>
      <c r="AD132" s="14"/>
      <c r="AE132" s="15"/>
      <c r="AF132" s="13"/>
      <c r="AG132" s="13"/>
      <c r="AH132" s="14"/>
      <c r="AI132" s="15"/>
      <c r="AJ132" s="13"/>
      <c r="AK132" s="13"/>
      <c r="AL132" s="14"/>
      <c r="AM132" s="15"/>
      <c r="AN132" s="13"/>
      <c r="AO132" s="13"/>
      <c r="AP132" s="14"/>
      <c r="AQ132" s="15"/>
      <c r="AR132" s="13"/>
      <c r="AS132" s="13"/>
      <c r="AT132" s="14"/>
      <c r="AU132" s="15"/>
      <c r="AV132" s="13"/>
      <c r="AW132" s="13"/>
      <c r="AX132" s="14"/>
      <c r="AY132" s="15"/>
      <c r="AZ132" s="13"/>
      <c r="BA132" s="13"/>
      <c r="BB132" s="14"/>
      <c r="BC132" s="15"/>
      <c r="BD132" s="13"/>
      <c r="BE132" s="13"/>
      <c r="BF132" s="14"/>
      <c r="BG132" s="15"/>
      <c r="BH132" s="13"/>
      <c r="BI132" s="13"/>
      <c r="BJ132" s="14"/>
      <c r="BK132" s="15"/>
      <c r="BL132" s="13"/>
      <c r="BM132" s="13"/>
      <c r="BN132" s="14"/>
      <c r="BO132" s="15"/>
      <c r="BP132" s="13"/>
      <c r="BQ132" s="13"/>
      <c r="BR132" s="14"/>
      <c r="BS132" s="15"/>
      <c r="BT132" s="13"/>
      <c r="BU132" s="13"/>
      <c r="BV132" s="14"/>
      <c r="BW132" s="15"/>
      <c r="BX132" s="13"/>
      <c r="BY132" s="13"/>
      <c r="BZ132" s="14"/>
      <c r="CA132" s="15"/>
      <c r="CB132" s="13"/>
      <c r="CC132" s="13"/>
      <c r="CD132" s="14"/>
      <c r="CE132" s="15"/>
      <c r="CF132" s="13"/>
      <c r="CG132" s="13"/>
      <c r="CH132" s="14"/>
      <c r="CI132" s="15"/>
      <c r="CJ132" s="13"/>
      <c r="CK132" s="13"/>
      <c r="CL132" s="14"/>
      <c r="CM132" s="15"/>
      <c r="CN132" s="13"/>
      <c r="CO132" s="13"/>
      <c r="CP132" s="14"/>
      <c r="CQ132" s="15"/>
      <c r="CR132" s="13"/>
      <c r="CS132" s="13"/>
      <c r="CT132" s="14"/>
      <c r="CU132" s="15"/>
      <c r="CV132" s="13"/>
      <c r="CW132" s="13"/>
      <c r="CX132" s="14"/>
      <c r="CY132" s="15"/>
      <c r="CZ132" s="13"/>
      <c r="DA132" s="13"/>
      <c r="DB132" s="14"/>
      <c r="DC132" s="15"/>
      <c r="DD132" s="13"/>
      <c r="DE132" s="13"/>
      <c r="DF132" s="14"/>
      <c r="DG132" s="15"/>
      <c r="DH132" s="13"/>
      <c r="DI132" s="13"/>
      <c r="DJ132" s="14"/>
      <c r="DK132" s="15"/>
      <c r="DL132" s="13"/>
      <c r="DM132" s="13"/>
      <c r="DN132" s="14"/>
      <c r="DO132" s="15"/>
      <c r="DP132" s="13"/>
      <c r="DQ132" s="13"/>
      <c r="DR132" s="14"/>
      <c r="DS132" s="15"/>
      <c r="DT132" s="13"/>
      <c r="DU132" s="13"/>
      <c r="DV132" s="14"/>
      <c r="DW132" s="15"/>
      <c r="DX132" s="13"/>
      <c r="DY132" s="13"/>
      <c r="DZ132" s="14"/>
      <c r="EA132" s="15"/>
      <c r="EB132" s="13"/>
      <c r="EC132" s="13"/>
      <c r="ED132" s="14"/>
      <c r="EE132" s="15"/>
      <c r="EF132" s="13"/>
      <c r="EG132" s="13"/>
      <c r="EH132" s="14"/>
      <c r="EI132" s="15"/>
      <c r="EJ132" s="13"/>
      <c r="EK132" s="13"/>
      <c r="EL132" s="14"/>
      <c r="EM132" s="15"/>
      <c r="EN132" s="13"/>
      <c r="EO132" s="13"/>
      <c r="EP132" s="14"/>
      <c r="EQ132" s="15"/>
      <c r="ER132" s="13"/>
      <c r="ES132" s="13"/>
      <c r="ET132" s="14"/>
      <c r="EU132" s="15"/>
      <c r="EV132" s="13"/>
      <c r="EW132" s="13"/>
      <c r="EX132" s="14"/>
      <c r="EY132" s="15"/>
      <c r="EZ132" s="13"/>
      <c r="FA132" s="13"/>
      <c r="FB132" s="14"/>
      <c r="FC132" s="15"/>
      <c r="FD132" s="13"/>
      <c r="FE132" s="13"/>
      <c r="FF132" s="14"/>
      <c r="FG132" s="15"/>
      <c r="FH132" s="13"/>
      <c r="FI132" s="13"/>
      <c r="FJ132" s="14"/>
      <c r="FK132" s="15"/>
      <c r="FL132" s="13"/>
      <c r="FM132" s="13"/>
      <c r="FN132" s="14"/>
      <c r="FO132" s="15"/>
      <c r="FP132" s="13"/>
      <c r="FQ132" s="13"/>
      <c r="FR132" s="14"/>
      <c r="FS132" s="15"/>
      <c r="FT132" s="13"/>
      <c r="FU132" s="13"/>
      <c r="FV132" s="14"/>
      <c r="FW132" s="15"/>
      <c r="FX132" s="13"/>
      <c r="FY132" s="13"/>
      <c r="FZ132" s="14"/>
      <c r="GA132" s="15"/>
      <c r="GB132" s="13"/>
      <c r="GC132" s="13"/>
      <c r="GD132" s="14"/>
      <c r="GE132" s="15"/>
      <c r="GF132" s="13"/>
      <c r="GG132" s="13"/>
      <c r="GH132" s="14"/>
      <c r="GI132" s="15"/>
      <c r="GJ132" s="13"/>
      <c r="GK132" s="13"/>
      <c r="GL132" s="14"/>
      <c r="GM132" s="15"/>
      <c r="GN132" s="13"/>
      <c r="GO132" s="13"/>
      <c r="GP132" s="14"/>
      <c r="GQ132" s="15"/>
      <c r="GR132" s="13"/>
      <c r="GS132" s="13"/>
      <c r="GT132" s="14"/>
      <c r="GU132" s="15"/>
      <c r="GV132" s="13"/>
      <c r="GW132" s="13"/>
      <c r="GX132" s="14"/>
      <c r="GY132" s="15"/>
      <c r="GZ132" s="13"/>
      <c r="HA132" s="13"/>
      <c r="HB132" s="14"/>
      <c r="HC132" s="15"/>
      <c r="HD132" s="13"/>
      <c r="HE132" s="13"/>
      <c r="HF132" s="14"/>
      <c r="HG132" s="15"/>
      <c r="HH132" s="13"/>
      <c r="HI132" s="13"/>
      <c r="HJ132" s="14"/>
      <c r="HK132" s="15"/>
      <c r="HL132" s="13"/>
      <c r="HM132" s="13"/>
      <c r="HN132" s="14"/>
      <c r="HO132" s="15"/>
      <c r="HP132" s="13"/>
      <c r="HQ132" s="13"/>
      <c r="HR132" s="14"/>
      <c r="HS132" s="15"/>
      <c r="HT132" s="13"/>
      <c r="HU132" s="13"/>
    </row>
    <row r="133" spans="1:229" s="61" customFormat="1" ht="275.25" customHeight="1" x14ac:dyDescent="0.2">
      <c r="A133" s="180">
        <v>50</v>
      </c>
      <c r="B133" s="46" t="s">
        <v>272</v>
      </c>
      <c r="C133" s="55" t="s">
        <v>365</v>
      </c>
      <c r="D133" s="48" t="s">
        <v>139</v>
      </c>
      <c r="E133" s="48" t="s">
        <v>163</v>
      </c>
      <c r="F133" s="48" t="s">
        <v>163</v>
      </c>
      <c r="G133" s="45">
        <v>150</v>
      </c>
      <c r="H133" s="45">
        <f t="shared" si="20"/>
        <v>600</v>
      </c>
      <c r="I133" s="45" t="s">
        <v>228</v>
      </c>
      <c r="J133" s="667">
        <v>250</v>
      </c>
      <c r="K133" s="57">
        <f>J133*1.1</f>
        <v>275</v>
      </c>
      <c r="L133" s="50">
        <f>H133*K133</f>
        <v>165000</v>
      </c>
      <c r="M133" s="51">
        <f t="shared" si="21"/>
        <v>33000</v>
      </c>
      <c r="N133" s="51">
        <f t="shared" si="22"/>
        <v>20625</v>
      </c>
      <c r="O133" s="52">
        <f t="shared" si="23"/>
        <v>218625</v>
      </c>
      <c r="P133" s="593">
        <v>45215</v>
      </c>
      <c r="Q133" s="52" t="s">
        <v>790</v>
      </c>
      <c r="R133" s="580" t="s">
        <v>373</v>
      </c>
      <c r="S133" s="574" t="s">
        <v>772</v>
      </c>
      <c r="T133" s="527">
        <f>' LOTTO 50 '!B20</f>
        <v>25.833333333333336</v>
      </c>
      <c r="U133" s="45" t="s">
        <v>809</v>
      </c>
      <c r="V133" s="45" t="s">
        <v>809</v>
      </c>
      <c r="W133" s="45"/>
      <c r="X133" s="45" t="s">
        <v>809</v>
      </c>
      <c r="Y133" s="45" t="s">
        <v>809</v>
      </c>
      <c r="Z133" s="45" t="s">
        <v>809</v>
      </c>
      <c r="AA133" s="45" t="s">
        <v>809</v>
      </c>
      <c r="AB133" s="46" t="s">
        <v>809</v>
      </c>
      <c r="AC133" s="715" t="s">
        <v>809</v>
      </c>
      <c r="AD133" s="59"/>
      <c r="AE133" s="60"/>
      <c r="AF133" s="58"/>
      <c r="AG133" s="58"/>
      <c r="AH133" s="59"/>
      <c r="AI133" s="60"/>
      <c r="AJ133" s="58"/>
      <c r="AK133" s="58"/>
      <c r="AL133" s="59"/>
      <c r="AM133" s="60"/>
      <c r="AN133" s="58"/>
      <c r="AO133" s="58"/>
      <c r="AP133" s="59"/>
      <c r="AQ133" s="60"/>
      <c r="AR133" s="58"/>
      <c r="AS133" s="58"/>
      <c r="AT133" s="59"/>
      <c r="AU133" s="60"/>
      <c r="AV133" s="58"/>
      <c r="AW133" s="58"/>
      <c r="AX133" s="59"/>
      <c r="AY133" s="60"/>
      <c r="AZ133" s="58"/>
      <c r="BA133" s="58"/>
      <c r="BB133" s="59"/>
      <c r="BC133" s="60"/>
      <c r="BD133" s="58"/>
      <c r="BE133" s="58"/>
      <c r="BF133" s="59"/>
      <c r="BG133" s="60"/>
      <c r="BH133" s="58"/>
      <c r="BI133" s="58"/>
      <c r="BJ133" s="59"/>
      <c r="BK133" s="60"/>
      <c r="BL133" s="58"/>
      <c r="BM133" s="58"/>
      <c r="BN133" s="59"/>
      <c r="BO133" s="60"/>
      <c r="BP133" s="58"/>
      <c r="BQ133" s="58"/>
      <c r="BR133" s="59"/>
      <c r="BS133" s="60"/>
      <c r="BT133" s="58"/>
      <c r="BU133" s="58"/>
      <c r="BV133" s="59"/>
      <c r="BW133" s="60"/>
      <c r="BX133" s="58"/>
      <c r="BY133" s="58"/>
      <c r="BZ133" s="59"/>
      <c r="CA133" s="60"/>
      <c r="CB133" s="58"/>
      <c r="CC133" s="58"/>
      <c r="CD133" s="59"/>
      <c r="CE133" s="60"/>
      <c r="CF133" s="58"/>
      <c r="CG133" s="58"/>
      <c r="CH133" s="59"/>
      <c r="CI133" s="60"/>
      <c r="CJ133" s="58"/>
      <c r="CK133" s="58"/>
      <c r="CL133" s="59"/>
      <c r="CM133" s="60"/>
      <c r="CN133" s="58"/>
      <c r="CO133" s="58"/>
      <c r="CP133" s="59"/>
      <c r="CQ133" s="60"/>
      <c r="CR133" s="58"/>
      <c r="CS133" s="58"/>
      <c r="CT133" s="59"/>
      <c r="CU133" s="60"/>
      <c r="CV133" s="58"/>
      <c r="CW133" s="58"/>
      <c r="CX133" s="59"/>
      <c r="CY133" s="60"/>
      <c r="CZ133" s="58"/>
      <c r="DA133" s="58"/>
      <c r="DB133" s="59"/>
      <c r="DC133" s="60"/>
      <c r="DD133" s="58"/>
      <c r="DE133" s="58"/>
      <c r="DF133" s="59"/>
      <c r="DG133" s="60"/>
      <c r="DH133" s="58"/>
      <c r="DI133" s="58"/>
      <c r="DJ133" s="59"/>
      <c r="DK133" s="60"/>
      <c r="DL133" s="58"/>
      <c r="DM133" s="58"/>
      <c r="DN133" s="59"/>
      <c r="DO133" s="60"/>
      <c r="DP133" s="58"/>
      <c r="DQ133" s="58"/>
      <c r="DR133" s="59"/>
      <c r="DS133" s="60"/>
      <c r="DT133" s="58"/>
      <c r="DU133" s="58"/>
      <c r="DV133" s="59"/>
      <c r="DW133" s="60"/>
      <c r="DX133" s="58"/>
      <c r="DY133" s="58"/>
      <c r="DZ133" s="59"/>
      <c r="EA133" s="60"/>
      <c r="EB133" s="58"/>
      <c r="EC133" s="58"/>
      <c r="ED133" s="59"/>
      <c r="EE133" s="60"/>
      <c r="EF133" s="58"/>
      <c r="EG133" s="58"/>
      <c r="EH133" s="59"/>
      <c r="EI133" s="60"/>
      <c r="EJ133" s="58"/>
      <c r="EK133" s="58"/>
      <c r="EL133" s="59"/>
      <c r="EM133" s="60"/>
      <c r="EN133" s="58"/>
      <c r="EO133" s="58"/>
      <c r="EP133" s="59"/>
      <c r="EQ133" s="60"/>
      <c r="ER133" s="58"/>
      <c r="ES133" s="58"/>
      <c r="ET133" s="59"/>
      <c r="EU133" s="60"/>
      <c r="EV133" s="58"/>
      <c r="EW133" s="58"/>
      <c r="EX133" s="59"/>
      <c r="EY133" s="60"/>
      <c r="EZ133" s="58"/>
      <c r="FA133" s="58"/>
      <c r="FB133" s="59"/>
      <c r="FC133" s="60"/>
      <c r="FD133" s="58"/>
      <c r="FE133" s="58"/>
      <c r="FF133" s="59"/>
      <c r="FG133" s="60"/>
      <c r="FH133" s="58"/>
      <c r="FI133" s="58"/>
      <c r="FJ133" s="59"/>
      <c r="FK133" s="60"/>
      <c r="FL133" s="58"/>
      <c r="FM133" s="58"/>
      <c r="FN133" s="59"/>
      <c r="FO133" s="60"/>
      <c r="FP133" s="58"/>
      <c r="FQ133" s="58"/>
      <c r="FR133" s="59"/>
      <c r="FS133" s="60"/>
      <c r="FT133" s="58"/>
      <c r="FU133" s="58"/>
      <c r="FV133" s="59"/>
      <c r="FW133" s="60"/>
      <c r="FX133" s="58"/>
      <c r="FY133" s="58"/>
      <c r="FZ133" s="59"/>
      <c r="GA133" s="60"/>
      <c r="GB133" s="58"/>
      <c r="GC133" s="58"/>
      <c r="GD133" s="59"/>
      <c r="GE133" s="60"/>
      <c r="GF133" s="58"/>
      <c r="GG133" s="58"/>
      <c r="GH133" s="59"/>
      <c r="GI133" s="60"/>
      <c r="GJ133" s="58"/>
      <c r="GK133" s="58"/>
      <c r="GL133" s="59"/>
      <c r="GM133" s="60"/>
      <c r="GN133" s="58"/>
      <c r="GO133" s="58"/>
      <c r="GP133" s="59"/>
      <c r="GQ133" s="60"/>
      <c r="GR133" s="58"/>
      <c r="GS133" s="58"/>
      <c r="GT133" s="59"/>
      <c r="GU133" s="60"/>
      <c r="GV133" s="58"/>
      <c r="GW133" s="58"/>
      <c r="GX133" s="59"/>
      <c r="GY133" s="60"/>
      <c r="GZ133" s="58"/>
      <c r="HA133" s="58"/>
      <c r="HB133" s="59"/>
      <c r="HC133" s="60"/>
      <c r="HD133" s="58"/>
      <c r="HE133" s="58"/>
      <c r="HF133" s="59"/>
      <c r="HG133" s="60"/>
      <c r="HH133" s="58"/>
      <c r="HI133" s="58"/>
      <c r="HJ133" s="59"/>
      <c r="HK133" s="60"/>
      <c r="HL133" s="58"/>
      <c r="HM133" s="58"/>
      <c r="HN133" s="59"/>
      <c r="HO133" s="60"/>
      <c r="HP133" s="58"/>
      <c r="HQ133" s="58"/>
      <c r="HR133" s="59"/>
      <c r="HS133" s="60"/>
      <c r="HT133" s="58"/>
      <c r="HU133" s="58"/>
    </row>
    <row r="134" spans="1:229" s="61" customFormat="1" ht="315.75" customHeight="1" x14ac:dyDescent="0.2">
      <c r="A134" s="180">
        <v>50</v>
      </c>
      <c r="B134" s="46" t="s">
        <v>272</v>
      </c>
      <c r="C134" s="55" t="s">
        <v>365</v>
      </c>
      <c r="D134" s="48" t="s">
        <v>139</v>
      </c>
      <c r="E134" s="48" t="s">
        <v>163</v>
      </c>
      <c r="F134" s="48" t="s">
        <v>163</v>
      </c>
      <c r="G134" s="45">
        <v>150</v>
      </c>
      <c r="H134" s="45">
        <f t="shared" si="20"/>
        <v>600</v>
      </c>
      <c r="I134" s="45" t="s">
        <v>228</v>
      </c>
      <c r="J134" s="667">
        <v>250</v>
      </c>
      <c r="K134" s="57">
        <f>J134*1.1</f>
        <v>275</v>
      </c>
      <c r="L134" s="50">
        <f>H134*K134</f>
        <v>165000</v>
      </c>
      <c r="M134" s="51">
        <f t="shared" si="21"/>
        <v>33000</v>
      </c>
      <c r="N134" s="51">
        <f t="shared" si="22"/>
        <v>20625</v>
      </c>
      <c r="O134" s="52">
        <f t="shared" si="23"/>
        <v>218625</v>
      </c>
      <c r="P134" s="593">
        <v>45215</v>
      </c>
      <c r="Q134" s="52" t="s">
        <v>775</v>
      </c>
      <c r="R134" s="580" t="s">
        <v>380</v>
      </c>
      <c r="S134" s="574" t="s">
        <v>774</v>
      </c>
      <c r="T134" s="527">
        <f>' LOTTO 50 '!B21</f>
        <v>80</v>
      </c>
      <c r="U134" s="46">
        <v>20</v>
      </c>
      <c r="V134" s="56">
        <f>U134+T134</f>
        <v>100</v>
      </c>
      <c r="W134" s="56"/>
      <c r="X134" s="695">
        <v>12.73</v>
      </c>
      <c r="Y134" s="683">
        <v>144000</v>
      </c>
      <c r="Z134" s="707">
        <f>Y134/H134</f>
        <v>240</v>
      </c>
      <c r="AA134" s="683"/>
      <c r="AB134" s="716" t="s">
        <v>807</v>
      </c>
      <c r="AC134" s="716" t="s">
        <v>819</v>
      </c>
      <c r="AD134" s="59"/>
      <c r="AE134" s="60"/>
      <c r="AF134" s="58"/>
      <c r="AG134" s="58"/>
      <c r="AH134" s="59"/>
      <c r="AI134" s="60"/>
      <c r="AJ134" s="58"/>
      <c r="AK134" s="58"/>
      <c r="AL134" s="59"/>
      <c r="AM134" s="60"/>
      <c r="AN134" s="58"/>
      <c r="AO134" s="58"/>
      <c r="AP134" s="59"/>
      <c r="AQ134" s="60"/>
      <c r="AR134" s="58"/>
      <c r="AS134" s="58"/>
      <c r="AT134" s="59"/>
      <c r="AU134" s="60"/>
      <c r="AV134" s="58"/>
      <c r="AW134" s="58"/>
      <c r="AX134" s="59"/>
      <c r="AY134" s="60"/>
      <c r="AZ134" s="58"/>
      <c r="BA134" s="58"/>
      <c r="BB134" s="59"/>
      <c r="BC134" s="60"/>
      <c r="BD134" s="58"/>
      <c r="BE134" s="58"/>
      <c r="BF134" s="59"/>
      <c r="BG134" s="60"/>
      <c r="BH134" s="58"/>
      <c r="BI134" s="58"/>
      <c r="BJ134" s="59"/>
      <c r="BK134" s="60"/>
      <c r="BL134" s="58"/>
      <c r="BM134" s="58"/>
      <c r="BN134" s="59"/>
      <c r="BO134" s="60"/>
      <c r="BP134" s="58"/>
      <c r="BQ134" s="58"/>
      <c r="BR134" s="59"/>
      <c r="BS134" s="60"/>
      <c r="BT134" s="58"/>
      <c r="BU134" s="58"/>
      <c r="BV134" s="59"/>
      <c r="BW134" s="60"/>
      <c r="BX134" s="58"/>
      <c r="BY134" s="58"/>
      <c r="BZ134" s="59"/>
      <c r="CA134" s="60"/>
      <c r="CB134" s="58"/>
      <c r="CC134" s="58"/>
      <c r="CD134" s="59"/>
      <c r="CE134" s="60"/>
      <c r="CF134" s="58"/>
      <c r="CG134" s="58"/>
      <c r="CH134" s="59"/>
      <c r="CI134" s="60"/>
      <c r="CJ134" s="58"/>
      <c r="CK134" s="58"/>
      <c r="CL134" s="59"/>
      <c r="CM134" s="60"/>
      <c r="CN134" s="58"/>
      <c r="CO134" s="58"/>
      <c r="CP134" s="59"/>
      <c r="CQ134" s="60"/>
      <c r="CR134" s="58"/>
      <c r="CS134" s="58"/>
      <c r="CT134" s="59"/>
      <c r="CU134" s="60"/>
      <c r="CV134" s="58"/>
      <c r="CW134" s="58"/>
      <c r="CX134" s="59"/>
      <c r="CY134" s="60"/>
      <c r="CZ134" s="58"/>
      <c r="DA134" s="58"/>
      <c r="DB134" s="59"/>
      <c r="DC134" s="60"/>
      <c r="DD134" s="58"/>
      <c r="DE134" s="58"/>
      <c r="DF134" s="59"/>
      <c r="DG134" s="60"/>
      <c r="DH134" s="58"/>
      <c r="DI134" s="58"/>
      <c r="DJ134" s="59"/>
      <c r="DK134" s="60"/>
      <c r="DL134" s="58"/>
      <c r="DM134" s="58"/>
      <c r="DN134" s="59"/>
      <c r="DO134" s="60"/>
      <c r="DP134" s="58"/>
      <c r="DQ134" s="58"/>
      <c r="DR134" s="59"/>
      <c r="DS134" s="60"/>
      <c r="DT134" s="58"/>
      <c r="DU134" s="58"/>
      <c r="DV134" s="59"/>
      <c r="DW134" s="60"/>
      <c r="DX134" s="58"/>
      <c r="DY134" s="58"/>
      <c r="DZ134" s="59"/>
      <c r="EA134" s="60"/>
      <c r="EB134" s="58"/>
      <c r="EC134" s="58"/>
      <c r="ED134" s="59"/>
      <c r="EE134" s="60"/>
      <c r="EF134" s="58"/>
      <c r="EG134" s="58"/>
      <c r="EH134" s="59"/>
      <c r="EI134" s="60"/>
      <c r="EJ134" s="58"/>
      <c r="EK134" s="58"/>
      <c r="EL134" s="59"/>
      <c r="EM134" s="60"/>
      <c r="EN134" s="58"/>
      <c r="EO134" s="58"/>
      <c r="EP134" s="59"/>
      <c r="EQ134" s="60"/>
      <c r="ER134" s="58"/>
      <c r="ES134" s="58"/>
      <c r="ET134" s="59"/>
      <c r="EU134" s="60"/>
      <c r="EV134" s="58"/>
      <c r="EW134" s="58"/>
      <c r="EX134" s="59"/>
      <c r="EY134" s="60"/>
      <c r="EZ134" s="58"/>
      <c r="FA134" s="58"/>
      <c r="FB134" s="59"/>
      <c r="FC134" s="60"/>
      <c r="FD134" s="58"/>
      <c r="FE134" s="58"/>
      <c r="FF134" s="59"/>
      <c r="FG134" s="60"/>
      <c r="FH134" s="58"/>
      <c r="FI134" s="58"/>
      <c r="FJ134" s="59"/>
      <c r="FK134" s="60"/>
      <c r="FL134" s="58"/>
      <c r="FM134" s="58"/>
      <c r="FN134" s="59"/>
      <c r="FO134" s="60"/>
      <c r="FP134" s="58"/>
      <c r="FQ134" s="58"/>
      <c r="FR134" s="59"/>
      <c r="FS134" s="60"/>
      <c r="FT134" s="58"/>
      <c r="FU134" s="58"/>
      <c r="FV134" s="59"/>
      <c r="FW134" s="60"/>
      <c r="FX134" s="58"/>
      <c r="FY134" s="58"/>
      <c r="FZ134" s="59"/>
      <c r="GA134" s="60"/>
      <c r="GB134" s="58"/>
      <c r="GC134" s="58"/>
      <c r="GD134" s="59"/>
      <c r="GE134" s="60"/>
      <c r="GF134" s="58"/>
      <c r="GG134" s="58"/>
      <c r="GH134" s="59"/>
      <c r="GI134" s="60"/>
      <c r="GJ134" s="58"/>
      <c r="GK134" s="58"/>
      <c r="GL134" s="59"/>
      <c r="GM134" s="60"/>
      <c r="GN134" s="58"/>
      <c r="GO134" s="58"/>
      <c r="GP134" s="59"/>
      <c r="GQ134" s="60"/>
      <c r="GR134" s="58"/>
      <c r="GS134" s="58"/>
      <c r="GT134" s="59"/>
      <c r="GU134" s="60"/>
      <c r="GV134" s="58"/>
      <c r="GW134" s="58"/>
      <c r="GX134" s="59"/>
      <c r="GY134" s="60"/>
      <c r="GZ134" s="58"/>
      <c r="HA134" s="58"/>
      <c r="HB134" s="59"/>
      <c r="HC134" s="60"/>
      <c r="HD134" s="58"/>
      <c r="HE134" s="58"/>
      <c r="HF134" s="59"/>
      <c r="HG134" s="60"/>
      <c r="HH134" s="58"/>
      <c r="HI134" s="58"/>
      <c r="HJ134" s="59"/>
      <c r="HK134" s="60"/>
      <c r="HL134" s="58"/>
      <c r="HM134" s="58"/>
      <c r="HN134" s="59"/>
      <c r="HO134" s="60"/>
      <c r="HP134" s="58"/>
      <c r="HQ134" s="58"/>
      <c r="HR134" s="59"/>
      <c r="HS134" s="60"/>
      <c r="HT134" s="58"/>
      <c r="HU134" s="58"/>
    </row>
    <row r="135" spans="1:229" s="17" customFormat="1" ht="90" customHeight="1" x14ac:dyDescent="0.2">
      <c r="A135" s="178"/>
      <c r="B135" s="2"/>
      <c r="C135" s="19" t="s">
        <v>88</v>
      </c>
      <c r="D135" s="8"/>
      <c r="E135" s="8"/>
      <c r="F135" s="8"/>
      <c r="G135" s="1"/>
      <c r="H135" s="1"/>
      <c r="I135" s="1"/>
      <c r="J135" s="666"/>
      <c r="K135" s="9"/>
      <c r="L135" s="10"/>
      <c r="M135" s="3"/>
      <c r="N135" s="3"/>
      <c r="O135" s="11"/>
      <c r="P135" s="11"/>
      <c r="Q135" s="11"/>
      <c r="R135" s="922"/>
      <c r="S135" s="573"/>
      <c r="T135" s="525"/>
      <c r="U135" s="1"/>
      <c r="V135" s="1"/>
      <c r="W135" s="1"/>
      <c r="X135" s="1"/>
      <c r="Y135" s="672"/>
      <c r="Z135" s="671"/>
      <c r="AA135" s="1"/>
      <c r="AB135" s="2"/>
      <c r="AC135" s="176"/>
    </row>
    <row r="136" spans="1:229" ht="90" customHeight="1" x14ac:dyDescent="0.2">
      <c r="A136" s="181">
        <v>51</v>
      </c>
      <c r="B136" s="31" t="s">
        <v>273</v>
      </c>
      <c r="C136" s="23" t="s">
        <v>150</v>
      </c>
      <c r="D136" s="4" t="s">
        <v>139</v>
      </c>
      <c r="E136" s="4" t="s">
        <v>163</v>
      </c>
      <c r="F136" s="4" t="s">
        <v>163</v>
      </c>
      <c r="G136" s="1">
        <v>30</v>
      </c>
      <c r="H136" s="1">
        <f t="shared" ref="H136:H143" si="25">G136*4</f>
        <v>120</v>
      </c>
      <c r="I136" s="1" t="s">
        <v>228</v>
      </c>
      <c r="J136" s="667">
        <v>40</v>
      </c>
      <c r="K136" s="12">
        <v>45</v>
      </c>
      <c r="L136" s="10">
        <f>H136*K136</f>
        <v>5400</v>
      </c>
      <c r="M136" s="3">
        <f t="shared" ref="M136:M143" si="26">L136*0.2</f>
        <v>1080</v>
      </c>
      <c r="N136" s="3">
        <f t="shared" ref="N136:N143" si="27">L136/48*6</f>
        <v>675</v>
      </c>
      <c r="O136" s="11">
        <f t="shared" ref="O136:O143" si="28">L136+M136+N136</f>
        <v>7155</v>
      </c>
      <c r="P136" s="591">
        <v>45222</v>
      </c>
      <c r="Q136" s="11" t="s">
        <v>790</v>
      </c>
      <c r="R136" s="579" t="s">
        <v>399</v>
      </c>
      <c r="S136" s="573" t="s">
        <v>774</v>
      </c>
      <c r="T136" s="528">
        <f>'LOTTO 51'!B16</f>
        <v>80</v>
      </c>
      <c r="U136" s="2">
        <v>20</v>
      </c>
      <c r="V136" s="35">
        <f>U136+T136</f>
        <v>100</v>
      </c>
      <c r="W136" s="35"/>
      <c r="X136" s="697">
        <v>29.11</v>
      </c>
      <c r="Y136" s="696">
        <v>3828</v>
      </c>
      <c r="Z136" s="684">
        <f>Y136/H136</f>
        <v>31.9</v>
      </c>
      <c r="AA136" s="2"/>
      <c r="AB136" s="8" t="s">
        <v>807</v>
      </c>
      <c r="AC136" s="8" t="s">
        <v>819</v>
      </c>
      <c r="AD136" s="14"/>
      <c r="AE136" s="15"/>
      <c r="AF136" s="13"/>
      <c r="AG136" s="13"/>
      <c r="AH136" s="14"/>
      <c r="AI136" s="15"/>
      <c r="AJ136" s="13"/>
      <c r="AK136" s="13"/>
      <c r="AL136" s="14"/>
      <c r="AM136" s="15"/>
      <c r="AN136" s="13"/>
      <c r="AO136" s="13"/>
      <c r="AP136" s="14"/>
      <c r="AQ136" s="15"/>
      <c r="AR136" s="13"/>
      <c r="AS136" s="13"/>
      <c r="AT136" s="14"/>
      <c r="AU136" s="15"/>
      <c r="AV136" s="13"/>
      <c r="AW136" s="13"/>
      <c r="AX136" s="14"/>
      <c r="AY136" s="15"/>
      <c r="AZ136" s="13"/>
      <c r="BA136" s="13"/>
      <c r="BB136" s="14"/>
      <c r="BC136" s="15"/>
      <c r="BD136" s="13"/>
      <c r="BE136" s="13"/>
      <c r="BF136" s="14"/>
      <c r="BG136" s="15"/>
      <c r="BH136" s="13"/>
      <c r="BI136" s="13"/>
      <c r="BJ136" s="14"/>
      <c r="BK136" s="15"/>
      <c r="BL136" s="13"/>
      <c r="BM136" s="13"/>
      <c r="BN136" s="14"/>
      <c r="BO136" s="15"/>
      <c r="BP136" s="13"/>
      <c r="BQ136" s="13"/>
      <c r="BR136" s="14"/>
      <c r="BS136" s="15"/>
      <c r="BT136" s="13"/>
      <c r="BU136" s="13"/>
      <c r="BV136" s="14"/>
      <c r="BW136" s="15"/>
      <c r="BX136" s="13"/>
      <c r="BY136" s="13"/>
      <c r="BZ136" s="14"/>
      <c r="CA136" s="15"/>
      <c r="CB136" s="13"/>
      <c r="CC136" s="13"/>
      <c r="CD136" s="14"/>
      <c r="CE136" s="15"/>
      <c r="CF136" s="13"/>
      <c r="CG136" s="13"/>
      <c r="CH136" s="14"/>
      <c r="CI136" s="15"/>
      <c r="CJ136" s="13"/>
      <c r="CK136" s="13"/>
      <c r="CL136" s="14"/>
      <c r="CM136" s="15"/>
      <c r="CN136" s="13"/>
      <c r="CO136" s="13"/>
      <c r="CP136" s="14"/>
      <c r="CQ136" s="15"/>
      <c r="CR136" s="13"/>
      <c r="CS136" s="13"/>
      <c r="CT136" s="14"/>
      <c r="CU136" s="15"/>
      <c r="CV136" s="13"/>
      <c r="CW136" s="13"/>
      <c r="CX136" s="14"/>
      <c r="CY136" s="15"/>
      <c r="CZ136" s="13"/>
      <c r="DA136" s="13"/>
      <c r="DB136" s="14"/>
      <c r="DC136" s="15"/>
      <c r="DD136" s="13"/>
      <c r="DE136" s="13"/>
      <c r="DF136" s="14"/>
      <c r="DG136" s="15"/>
      <c r="DH136" s="13"/>
      <c r="DI136" s="13"/>
      <c r="DJ136" s="14"/>
      <c r="DK136" s="15"/>
      <c r="DL136" s="13"/>
      <c r="DM136" s="13"/>
      <c r="DN136" s="14"/>
      <c r="DO136" s="15"/>
      <c r="DP136" s="13"/>
      <c r="DQ136" s="13"/>
      <c r="DR136" s="14"/>
      <c r="DS136" s="15"/>
      <c r="DT136" s="13"/>
      <c r="DU136" s="13"/>
      <c r="DV136" s="14"/>
      <c r="DW136" s="15"/>
      <c r="DX136" s="13"/>
      <c r="DY136" s="13"/>
      <c r="DZ136" s="14"/>
      <c r="EA136" s="15"/>
      <c r="EB136" s="13"/>
      <c r="EC136" s="13"/>
      <c r="ED136" s="14"/>
      <c r="EE136" s="15"/>
      <c r="EF136" s="13"/>
      <c r="EG136" s="13"/>
      <c r="EH136" s="14"/>
      <c r="EI136" s="15"/>
      <c r="EJ136" s="13"/>
      <c r="EK136" s="13"/>
      <c r="EL136" s="14"/>
      <c r="EM136" s="15"/>
      <c r="EN136" s="13"/>
      <c r="EO136" s="13"/>
      <c r="EP136" s="14"/>
      <c r="EQ136" s="15"/>
      <c r="ER136" s="13"/>
      <c r="ES136" s="13"/>
      <c r="ET136" s="14"/>
      <c r="EU136" s="15"/>
      <c r="EV136" s="13"/>
      <c r="EW136" s="13"/>
      <c r="EX136" s="14"/>
      <c r="EY136" s="15"/>
      <c r="EZ136" s="13"/>
      <c r="FA136" s="13"/>
      <c r="FB136" s="14"/>
      <c r="FC136" s="15"/>
      <c r="FD136" s="13"/>
      <c r="FE136" s="13"/>
      <c r="FF136" s="14"/>
      <c r="FG136" s="15"/>
      <c r="FH136" s="13"/>
      <c r="FI136" s="13"/>
      <c r="FJ136" s="14"/>
      <c r="FK136" s="15"/>
      <c r="FL136" s="13"/>
      <c r="FM136" s="13"/>
      <c r="FN136" s="14"/>
      <c r="FO136" s="15"/>
      <c r="FP136" s="13"/>
      <c r="FQ136" s="13"/>
      <c r="FR136" s="14"/>
      <c r="FS136" s="15"/>
      <c r="FT136" s="13"/>
      <c r="FU136" s="13"/>
      <c r="FV136" s="14"/>
      <c r="FW136" s="15"/>
      <c r="FX136" s="13"/>
      <c r="FY136" s="13"/>
      <c r="FZ136" s="14"/>
      <c r="GA136" s="15"/>
      <c r="GB136" s="13"/>
      <c r="GC136" s="13"/>
      <c r="GD136" s="14"/>
      <c r="GE136" s="15"/>
      <c r="GF136" s="13"/>
      <c r="GG136" s="13"/>
      <c r="GH136" s="14"/>
      <c r="GI136" s="15"/>
      <c r="GJ136" s="13"/>
      <c r="GK136" s="13"/>
      <c r="GL136" s="14"/>
      <c r="GM136" s="15"/>
      <c r="GN136" s="13"/>
      <c r="GO136" s="13"/>
      <c r="GP136" s="14"/>
      <c r="GQ136" s="15"/>
      <c r="GR136" s="13"/>
      <c r="GS136" s="13"/>
      <c r="GT136" s="14"/>
      <c r="GU136" s="15"/>
      <c r="GV136" s="13"/>
      <c r="GW136" s="13"/>
      <c r="GX136" s="14"/>
      <c r="GY136" s="15"/>
      <c r="GZ136" s="13"/>
      <c r="HA136" s="13"/>
      <c r="HB136" s="14"/>
      <c r="HC136" s="15"/>
      <c r="HD136" s="13"/>
      <c r="HE136" s="13"/>
      <c r="HF136" s="14"/>
      <c r="HG136" s="15"/>
      <c r="HH136" s="13"/>
      <c r="HI136" s="13"/>
      <c r="HJ136" s="14"/>
      <c r="HK136" s="15"/>
      <c r="HL136" s="13"/>
      <c r="HM136" s="13"/>
      <c r="HN136" s="14"/>
      <c r="HO136" s="15"/>
      <c r="HP136" s="13"/>
      <c r="HQ136" s="13"/>
      <c r="HR136" s="14"/>
      <c r="HS136" s="15"/>
      <c r="HT136" s="13"/>
      <c r="HU136" s="13"/>
    </row>
    <row r="137" spans="1:229" s="61" customFormat="1" ht="90" customHeight="1" x14ac:dyDescent="0.2">
      <c r="A137" s="180">
        <v>52</v>
      </c>
      <c r="B137" s="48" t="s">
        <v>274</v>
      </c>
      <c r="C137" s="47" t="s">
        <v>27</v>
      </c>
      <c r="D137" s="48" t="s">
        <v>139</v>
      </c>
      <c r="E137" s="48" t="s">
        <v>163</v>
      </c>
      <c r="F137" s="48" t="s">
        <v>163</v>
      </c>
      <c r="G137" s="45">
        <v>20</v>
      </c>
      <c r="H137" s="45">
        <f t="shared" si="25"/>
        <v>80</v>
      </c>
      <c r="I137" s="45" t="s">
        <v>228</v>
      </c>
      <c r="J137" s="667">
        <v>10</v>
      </c>
      <c r="K137" s="57">
        <v>15</v>
      </c>
      <c r="L137" s="50">
        <f>H137*K137</f>
        <v>1200</v>
      </c>
      <c r="M137" s="51">
        <f t="shared" si="26"/>
        <v>240</v>
      </c>
      <c r="N137" s="51">
        <f t="shared" si="27"/>
        <v>150</v>
      </c>
      <c r="O137" s="52">
        <f t="shared" si="28"/>
        <v>1590</v>
      </c>
      <c r="P137" s="593">
        <v>45222</v>
      </c>
      <c r="Q137" s="52" t="s">
        <v>790</v>
      </c>
      <c r="R137" s="580" t="s">
        <v>372</v>
      </c>
      <c r="S137" s="574" t="s">
        <v>774</v>
      </c>
      <c r="T137" s="527">
        <f>'LOTTO 52'!B20</f>
        <v>67.5</v>
      </c>
      <c r="U137" s="46">
        <v>20</v>
      </c>
      <c r="V137" s="56">
        <f>U137+T137</f>
        <v>87.5</v>
      </c>
      <c r="W137" s="723"/>
      <c r="X137" s="61">
        <v>43.33</v>
      </c>
      <c r="Y137" s="676">
        <v>680</v>
      </c>
      <c r="Z137" s="683">
        <f>Y137/H137</f>
        <v>8.5</v>
      </c>
      <c r="AA137" s="46"/>
      <c r="AB137" s="716" t="s">
        <v>807</v>
      </c>
      <c r="AC137" s="716" t="s">
        <v>819</v>
      </c>
      <c r="AD137" s="59"/>
      <c r="AE137" s="58"/>
      <c r="AF137" s="58"/>
      <c r="AG137" s="58"/>
      <c r="AH137" s="59"/>
      <c r="AI137" s="58"/>
      <c r="AJ137" s="58"/>
      <c r="AK137" s="58"/>
      <c r="AL137" s="59"/>
      <c r="AM137" s="58"/>
      <c r="AN137" s="58"/>
      <c r="AO137" s="58"/>
      <c r="AP137" s="59"/>
      <c r="AQ137" s="58"/>
      <c r="AR137" s="58"/>
      <c r="AS137" s="58"/>
      <c r="AT137" s="59"/>
      <c r="AU137" s="58"/>
      <c r="AV137" s="58"/>
      <c r="AW137" s="58"/>
      <c r="AX137" s="59"/>
      <c r="AY137" s="58"/>
      <c r="AZ137" s="58"/>
      <c r="BA137" s="58"/>
      <c r="BB137" s="59"/>
      <c r="BC137" s="58"/>
      <c r="BD137" s="58"/>
      <c r="BE137" s="58"/>
      <c r="BF137" s="59"/>
      <c r="BG137" s="58"/>
      <c r="BH137" s="58"/>
      <c r="BI137" s="58"/>
      <c r="BJ137" s="59"/>
      <c r="BK137" s="58"/>
      <c r="BL137" s="58"/>
      <c r="BM137" s="58"/>
      <c r="BN137" s="59"/>
      <c r="BO137" s="58"/>
      <c r="BP137" s="58"/>
      <c r="BQ137" s="58"/>
      <c r="BR137" s="59"/>
      <c r="BS137" s="58"/>
      <c r="BT137" s="58"/>
      <c r="BU137" s="58"/>
      <c r="BV137" s="59"/>
      <c r="BW137" s="58"/>
      <c r="BX137" s="58"/>
      <c r="BY137" s="58"/>
      <c r="BZ137" s="59"/>
      <c r="CA137" s="58"/>
      <c r="CB137" s="58"/>
      <c r="CC137" s="58"/>
      <c r="CD137" s="59"/>
      <c r="CE137" s="58"/>
      <c r="CF137" s="58"/>
      <c r="CG137" s="58"/>
      <c r="CH137" s="59"/>
      <c r="CI137" s="58"/>
      <c r="CJ137" s="58"/>
      <c r="CK137" s="58"/>
      <c r="CL137" s="59"/>
      <c r="CM137" s="58"/>
      <c r="CN137" s="58"/>
      <c r="CO137" s="58"/>
      <c r="CP137" s="59"/>
      <c r="CQ137" s="58"/>
      <c r="CR137" s="58"/>
      <c r="CS137" s="58"/>
      <c r="CT137" s="59"/>
      <c r="CU137" s="58"/>
      <c r="CV137" s="58"/>
      <c r="CW137" s="58"/>
      <c r="CX137" s="59"/>
      <c r="CY137" s="58"/>
      <c r="CZ137" s="58"/>
      <c r="DA137" s="58"/>
      <c r="DB137" s="59"/>
      <c r="DC137" s="58"/>
      <c r="DD137" s="58"/>
      <c r="DE137" s="58"/>
      <c r="DF137" s="59"/>
      <c r="DG137" s="58"/>
      <c r="DH137" s="58"/>
      <c r="DI137" s="58"/>
      <c r="DJ137" s="59"/>
      <c r="DK137" s="58"/>
      <c r="DL137" s="58"/>
      <c r="DM137" s="58"/>
      <c r="DN137" s="59"/>
      <c r="DO137" s="58"/>
      <c r="DP137" s="58"/>
      <c r="DQ137" s="58"/>
      <c r="DR137" s="59"/>
      <c r="DS137" s="58"/>
      <c r="DT137" s="58"/>
      <c r="DU137" s="58"/>
      <c r="DV137" s="59"/>
      <c r="DW137" s="58"/>
      <c r="DX137" s="58"/>
      <c r="DY137" s="58"/>
      <c r="DZ137" s="59"/>
      <c r="EA137" s="58"/>
      <c r="EB137" s="58"/>
      <c r="EC137" s="58"/>
      <c r="ED137" s="59"/>
      <c r="EE137" s="58"/>
      <c r="EF137" s="58"/>
      <c r="EG137" s="58"/>
      <c r="EH137" s="59"/>
      <c r="EI137" s="58"/>
      <c r="EJ137" s="58"/>
      <c r="EK137" s="58"/>
      <c r="EL137" s="59"/>
      <c r="EM137" s="58"/>
      <c r="EN137" s="58"/>
      <c r="EO137" s="58"/>
      <c r="EP137" s="59"/>
      <c r="EQ137" s="58"/>
      <c r="ER137" s="58"/>
      <c r="ES137" s="58"/>
      <c r="ET137" s="59"/>
      <c r="EU137" s="58"/>
      <c r="EV137" s="58"/>
      <c r="EW137" s="58"/>
      <c r="EX137" s="59"/>
      <c r="EY137" s="58"/>
      <c r="EZ137" s="58"/>
      <c r="FA137" s="58"/>
      <c r="FB137" s="59"/>
      <c r="FC137" s="58"/>
      <c r="FD137" s="58"/>
      <c r="FE137" s="58"/>
      <c r="FF137" s="59"/>
      <c r="FG137" s="58"/>
      <c r="FH137" s="58"/>
      <c r="FI137" s="58"/>
      <c r="FJ137" s="59"/>
      <c r="FK137" s="58"/>
      <c r="FL137" s="58"/>
      <c r="FM137" s="58"/>
      <c r="FN137" s="59"/>
      <c r="FO137" s="58"/>
      <c r="FP137" s="58"/>
      <c r="FQ137" s="58"/>
      <c r="FR137" s="59"/>
      <c r="FS137" s="58"/>
      <c r="FT137" s="58"/>
      <c r="FU137" s="58"/>
      <c r="FV137" s="59"/>
      <c r="FW137" s="58"/>
      <c r="FX137" s="58"/>
      <c r="FY137" s="58"/>
      <c r="FZ137" s="59"/>
      <c r="GA137" s="58"/>
      <c r="GB137" s="58"/>
      <c r="GC137" s="58"/>
      <c r="GD137" s="59"/>
      <c r="GE137" s="58"/>
      <c r="GF137" s="58"/>
      <c r="GG137" s="58"/>
      <c r="GH137" s="59"/>
      <c r="GI137" s="58"/>
      <c r="GJ137" s="58"/>
      <c r="GK137" s="58"/>
      <c r="GL137" s="59"/>
      <c r="GM137" s="58"/>
      <c r="GN137" s="58"/>
      <c r="GO137" s="58"/>
      <c r="GP137" s="59"/>
      <c r="GQ137" s="58"/>
      <c r="GR137" s="58"/>
      <c r="GS137" s="58"/>
      <c r="GT137" s="59"/>
      <c r="GU137" s="58"/>
      <c r="GV137" s="58"/>
      <c r="GW137" s="58"/>
      <c r="GX137" s="59"/>
      <c r="GY137" s="58"/>
      <c r="GZ137" s="58"/>
      <c r="HA137" s="58"/>
      <c r="HB137" s="59"/>
      <c r="HC137" s="58"/>
      <c r="HD137" s="58"/>
      <c r="HE137" s="58"/>
      <c r="HF137" s="59"/>
      <c r="HG137" s="58"/>
      <c r="HH137" s="58"/>
      <c r="HI137" s="58"/>
      <c r="HJ137" s="59"/>
      <c r="HK137" s="58"/>
      <c r="HL137" s="58"/>
      <c r="HM137" s="58"/>
      <c r="HN137" s="59"/>
      <c r="HO137" s="58"/>
      <c r="HP137" s="58"/>
      <c r="HQ137" s="58"/>
      <c r="HR137" s="59"/>
      <c r="HS137" s="58"/>
      <c r="HT137" s="58"/>
      <c r="HU137" s="58"/>
    </row>
    <row r="138" spans="1:229" s="61" customFormat="1" ht="90" customHeight="1" x14ac:dyDescent="0.2">
      <c r="A138" s="180">
        <v>52</v>
      </c>
      <c r="B138" s="48" t="s">
        <v>274</v>
      </c>
      <c r="C138" s="47" t="s">
        <v>27</v>
      </c>
      <c r="D138" s="48" t="s">
        <v>139</v>
      </c>
      <c r="E138" s="48" t="s">
        <v>163</v>
      </c>
      <c r="F138" s="48" t="s">
        <v>163</v>
      </c>
      <c r="G138" s="45">
        <v>20</v>
      </c>
      <c r="H138" s="45">
        <f t="shared" si="25"/>
        <v>80</v>
      </c>
      <c r="I138" s="45" t="s">
        <v>228</v>
      </c>
      <c r="J138" s="667">
        <v>10</v>
      </c>
      <c r="K138" s="57">
        <v>15</v>
      </c>
      <c r="L138" s="50">
        <f>H138*K138</f>
        <v>1200</v>
      </c>
      <c r="M138" s="51">
        <f t="shared" si="26"/>
        <v>240</v>
      </c>
      <c r="N138" s="51">
        <f t="shared" si="27"/>
        <v>150</v>
      </c>
      <c r="O138" s="52">
        <f t="shared" si="28"/>
        <v>1590</v>
      </c>
      <c r="P138" s="593">
        <v>45222</v>
      </c>
      <c r="Q138" s="52" t="s">
        <v>790</v>
      </c>
      <c r="R138" s="580" t="s">
        <v>396</v>
      </c>
      <c r="S138" s="574" t="s">
        <v>774</v>
      </c>
      <c r="T138" s="527">
        <f>'LOTTO 52'!B21</f>
        <v>80</v>
      </c>
      <c r="U138" s="46">
        <v>16.27</v>
      </c>
      <c r="V138" s="56">
        <f>U138+T138</f>
        <v>96.27</v>
      </c>
      <c r="W138" s="56"/>
      <c r="X138" s="695">
        <v>28.67</v>
      </c>
      <c r="Y138" s="676">
        <v>856</v>
      </c>
      <c r="Z138" s="683">
        <f>Y138/H138</f>
        <v>10.7</v>
      </c>
      <c r="AA138" s="46"/>
      <c r="AB138" s="716" t="s">
        <v>807</v>
      </c>
      <c r="AC138" s="716" t="s">
        <v>819</v>
      </c>
      <c r="AD138" s="59"/>
      <c r="AE138" s="58"/>
      <c r="AF138" s="58"/>
      <c r="AG138" s="58"/>
      <c r="AH138" s="59"/>
      <c r="AI138" s="58"/>
      <c r="AJ138" s="58"/>
      <c r="AK138" s="58"/>
      <c r="AL138" s="59"/>
      <c r="AM138" s="58"/>
      <c r="AN138" s="58"/>
      <c r="AO138" s="58"/>
      <c r="AP138" s="59"/>
      <c r="AQ138" s="58"/>
      <c r="AR138" s="58"/>
      <c r="AS138" s="58"/>
      <c r="AT138" s="59"/>
      <c r="AU138" s="58"/>
      <c r="AV138" s="58"/>
      <c r="AW138" s="58"/>
      <c r="AX138" s="59"/>
      <c r="AY138" s="58"/>
      <c r="AZ138" s="58"/>
      <c r="BA138" s="58"/>
      <c r="BB138" s="59"/>
      <c r="BC138" s="58"/>
      <c r="BD138" s="58"/>
      <c r="BE138" s="58"/>
      <c r="BF138" s="59"/>
      <c r="BG138" s="58"/>
      <c r="BH138" s="58"/>
      <c r="BI138" s="58"/>
      <c r="BJ138" s="59"/>
      <c r="BK138" s="58"/>
      <c r="BL138" s="58"/>
      <c r="BM138" s="58"/>
      <c r="BN138" s="59"/>
      <c r="BO138" s="58"/>
      <c r="BP138" s="58"/>
      <c r="BQ138" s="58"/>
      <c r="BR138" s="59"/>
      <c r="BS138" s="58"/>
      <c r="BT138" s="58"/>
      <c r="BU138" s="58"/>
      <c r="BV138" s="59"/>
      <c r="BW138" s="58"/>
      <c r="BX138" s="58"/>
      <c r="BY138" s="58"/>
      <c r="BZ138" s="59"/>
      <c r="CA138" s="58"/>
      <c r="CB138" s="58"/>
      <c r="CC138" s="58"/>
      <c r="CD138" s="59"/>
      <c r="CE138" s="58"/>
      <c r="CF138" s="58"/>
      <c r="CG138" s="58"/>
      <c r="CH138" s="59"/>
      <c r="CI138" s="58"/>
      <c r="CJ138" s="58"/>
      <c r="CK138" s="58"/>
      <c r="CL138" s="59"/>
      <c r="CM138" s="58"/>
      <c r="CN138" s="58"/>
      <c r="CO138" s="58"/>
      <c r="CP138" s="59"/>
      <c r="CQ138" s="58"/>
      <c r="CR138" s="58"/>
      <c r="CS138" s="58"/>
      <c r="CT138" s="59"/>
      <c r="CU138" s="58"/>
      <c r="CV138" s="58"/>
      <c r="CW138" s="58"/>
      <c r="CX138" s="59"/>
      <c r="CY138" s="58"/>
      <c r="CZ138" s="58"/>
      <c r="DA138" s="58"/>
      <c r="DB138" s="59"/>
      <c r="DC138" s="58"/>
      <c r="DD138" s="58"/>
      <c r="DE138" s="58"/>
      <c r="DF138" s="59"/>
      <c r="DG138" s="58"/>
      <c r="DH138" s="58"/>
      <c r="DI138" s="58"/>
      <c r="DJ138" s="59"/>
      <c r="DK138" s="58"/>
      <c r="DL138" s="58"/>
      <c r="DM138" s="58"/>
      <c r="DN138" s="59"/>
      <c r="DO138" s="58"/>
      <c r="DP138" s="58"/>
      <c r="DQ138" s="58"/>
      <c r="DR138" s="59"/>
      <c r="DS138" s="58"/>
      <c r="DT138" s="58"/>
      <c r="DU138" s="58"/>
      <c r="DV138" s="59"/>
      <c r="DW138" s="58"/>
      <c r="DX138" s="58"/>
      <c r="DY138" s="58"/>
      <c r="DZ138" s="59"/>
      <c r="EA138" s="58"/>
      <c r="EB138" s="58"/>
      <c r="EC138" s="58"/>
      <c r="ED138" s="59"/>
      <c r="EE138" s="58"/>
      <c r="EF138" s="58"/>
      <c r="EG138" s="58"/>
      <c r="EH138" s="59"/>
      <c r="EI138" s="58"/>
      <c r="EJ138" s="58"/>
      <c r="EK138" s="58"/>
      <c r="EL138" s="59"/>
      <c r="EM138" s="58"/>
      <c r="EN138" s="58"/>
      <c r="EO138" s="58"/>
      <c r="EP138" s="59"/>
      <c r="EQ138" s="58"/>
      <c r="ER138" s="58"/>
      <c r="ES138" s="58"/>
      <c r="ET138" s="59"/>
      <c r="EU138" s="58"/>
      <c r="EV138" s="58"/>
      <c r="EW138" s="58"/>
      <c r="EX138" s="59"/>
      <c r="EY138" s="58"/>
      <c r="EZ138" s="58"/>
      <c r="FA138" s="58"/>
      <c r="FB138" s="59"/>
      <c r="FC138" s="58"/>
      <c r="FD138" s="58"/>
      <c r="FE138" s="58"/>
      <c r="FF138" s="59"/>
      <c r="FG138" s="58"/>
      <c r="FH138" s="58"/>
      <c r="FI138" s="58"/>
      <c r="FJ138" s="59"/>
      <c r="FK138" s="58"/>
      <c r="FL138" s="58"/>
      <c r="FM138" s="58"/>
      <c r="FN138" s="59"/>
      <c r="FO138" s="58"/>
      <c r="FP138" s="58"/>
      <c r="FQ138" s="58"/>
      <c r="FR138" s="59"/>
      <c r="FS138" s="58"/>
      <c r="FT138" s="58"/>
      <c r="FU138" s="58"/>
      <c r="FV138" s="59"/>
      <c r="FW138" s="58"/>
      <c r="FX138" s="58"/>
      <c r="FY138" s="58"/>
      <c r="FZ138" s="59"/>
      <c r="GA138" s="58"/>
      <c r="GB138" s="58"/>
      <c r="GC138" s="58"/>
      <c r="GD138" s="59"/>
      <c r="GE138" s="58"/>
      <c r="GF138" s="58"/>
      <c r="GG138" s="58"/>
      <c r="GH138" s="59"/>
      <c r="GI138" s="58"/>
      <c r="GJ138" s="58"/>
      <c r="GK138" s="58"/>
      <c r="GL138" s="59"/>
      <c r="GM138" s="58"/>
      <c r="GN138" s="58"/>
      <c r="GO138" s="58"/>
      <c r="GP138" s="59"/>
      <c r="GQ138" s="58"/>
      <c r="GR138" s="58"/>
      <c r="GS138" s="58"/>
      <c r="GT138" s="59"/>
      <c r="GU138" s="58"/>
      <c r="GV138" s="58"/>
      <c r="GW138" s="58"/>
      <c r="GX138" s="59"/>
      <c r="GY138" s="58"/>
      <c r="GZ138" s="58"/>
      <c r="HA138" s="58"/>
      <c r="HB138" s="59"/>
      <c r="HC138" s="58"/>
      <c r="HD138" s="58"/>
      <c r="HE138" s="58"/>
      <c r="HF138" s="59"/>
      <c r="HG138" s="58"/>
      <c r="HH138" s="58"/>
      <c r="HI138" s="58"/>
      <c r="HJ138" s="59"/>
      <c r="HK138" s="58"/>
      <c r="HL138" s="58"/>
      <c r="HM138" s="58"/>
      <c r="HN138" s="59"/>
      <c r="HO138" s="58"/>
      <c r="HP138" s="58"/>
      <c r="HQ138" s="58"/>
      <c r="HR138" s="59"/>
      <c r="HS138" s="58"/>
      <c r="HT138" s="58"/>
      <c r="HU138" s="58"/>
    </row>
    <row r="139" spans="1:229" ht="90" customHeight="1" x14ac:dyDescent="0.2">
      <c r="A139" s="181">
        <v>53</v>
      </c>
      <c r="B139" s="31" t="s">
        <v>275</v>
      </c>
      <c r="C139" s="20" t="s">
        <v>4</v>
      </c>
      <c r="D139" s="4" t="s">
        <v>139</v>
      </c>
      <c r="E139" s="4" t="s">
        <v>163</v>
      </c>
      <c r="F139" s="4" t="s">
        <v>163</v>
      </c>
      <c r="G139" s="1">
        <v>20</v>
      </c>
      <c r="H139" s="1">
        <f t="shared" si="25"/>
        <v>80</v>
      </c>
      <c r="I139" s="1" t="s">
        <v>228</v>
      </c>
      <c r="J139" s="667">
        <v>70</v>
      </c>
      <c r="K139" s="12">
        <v>75</v>
      </c>
      <c r="L139" s="10">
        <f>H139*K139</f>
        <v>6000</v>
      </c>
      <c r="M139" s="3">
        <f t="shared" si="26"/>
        <v>1200</v>
      </c>
      <c r="N139" s="3">
        <f t="shared" si="27"/>
        <v>750</v>
      </c>
      <c r="O139" s="11">
        <f t="shared" si="28"/>
        <v>7950</v>
      </c>
      <c r="P139" s="591">
        <v>45222</v>
      </c>
      <c r="Q139" s="11" t="s">
        <v>790</v>
      </c>
      <c r="R139" s="582" t="s">
        <v>390</v>
      </c>
      <c r="S139" s="573" t="s">
        <v>774</v>
      </c>
      <c r="T139" s="528">
        <f>'LOTTO 53'!B16</f>
        <v>80</v>
      </c>
      <c r="U139" s="2">
        <v>20</v>
      </c>
      <c r="V139" s="2">
        <f>U139+T139</f>
        <v>100</v>
      </c>
      <c r="W139" s="2"/>
      <c r="X139" s="697">
        <v>86.67</v>
      </c>
      <c r="Y139" s="677">
        <v>800</v>
      </c>
      <c r="Z139" s="684">
        <f>Y139/H139</f>
        <v>10</v>
      </c>
      <c r="AA139" s="2"/>
      <c r="AB139" s="8" t="s">
        <v>807</v>
      </c>
      <c r="AC139" s="8" t="s">
        <v>819</v>
      </c>
      <c r="AD139" s="14"/>
      <c r="AE139" s="13"/>
      <c r="AF139" s="13"/>
      <c r="AG139" s="13"/>
      <c r="AH139" s="14"/>
      <c r="AI139" s="13"/>
      <c r="AJ139" s="13"/>
      <c r="AK139" s="13"/>
      <c r="AL139" s="14"/>
      <c r="AM139" s="13"/>
      <c r="AN139" s="13"/>
      <c r="AO139" s="13"/>
      <c r="AP139" s="14"/>
      <c r="AQ139" s="13"/>
      <c r="AR139" s="13"/>
      <c r="AS139" s="13"/>
      <c r="AT139" s="14"/>
      <c r="AU139" s="13"/>
      <c r="AV139" s="13"/>
      <c r="AW139" s="13"/>
      <c r="AX139" s="14"/>
      <c r="AY139" s="13"/>
      <c r="AZ139" s="13"/>
      <c r="BA139" s="13"/>
      <c r="BB139" s="14"/>
      <c r="BC139" s="13"/>
      <c r="BD139" s="13"/>
      <c r="BE139" s="13"/>
      <c r="BF139" s="14"/>
      <c r="BG139" s="13"/>
      <c r="BH139" s="13"/>
      <c r="BI139" s="13"/>
      <c r="BJ139" s="14"/>
      <c r="BK139" s="13"/>
      <c r="BL139" s="13"/>
      <c r="BM139" s="13"/>
      <c r="BN139" s="14"/>
      <c r="BO139" s="13"/>
      <c r="BP139" s="13"/>
      <c r="BQ139" s="13"/>
      <c r="BR139" s="14"/>
      <c r="BS139" s="13"/>
      <c r="BT139" s="13"/>
      <c r="BU139" s="13"/>
      <c r="BV139" s="14"/>
      <c r="BW139" s="13"/>
      <c r="BX139" s="13"/>
      <c r="BY139" s="13"/>
      <c r="BZ139" s="14"/>
      <c r="CA139" s="13"/>
      <c r="CB139" s="13"/>
      <c r="CC139" s="13"/>
      <c r="CD139" s="14"/>
      <c r="CE139" s="13"/>
      <c r="CF139" s="13"/>
      <c r="CG139" s="13"/>
      <c r="CH139" s="14"/>
      <c r="CI139" s="13"/>
      <c r="CJ139" s="13"/>
      <c r="CK139" s="13"/>
      <c r="CL139" s="14"/>
      <c r="CM139" s="13"/>
      <c r="CN139" s="13"/>
      <c r="CO139" s="13"/>
      <c r="CP139" s="14"/>
      <c r="CQ139" s="13"/>
      <c r="CR139" s="13"/>
      <c r="CS139" s="13"/>
      <c r="CT139" s="14"/>
      <c r="CU139" s="13"/>
      <c r="CV139" s="13"/>
      <c r="CW139" s="13"/>
      <c r="CX139" s="14"/>
      <c r="CY139" s="13"/>
      <c r="CZ139" s="13"/>
      <c r="DA139" s="13"/>
      <c r="DB139" s="14"/>
      <c r="DC139" s="13"/>
      <c r="DD139" s="13"/>
      <c r="DE139" s="13"/>
      <c r="DF139" s="14"/>
      <c r="DG139" s="13"/>
      <c r="DH139" s="13"/>
      <c r="DI139" s="13"/>
      <c r="DJ139" s="14"/>
      <c r="DK139" s="13"/>
      <c r="DL139" s="13"/>
      <c r="DM139" s="13"/>
      <c r="DN139" s="14"/>
      <c r="DO139" s="13"/>
      <c r="DP139" s="13"/>
      <c r="DQ139" s="13"/>
      <c r="DR139" s="14"/>
      <c r="DS139" s="13"/>
      <c r="DT139" s="13"/>
      <c r="DU139" s="13"/>
      <c r="DV139" s="14"/>
      <c r="DW139" s="13"/>
      <c r="DX139" s="13"/>
      <c r="DY139" s="13"/>
      <c r="DZ139" s="14"/>
      <c r="EA139" s="13"/>
      <c r="EB139" s="13"/>
      <c r="EC139" s="13"/>
      <c r="ED139" s="14"/>
      <c r="EE139" s="13"/>
      <c r="EF139" s="13"/>
      <c r="EG139" s="13"/>
      <c r="EH139" s="14"/>
      <c r="EI139" s="13"/>
      <c r="EJ139" s="13"/>
      <c r="EK139" s="13"/>
      <c r="EL139" s="14"/>
      <c r="EM139" s="13"/>
      <c r="EN139" s="13"/>
      <c r="EO139" s="13"/>
      <c r="EP139" s="14"/>
      <c r="EQ139" s="13"/>
      <c r="ER139" s="13"/>
      <c r="ES139" s="13"/>
      <c r="ET139" s="14"/>
      <c r="EU139" s="13"/>
      <c r="EV139" s="13"/>
      <c r="EW139" s="13"/>
      <c r="EX139" s="14"/>
      <c r="EY139" s="13"/>
      <c r="EZ139" s="13"/>
      <c r="FA139" s="13"/>
      <c r="FB139" s="14"/>
      <c r="FC139" s="13"/>
      <c r="FD139" s="13"/>
      <c r="FE139" s="13"/>
      <c r="FF139" s="14"/>
      <c r="FG139" s="13"/>
      <c r="FH139" s="13"/>
      <c r="FI139" s="13"/>
      <c r="FJ139" s="14"/>
      <c r="FK139" s="13"/>
      <c r="FL139" s="13"/>
      <c r="FM139" s="13"/>
      <c r="FN139" s="14"/>
      <c r="FO139" s="13"/>
      <c r="FP139" s="13"/>
      <c r="FQ139" s="13"/>
      <c r="FR139" s="14"/>
      <c r="FS139" s="13"/>
      <c r="FT139" s="13"/>
      <c r="FU139" s="13"/>
      <c r="FV139" s="14"/>
      <c r="FW139" s="13"/>
      <c r="FX139" s="13"/>
      <c r="FY139" s="13"/>
      <c r="FZ139" s="14"/>
      <c r="GA139" s="13"/>
      <c r="GB139" s="13"/>
      <c r="GC139" s="13"/>
      <c r="GD139" s="14"/>
      <c r="GE139" s="13"/>
      <c r="GF139" s="13"/>
      <c r="GG139" s="13"/>
      <c r="GH139" s="14"/>
      <c r="GI139" s="13"/>
      <c r="GJ139" s="13"/>
      <c r="GK139" s="13"/>
      <c r="GL139" s="14"/>
      <c r="GM139" s="13"/>
      <c r="GN139" s="13"/>
      <c r="GO139" s="13"/>
      <c r="GP139" s="14"/>
      <c r="GQ139" s="13"/>
      <c r="GR139" s="13"/>
      <c r="GS139" s="13"/>
      <c r="GT139" s="14"/>
      <c r="GU139" s="13"/>
      <c r="GV139" s="13"/>
      <c r="GW139" s="13"/>
      <c r="GX139" s="14"/>
      <c r="GY139" s="13"/>
      <c r="GZ139" s="13"/>
      <c r="HA139" s="13"/>
      <c r="HB139" s="14"/>
      <c r="HC139" s="13"/>
      <c r="HD139" s="13"/>
      <c r="HE139" s="13"/>
      <c r="HF139" s="14"/>
      <c r="HG139" s="13"/>
      <c r="HH139" s="13"/>
      <c r="HI139" s="13"/>
      <c r="HJ139" s="14"/>
      <c r="HK139" s="13"/>
      <c r="HL139" s="13"/>
      <c r="HM139" s="13"/>
      <c r="HN139" s="14"/>
      <c r="HO139" s="13"/>
      <c r="HP139" s="13"/>
      <c r="HQ139" s="13"/>
      <c r="HR139" s="14"/>
      <c r="HS139" s="13"/>
      <c r="HT139" s="13"/>
      <c r="HU139" s="13"/>
    </row>
    <row r="140" spans="1:229" s="61" customFormat="1" ht="90" customHeight="1" x14ac:dyDescent="0.2">
      <c r="A140" s="180">
        <v>54</v>
      </c>
      <c r="B140" s="48">
        <v>9829634695</v>
      </c>
      <c r="C140" s="47" t="s">
        <v>15</v>
      </c>
      <c r="D140" s="48" t="s">
        <v>139</v>
      </c>
      <c r="E140" s="48" t="s">
        <v>163</v>
      </c>
      <c r="F140" s="48" t="s">
        <v>163</v>
      </c>
      <c r="G140" s="45">
        <v>20</v>
      </c>
      <c r="H140" s="45">
        <f t="shared" si="25"/>
        <v>80</v>
      </c>
      <c r="I140" s="45" t="s">
        <v>228</v>
      </c>
      <c r="J140" s="667">
        <v>5</v>
      </c>
      <c r="K140" s="57">
        <f>J140*1.1</f>
        <v>5.5</v>
      </c>
      <c r="L140" s="50">
        <f>H140*K140</f>
        <v>440</v>
      </c>
      <c r="M140" s="51">
        <f t="shared" si="26"/>
        <v>88</v>
      </c>
      <c r="N140" s="51">
        <f t="shared" si="27"/>
        <v>55</v>
      </c>
      <c r="O140" s="52">
        <f t="shared" si="28"/>
        <v>583</v>
      </c>
      <c r="P140" s="593">
        <v>45222</v>
      </c>
      <c r="Q140" s="52" t="s">
        <v>775</v>
      </c>
      <c r="R140" s="923" t="s">
        <v>411</v>
      </c>
      <c r="S140" s="574"/>
      <c r="T140" s="527"/>
      <c r="U140" s="46"/>
      <c r="V140" s="46"/>
      <c r="W140" s="46"/>
      <c r="X140" s="663"/>
      <c r="Y140" s="676"/>
      <c r="Z140" s="683"/>
      <c r="AA140" s="46"/>
      <c r="AB140" s="716"/>
      <c r="AC140" s="716"/>
      <c r="AD140" s="59"/>
      <c r="AE140" s="58"/>
      <c r="AF140" s="58"/>
      <c r="AG140" s="58"/>
      <c r="AH140" s="59"/>
      <c r="AI140" s="58"/>
      <c r="AJ140" s="58"/>
      <c r="AK140" s="58"/>
      <c r="AL140" s="59"/>
      <c r="AM140" s="58"/>
      <c r="AN140" s="58"/>
      <c r="AO140" s="58"/>
      <c r="AP140" s="59"/>
      <c r="AQ140" s="58"/>
      <c r="AR140" s="58"/>
      <c r="AS140" s="58"/>
      <c r="AT140" s="59"/>
      <c r="AU140" s="58"/>
      <c r="AV140" s="58"/>
      <c r="AW140" s="58"/>
      <c r="AX140" s="59"/>
      <c r="AY140" s="58"/>
      <c r="AZ140" s="58"/>
      <c r="BA140" s="58"/>
      <c r="BB140" s="59"/>
      <c r="BC140" s="58"/>
      <c r="BD140" s="58"/>
      <c r="BE140" s="58"/>
      <c r="BF140" s="59"/>
      <c r="BG140" s="58"/>
      <c r="BH140" s="58"/>
      <c r="BI140" s="58"/>
      <c r="BJ140" s="59"/>
      <c r="BK140" s="58"/>
      <c r="BL140" s="58"/>
      <c r="BM140" s="58"/>
      <c r="BN140" s="59"/>
      <c r="BO140" s="58"/>
      <c r="BP140" s="58"/>
      <c r="BQ140" s="58"/>
      <c r="BR140" s="59"/>
      <c r="BS140" s="58"/>
      <c r="BT140" s="58"/>
      <c r="BU140" s="58"/>
      <c r="BV140" s="59"/>
      <c r="BW140" s="58"/>
      <c r="BX140" s="58"/>
      <c r="BY140" s="58"/>
      <c r="BZ140" s="59"/>
      <c r="CA140" s="58"/>
      <c r="CB140" s="58"/>
      <c r="CC140" s="58"/>
      <c r="CD140" s="59"/>
      <c r="CE140" s="58"/>
      <c r="CF140" s="58"/>
      <c r="CG140" s="58"/>
      <c r="CH140" s="59"/>
      <c r="CI140" s="58"/>
      <c r="CJ140" s="58"/>
      <c r="CK140" s="58"/>
      <c r="CL140" s="59"/>
      <c r="CM140" s="58"/>
      <c r="CN140" s="58"/>
      <c r="CO140" s="58"/>
      <c r="CP140" s="59"/>
      <c r="CQ140" s="58"/>
      <c r="CR140" s="58"/>
      <c r="CS140" s="58"/>
      <c r="CT140" s="59"/>
      <c r="CU140" s="58"/>
      <c r="CV140" s="58"/>
      <c r="CW140" s="58"/>
      <c r="CX140" s="59"/>
      <c r="CY140" s="58"/>
      <c r="CZ140" s="58"/>
      <c r="DA140" s="58"/>
      <c r="DB140" s="59"/>
      <c r="DC140" s="58"/>
      <c r="DD140" s="58"/>
      <c r="DE140" s="58"/>
      <c r="DF140" s="59"/>
      <c r="DG140" s="58"/>
      <c r="DH140" s="58"/>
      <c r="DI140" s="58"/>
      <c r="DJ140" s="59"/>
      <c r="DK140" s="58"/>
      <c r="DL140" s="58"/>
      <c r="DM140" s="58"/>
      <c r="DN140" s="59"/>
      <c r="DO140" s="58"/>
      <c r="DP140" s="58"/>
      <c r="DQ140" s="58"/>
      <c r="DR140" s="59"/>
      <c r="DS140" s="58"/>
      <c r="DT140" s="58"/>
      <c r="DU140" s="58"/>
      <c r="DV140" s="59"/>
      <c r="DW140" s="58"/>
      <c r="DX140" s="58"/>
      <c r="DY140" s="58"/>
      <c r="DZ140" s="59"/>
      <c r="EA140" s="58"/>
      <c r="EB140" s="58"/>
      <c r="EC140" s="58"/>
      <c r="ED140" s="59"/>
      <c r="EE140" s="58"/>
      <c r="EF140" s="58"/>
      <c r="EG140" s="58"/>
      <c r="EH140" s="59"/>
      <c r="EI140" s="58"/>
      <c r="EJ140" s="58"/>
      <c r="EK140" s="58"/>
      <c r="EL140" s="59"/>
      <c r="EM140" s="58"/>
      <c r="EN140" s="58"/>
      <c r="EO140" s="58"/>
      <c r="EP140" s="59"/>
      <c r="EQ140" s="58"/>
      <c r="ER140" s="58"/>
      <c r="ES140" s="58"/>
      <c r="ET140" s="59"/>
      <c r="EU140" s="58"/>
      <c r="EV140" s="58"/>
      <c r="EW140" s="58"/>
      <c r="EX140" s="59"/>
      <c r="EY140" s="58"/>
      <c r="EZ140" s="58"/>
      <c r="FA140" s="58"/>
      <c r="FB140" s="59"/>
      <c r="FC140" s="58"/>
      <c r="FD140" s="58"/>
      <c r="FE140" s="58"/>
      <c r="FF140" s="59"/>
      <c r="FG140" s="58"/>
      <c r="FH140" s="58"/>
      <c r="FI140" s="58"/>
      <c r="FJ140" s="59"/>
      <c r="FK140" s="58"/>
      <c r="FL140" s="58"/>
      <c r="FM140" s="58"/>
      <c r="FN140" s="59"/>
      <c r="FO140" s="58"/>
      <c r="FP140" s="58"/>
      <c r="FQ140" s="58"/>
      <c r="FR140" s="59"/>
      <c r="FS140" s="58"/>
      <c r="FT140" s="58"/>
      <c r="FU140" s="58"/>
      <c r="FV140" s="59"/>
      <c r="FW140" s="58"/>
      <c r="FX140" s="58"/>
      <c r="FY140" s="58"/>
      <c r="FZ140" s="59"/>
      <c r="GA140" s="58"/>
      <c r="GB140" s="58"/>
      <c r="GC140" s="58"/>
      <c r="GD140" s="59"/>
      <c r="GE140" s="58"/>
      <c r="GF140" s="58"/>
      <c r="GG140" s="58"/>
      <c r="GH140" s="59"/>
      <c r="GI140" s="58"/>
      <c r="GJ140" s="58"/>
      <c r="GK140" s="58"/>
      <c r="GL140" s="59"/>
      <c r="GM140" s="58"/>
      <c r="GN140" s="58"/>
      <c r="GO140" s="58"/>
      <c r="GP140" s="59"/>
      <c r="GQ140" s="58"/>
      <c r="GR140" s="58"/>
      <c r="GS140" s="58"/>
      <c r="GT140" s="59"/>
      <c r="GU140" s="58"/>
      <c r="GV140" s="58"/>
      <c r="GW140" s="58"/>
      <c r="GX140" s="59"/>
      <c r="GY140" s="58"/>
      <c r="GZ140" s="58"/>
      <c r="HA140" s="58"/>
      <c r="HB140" s="59"/>
      <c r="HC140" s="58"/>
      <c r="HD140" s="58"/>
      <c r="HE140" s="58"/>
      <c r="HF140" s="59"/>
      <c r="HG140" s="58"/>
      <c r="HH140" s="58"/>
      <c r="HI140" s="58"/>
      <c r="HJ140" s="59"/>
      <c r="HK140" s="58"/>
      <c r="HL140" s="58"/>
      <c r="HM140" s="58"/>
      <c r="HN140" s="59"/>
      <c r="HO140" s="58"/>
      <c r="HP140" s="58"/>
      <c r="HQ140" s="58"/>
      <c r="HR140" s="59"/>
      <c r="HS140" s="58"/>
      <c r="HT140" s="58"/>
      <c r="HU140" s="58"/>
    </row>
    <row r="141" spans="1:229" ht="90" customHeight="1" x14ac:dyDescent="0.2">
      <c r="A141" s="181">
        <v>55</v>
      </c>
      <c r="B141" s="31" t="s">
        <v>276</v>
      </c>
      <c r="C141" s="23" t="s">
        <v>184</v>
      </c>
      <c r="D141" s="4" t="s">
        <v>139</v>
      </c>
      <c r="E141" s="4" t="s">
        <v>163</v>
      </c>
      <c r="F141" s="4" t="s">
        <v>163</v>
      </c>
      <c r="G141" s="1">
        <v>420</v>
      </c>
      <c r="H141" s="1">
        <f t="shared" si="25"/>
        <v>1680</v>
      </c>
      <c r="I141" s="1" t="s">
        <v>228</v>
      </c>
      <c r="J141" s="667">
        <v>15</v>
      </c>
      <c r="K141" s="12">
        <f>J141*1.1</f>
        <v>16.5</v>
      </c>
      <c r="L141" s="10">
        <f>H141*K141</f>
        <v>27720</v>
      </c>
      <c r="M141" s="3">
        <f t="shared" si="26"/>
        <v>5544</v>
      </c>
      <c r="N141" s="3">
        <f t="shared" si="27"/>
        <v>3465</v>
      </c>
      <c r="O141" s="11">
        <f t="shared" si="28"/>
        <v>36729</v>
      </c>
      <c r="P141" s="591">
        <v>45222</v>
      </c>
      <c r="Q141" s="11" t="s">
        <v>790</v>
      </c>
      <c r="R141" s="581" t="s">
        <v>376</v>
      </c>
      <c r="S141" s="573" t="s">
        <v>774</v>
      </c>
      <c r="T141" s="528">
        <f>'LOTTO 55'!B20</f>
        <v>80</v>
      </c>
      <c r="U141" s="2">
        <v>16.850000000000001</v>
      </c>
      <c r="V141" s="35">
        <f>U141+T141</f>
        <v>96.85</v>
      </c>
      <c r="W141" s="35"/>
      <c r="X141" s="697">
        <v>15.88</v>
      </c>
      <c r="Y141" s="684">
        <v>23318.400000000001</v>
      </c>
      <c r="Z141" s="671">
        <f>Y141/H141</f>
        <v>13.88</v>
      </c>
      <c r="AA141" s="2"/>
      <c r="AB141" s="8" t="s">
        <v>807</v>
      </c>
      <c r="AC141" s="8" t="s">
        <v>819</v>
      </c>
      <c r="AD141" s="14"/>
      <c r="AE141" s="15"/>
      <c r="AF141" s="165"/>
      <c r="AG141" s="165"/>
      <c r="AH141" s="14"/>
      <c r="AI141" s="15"/>
      <c r="AJ141" s="165"/>
      <c r="AK141" s="165"/>
      <c r="AL141" s="14"/>
      <c r="AM141" s="15"/>
      <c r="AN141" s="165"/>
      <c r="AO141" s="165"/>
      <c r="AP141" s="14"/>
      <c r="AQ141" s="15"/>
      <c r="AR141" s="165"/>
      <c r="AS141" s="165"/>
      <c r="AT141" s="14"/>
      <c r="AU141" s="15"/>
      <c r="AV141" s="165"/>
      <c r="AW141" s="165"/>
      <c r="AX141" s="14"/>
      <c r="AY141" s="15"/>
      <c r="AZ141" s="165"/>
      <c r="BA141" s="165"/>
      <c r="BB141" s="14"/>
      <c r="BC141" s="15"/>
      <c r="BD141" s="165"/>
      <c r="BE141" s="165"/>
      <c r="BF141" s="14"/>
      <c r="BG141" s="15"/>
      <c r="BH141" s="165"/>
      <c r="BI141" s="165"/>
      <c r="BJ141" s="14"/>
      <c r="BK141" s="15"/>
      <c r="BL141" s="165"/>
      <c r="BM141" s="165"/>
      <c r="BN141" s="14"/>
      <c r="BO141" s="15"/>
      <c r="BP141" s="165"/>
      <c r="BQ141" s="165"/>
      <c r="BR141" s="14"/>
      <c r="BS141" s="15"/>
      <c r="BT141" s="165"/>
      <c r="BU141" s="165"/>
      <c r="BV141" s="14"/>
      <c r="BW141" s="15"/>
      <c r="BX141" s="165"/>
      <c r="BY141" s="165"/>
      <c r="BZ141" s="14"/>
      <c r="CA141" s="15"/>
      <c r="CB141" s="165"/>
      <c r="CC141" s="165"/>
      <c r="CD141" s="14"/>
      <c r="CE141" s="15"/>
      <c r="CF141" s="165"/>
      <c r="CG141" s="165"/>
      <c r="CH141" s="14"/>
      <c r="CI141" s="15"/>
      <c r="CJ141" s="165"/>
      <c r="CK141" s="165"/>
      <c r="CL141" s="14"/>
      <c r="CM141" s="15"/>
      <c r="CN141" s="165"/>
      <c r="CO141" s="165"/>
      <c r="CP141" s="14"/>
      <c r="CQ141" s="15"/>
      <c r="CR141" s="165"/>
      <c r="CS141" s="165"/>
      <c r="CT141" s="14"/>
      <c r="CU141" s="15"/>
      <c r="CV141" s="165"/>
      <c r="CW141" s="165"/>
      <c r="CX141" s="14"/>
      <c r="CY141" s="15"/>
      <c r="CZ141" s="165"/>
      <c r="DA141" s="165"/>
      <c r="DB141" s="14"/>
      <c r="DC141" s="15"/>
      <c r="DD141" s="165"/>
      <c r="DE141" s="165"/>
      <c r="DF141" s="14"/>
      <c r="DG141" s="15"/>
      <c r="DH141" s="165"/>
      <c r="DI141" s="165"/>
      <c r="DJ141" s="14"/>
      <c r="DK141" s="15"/>
      <c r="DL141" s="165"/>
      <c r="DM141" s="165"/>
      <c r="DN141" s="14"/>
      <c r="DO141" s="15"/>
      <c r="DP141" s="165"/>
      <c r="DQ141" s="165"/>
      <c r="DR141" s="14"/>
      <c r="DS141" s="15"/>
      <c r="DT141" s="165"/>
      <c r="DU141" s="165"/>
      <c r="DV141" s="14"/>
      <c r="DW141" s="15"/>
      <c r="DX141" s="165"/>
      <c r="DY141" s="165"/>
      <c r="DZ141" s="14"/>
      <c r="EA141" s="15"/>
      <c r="EB141" s="165"/>
      <c r="EC141" s="165"/>
      <c r="ED141" s="14"/>
      <c r="EE141" s="15"/>
      <c r="EF141" s="165"/>
      <c r="EG141" s="165"/>
      <c r="EH141" s="14"/>
      <c r="EI141" s="15"/>
      <c r="EJ141" s="165"/>
      <c r="EK141" s="165"/>
      <c r="EL141" s="14"/>
      <c r="EM141" s="15"/>
      <c r="EN141" s="165"/>
      <c r="EO141" s="165"/>
      <c r="EP141" s="14"/>
      <c r="EQ141" s="15"/>
      <c r="ER141" s="165"/>
      <c r="ES141" s="165"/>
      <c r="ET141" s="14"/>
      <c r="EU141" s="15"/>
      <c r="EV141" s="165"/>
      <c r="EW141" s="165"/>
      <c r="EX141" s="14"/>
      <c r="EY141" s="15"/>
      <c r="EZ141" s="165"/>
      <c r="FA141" s="165"/>
      <c r="FB141" s="14"/>
      <c r="FC141" s="15"/>
      <c r="FD141" s="165"/>
      <c r="FE141" s="165"/>
      <c r="FF141" s="14"/>
      <c r="FG141" s="15"/>
      <c r="FH141" s="165"/>
      <c r="FI141" s="165"/>
      <c r="FJ141" s="14"/>
      <c r="FK141" s="15"/>
      <c r="FL141" s="165"/>
      <c r="FM141" s="165"/>
      <c r="FN141" s="14"/>
      <c r="FO141" s="15"/>
      <c r="FP141" s="165"/>
      <c r="FQ141" s="165"/>
      <c r="FR141" s="14"/>
      <c r="FS141" s="15"/>
      <c r="FT141" s="165"/>
      <c r="FU141" s="165"/>
      <c r="FV141" s="14"/>
      <c r="FW141" s="15"/>
      <c r="FX141" s="165"/>
      <c r="FY141" s="165"/>
      <c r="FZ141" s="14"/>
      <c r="GA141" s="15"/>
      <c r="GB141" s="165"/>
      <c r="GC141" s="165"/>
      <c r="GD141" s="14"/>
      <c r="GE141" s="15"/>
      <c r="GF141" s="165"/>
      <c r="GG141" s="165"/>
      <c r="GH141" s="14"/>
      <c r="GI141" s="15"/>
      <c r="GJ141" s="165"/>
      <c r="GK141" s="165"/>
      <c r="GL141" s="14"/>
      <c r="GM141" s="15"/>
      <c r="GN141" s="165"/>
      <c r="GO141" s="165"/>
      <c r="GP141" s="14"/>
      <c r="GQ141" s="15"/>
      <c r="GR141" s="165"/>
      <c r="GS141" s="165"/>
      <c r="GT141" s="14"/>
      <c r="GU141" s="15"/>
      <c r="GV141" s="165"/>
      <c r="GW141" s="165"/>
      <c r="GX141" s="14"/>
      <c r="GY141" s="15"/>
      <c r="GZ141" s="165"/>
      <c r="HA141" s="165"/>
      <c r="HB141" s="14"/>
      <c r="HC141" s="15"/>
      <c r="HD141" s="165"/>
      <c r="HE141" s="165"/>
      <c r="HF141" s="14"/>
      <c r="HG141" s="15"/>
      <c r="HH141" s="165"/>
      <c r="HI141" s="165"/>
      <c r="HJ141" s="14"/>
      <c r="HK141" s="15"/>
      <c r="HL141" s="165"/>
      <c r="HM141" s="165"/>
      <c r="HN141" s="14"/>
      <c r="HO141" s="15"/>
      <c r="HP141" s="165"/>
      <c r="HQ141" s="165"/>
      <c r="HR141" s="14"/>
      <c r="HS141" s="15"/>
      <c r="HT141" s="165"/>
      <c r="HU141" s="165"/>
    </row>
    <row r="142" spans="1:229" ht="90" customHeight="1" x14ac:dyDescent="0.2">
      <c r="A142" s="181">
        <v>55</v>
      </c>
      <c r="B142" s="31" t="s">
        <v>276</v>
      </c>
      <c r="C142" s="23" t="s">
        <v>184</v>
      </c>
      <c r="D142" s="4" t="s">
        <v>139</v>
      </c>
      <c r="E142" s="4" t="s">
        <v>163</v>
      </c>
      <c r="F142" s="4" t="s">
        <v>163</v>
      </c>
      <c r="G142" s="1">
        <v>420</v>
      </c>
      <c r="H142" s="1">
        <f t="shared" si="25"/>
        <v>1680</v>
      </c>
      <c r="I142" s="1" t="s">
        <v>228</v>
      </c>
      <c r="J142" s="667">
        <v>15</v>
      </c>
      <c r="K142" s="12">
        <f>J142*1.1</f>
        <v>16.5</v>
      </c>
      <c r="L142" s="10">
        <f>H142*K142</f>
        <v>27720</v>
      </c>
      <c r="M142" s="3">
        <f t="shared" si="26"/>
        <v>5544</v>
      </c>
      <c r="N142" s="3">
        <f t="shared" si="27"/>
        <v>3465</v>
      </c>
      <c r="O142" s="11">
        <f t="shared" si="28"/>
        <v>36729</v>
      </c>
      <c r="P142" s="591">
        <v>45222</v>
      </c>
      <c r="Q142" s="11" t="s">
        <v>790</v>
      </c>
      <c r="R142" s="581" t="s">
        <v>404</v>
      </c>
      <c r="S142" s="573" t="s">
        <v>774</v>
      </c>
      <c r="T142" s="528">
        <f>'LOTTO 55'!B21</f>
        <v>80</v>
      </c>
      <c r="U142" s="2">
        <v>20</v>
      </c>
      <c r="V142" s="35">
        <f>U142+T142</f>
        <v>100</v>
      </c>
      <c r="W142" s="35"/>
      <c r="X142" s="697">
        <v>22.36</v>
      </c>
      <c r="Y142" s="684">
        <v>21520.799999999999</v>
      </c>
      <c r="Z142" s="671">
        <f>Y142/H142</f>
        <v>12.809999999999999</v>
      </c>
      <c r="AA142" s="2"/>
      <c r="AB142" s="8" t="s">
        <v>807</v>
      </c>
      <c r="AC142" s="8" t="s">
        <v>819</v>
      </c>
      <c r="AD142" s="14"/>
      <c r="AE142" s="15"/>
      <c r="AF142" s="165"/>
      <c r="AG142" s="165"/>
      <c r="AH142" s="14"/>
      <c r="AI142" s="15"/>
      <c r="AJ142" s="165"/>
      <c r="AK142" s="165"/>
      <c r="AL142" s="14"/>
      <c r="AM142" s="15"/>
      <c r="AN142" s="165"/>
      <c r="AO142" s="165"/>
      <c r="AP142" s="14"/>
      <c r="AQ142" s="15"/>
      <c r="AR142" s="165"/>
      <c r="AS142" s="165"/>
      <c r="AT142" s="14"/>
      <c r="AU142" s="15"/>
      <c r="AV142" s="165"/>
      <c r="AW142" s="165"/>
      <c r="AX142" s="14"/>
      <c r="AY142" s="15"/>
      <c r="AZ142" s="165"/>
      <c r="BA142" s="165"/>
      <c r="BB142" s="14"/>
      <c r="BC142" s="15"/>
      <c r="BD142" s="165"/>
      <c r="BE142" s="165"/>
      <c r="BF142" s="14"/>
      <c r="BG142" s="15"/>
      <c r="BH142" s="165"/>
      <c r="BI142" s="165"/>
      <c r="BJ142" s="14"/>
      <c r="BK142" s="15"/>
      <c r="BL142" s="165"/>
      <c r="BM142" s="165"/>
      <c r="BN142" s="14"/>
      <c r="BO142" s="15"/>
      <c r="BP142" s="165"/>
      <c r="BQ142" s="165"/>
      <c r="BR142" s="14"/>
      <c r="BS142" s="15"/>
      <c r="BT142" s="165"/>
      <c r="BU142" s="165"/>
      <c r="BV142" s="14"/>
      <c r="BW142" s="15"/>
      <c r="BX142" s="165"/>
      <c r="BY142" s="165"/>
      <c r="BZ142" s="14"/>
      <c r="CA142" s="15"/>
      <c r="CB142" s="165"/>
      <c r="CC142" s="165"/>
      <c r="CD142" s="14"/>
      <c r="CE142" s="15"/>
      <c r="CF142" s="165"/>
      <c r="CG142" s="165"/>
      <c r="CH142" s="14"/>
      <c r="CI142" s="15"/>
      <c r="CJ142" s="165"/>
      <c r="CK142" s="165"/>
      <c r="CL142" s="14"/>
      <c r="CM142" s="15"/>
      <c r="CN142" s="165"/>
      <c r="CO142" s="165"/>
      <c r="CP142" s="14"/>
      <c r="CQ142" s="15"/>
      <c r="CR142" s="165"/>
      <c r="CS142" s="165"/>
      <c r="CT142" s="14"/>
      <c r="CU142" s="15"/>
      <c r="CV142" s="165"/>
      <c r="CW142" s="165"/>
      <c r="CX142" s="14"/>
      <c r="CY142" s="15"/>
      <c r="CZ142" s="165"/>
      <c r="DA142" s="165"/>
      <c r="DB142" s="14"/>
      <c r="DC142" s="15"/>
      <c r="DD142" s="165"/>
      <c r="DE142" s="165"/>
      <c r="DF142" s="14"/>
      <c r="DG142" s="15"/>
      <c r="DH142" s="165"/>
      <c r="DI142" s="165"/>
      <c r="DJ142" s="14"/>
      <c r="DK142" s="15"/>
      <c r="DL142" s="165"/>
      <c r="DM142" s="165"/>
      <c r="DN142" s="14"/>
      <c r="DO142" s="15"/>
      <c r="DP142" s="165"/>
      <c r="DQ142" s="165"/>
      <c r="DR142" s="14"/>
      <c r="DS142" s="15"/>
      <c r="DT142" s="165"/>
      <c r="DU142" s="165"/>
      <c r="DV142" s="14"/>
      <c r="DW142" s="15"/>
      <c r="DX142" s="165"/>
      <c r="DY142" s="165"/>
      <c r="DZ142" s="14"/>
      <c r="EA142" s="15"/>
      <c r="EB142" s="165"/>
      <c r="EC142" s="165"/>
      <c r="ED142" s="14"/>
      <c r="EE142" s="15"/>
      <c r="EF142" s="165"/>
      <c r="EG142" s="165"/>
      <c r="EH142" s="14"/>
      <c r="EI142" s="15"/>
      <c r="EJ142" s="165"/>
      <c r="EK142" s="165"/>
      <c r="EL142" s="14"/>
      <c r="EM142" s="15"/>
      <c r="EN142" s="165"/>
      <c r="EO142" s="165"/>
      <c r="EP142" s="14"/>
      <c r="EQ142" s="15"/>
      <c r="ER142" s="165"/>
      <c r="ES142" s="165"/>
      <c r="ET142" s="14"/>
      <c r="EU142" s="15"/>
      <c r="EV142" s="165"/>
      <c r="EW142" s="165"/>
      <c r="EX142" s="14"/>
      <c r="EY142" s="15"/>
      <c r="EZ142" s="165"/>
      <c r="FA142" s="165"/>
      <c r="FB142" s="14"/>
      <c r="FC142" s="15"/>
      <c r="FD142" s="165"/>
      <c r="FE142" s="165"/>
      <c r="FF142" s="14"/>
      <c r="FG142" s="15"/>
      <c r="FH142" s="165"/>
      <c r="FI142" s="165"/>
      <c r="FJ142" s="14"/>
      <c r="FK142" s="15"/>
      <c r="FL142" s="165"/>
      <c r="FM142" s="165"/>
      <c r="FN142" s="14"/>
      <c r="FO142" s="15"/>
      <c r="FP142" s="165"/>
      <c r="FQ142" s="165"/>
      <c r="FR142" s="14"/>
      <c r="FS142" s="15"/>
      <c r="FT142" s="165"/>
      <c r="FU142" s="165"/>
      <c r="FV142" s="14"/>
      <c r="FW142" s="15"/>
      <c r="FX142" s="165"/>
      <c r="FY142" s="165"/>
      <c r="FZ142" s="14"/>
      <c r="GA142" s="15"/>
      <c r="GB142" s="165"/>
      <c r="GC142" s="165"/>
      <c r="GD142" s="14"/>
      <c r="GE142" s="15"/>
      <c r="GF142" s="165"/>
      <c r="GG142" s="165"/>
      <c r="GH142" s="14"/>
      <c r="GI142" s="15"/>
      <c r="GJ142" s="165"/>
      <c r="GK142" s="165"/>
      <c r="GL142" s="14"/>
      <c r="GM142" s="15"/>
      <c r="GN142" s="165"/>
      <c r="GO142" s="165"/>
      <c r="GP142" s="14"/>
      <c r="GQ142" s="15"/>
      <c r="GR142" s="165"/>
      <c r="GS142" s="165"/>
      <c r="GT142" s="14"/>
      <c r="GU142" s="15"/>
      <c r="GV142" s="165"/>
      <c r="GW142" s="165"/>
      <c r="GX142" s="14"/>
      <c r="GY142" s="15"/>
      <c r="GZ142" s="165"/>
      <c r="HA142" s="165"/>
      <c r="HB142" s="14"/>
      <c r="HC142" s="15"/>
      <c r="HD142" s="165"/>
      <c r="HE142" s="165"/>
      <c r="HF142" s="14"/>
      <c r="HG142" s="15"/>
      <c r="HH142" s="165"/>
      <c r="HI142" s="165"/>
      <c r="HJ142" s="14"/>
      <c r="HK142" s="15"/>
      <c r="HL142" s="165"/>
      <c r="HM142" s="165"/>
      <c r="HN142" s="14"/>
      <c r="HO142" s="15"/>
      <c r="HP142" s="165"/>
      <c r="HQ142" s="165"/>
      <c r="HR142" s="14"/>
      <c r="HS142" s="15"/>
      <c r="HT142" s="165"/>
      <c r="HU142" s="165"/>
    </row>
    <row r="143" spans="1:229" s="61" customFormat="1" ht="90" customHeight="1" x14ac:dyDescent="0.2">
      <c r="A143" s="180">
        <v>56</v>
      </c>
      <c r="B143" s="48" t="s">
        <v>277</v>
      </c>
      <c r="C143" s="47" t="s">
        <v>62</v>
      </c>
      <c r="D143" s="48" t="s">
        <v>139</v>
      </c>
      <c r="E143" s="48" t="s">
        <v>163</v>
      </c>
      <c r="F143" s="48" t="s">
        <v>163</v>
      </c>
      <c r="G143" s="45">
        <v>420</v>
      </c>
      <c r="H143" s="45">
        <f t="shared" si="25"/>
        <v>1680</v>
      </c>
      <c r="I143" s="45" t="s">
        <v>228</v>
      </c>
      <c r="J143" s="667">
        <v>5</v>
      </c>
      <c r="K143" s="57">
        <f>J143*1.1</f>
        <v>5.5</v>
      </c>
      <c r="L143" s="50">
        <f>H143*K143</f>
        <v>9240</v>
      </c>
      <c r="M143" s="51">
        <f t="shared" si="26"/>
        <v>1848</v>
      </c>
      <c r="N143" s="51">
        <f t="shared" si="27"/>
        <v>1155</v>
      </c>
      <c r="O143" s="52">
        <f t="shared" si="28"/>
        <v>12243</v>
      </c>
      <c r="P143" s="593">
        <v>45222</v>
      </c>
      <c r="Q143" s="52" t="s">
        <v>775</v>
      </c>
      <c r="R143" s="923" t="s">
        <v>411</v>
      </c>
      <c r="S143" s="574"/>
      <c r="T143" s="527"/>
      <c r="U143" s="46"/>
      <c r="V143" s="46"/>
      <c r="W143" s="46"/>
      <c r="X143" s="663"/>
      <c r="Y143" s="674"/>
      <c r="Z143" s="683"/>
      <c r="AA143" s="46"/>
      <c r="AB143" s="716"/>
      <c r="AC143" s="716"/>
      <c r="AD143" s="59"/>
      <c r="AE143" s="60"/>
      <c r="AF143" s="166"/>
      <c r="AG143" s="166"/>
      <c r="AH143" s="59"/>
      <c r="AI143" s="60"/>
      <c r="AJ143" s="166"/>
      <c r="AK143" s="166"/>
      <c r="AL143" s="59"/>
      <c r="AM143" s="60"/>
      <c r="AN143" s="166"/>
      <c r="AO143" s="166"/>
      <c r="AP143" s="59"/>
      <c r="AQ143" s="60"/>
      <c r="AR143" s="166"/>
      <c r="AS143" s="166"/>
      <c r="AT143" s="59"/>
      <c r="AU143" s="60"/>
      <c r="AV143" s="166"/>
      <c r="AW143" s="166"/>
      <c r="AX143" s="59"/>
      <c r="AY143" s="60"/>
      <c r="AZ143" s="166"/>
      <c r="BA143" s="166"/>
      <c r="BB143" s="59"/>
      <c r="BC143" s="60"/>
      <c r="BD143" s="166"/>
      <c r="BE143" s="166"/>
      <c r="BF143" s="59"/>
      <c r="BG143" s="60"/>
      <c r="BH143" s="166"/>
      <c r="BI143" s="166"/>
      <c r="BJ143" s="59"/>
      <c r="BK143" s="60"/>
      <c r="BL143" s="166"/>
      <c r="BM143" s="166"/>
      <c r="BN143" s="59"/>
      <c r="BO143" s="60"/>
      <c r="BP143" s="166"/>
      <c r="BQ143" s="166"/>
      <c r="BR143" s="59"/>
      <c r="BS143" s="60"/>
      <c r="BT143" s="166"/>
      <c r="BU143" s="166"/>
      <c r="BV143" s="59"/>
      <c r="BW143" s="60"/>
      <c r="BX143" s="166"/>
      <c r="BY143" s="166"/>
      <c r="BZ143" s="59"/>
      <c r="CA143" s="60"/>
      <c r="CB143" s="166"/>
      <c r="CC143" s="166"/>
      <c r="CD143" s="59"/>
      <c r="CE143" s="60"/>
      <c r="CF143" s="166"/>
      <c r="CG143" s="166"/>
      <c r="CH143" s="59"/>
      <c r="CI143" s="60"/>
      <c r="CJ143" s="166"/>
      <c r="CK143" s="166"/>
      <c r="CL143" s="59"/>
      <c r="CM143" s="60"/>
      <c r="CN143" s="166"/>
      <c r="CO143" s="166"/>
      <c r="CP143" s="59"/>
      <c r="CQ143" s="60"/>
      <c r="CR143" s="166"/>
      <c r="CS143" s="166"/>
      <c r="CT143" s="59"/>
      <c r="CU143" s="60"/>
      <c r="CV143" s="166"/>
      <c r="CW143" s="166"/>
      <c r="CX143" s="59"/>
      <c r="CY143" s="60"/>
      <c r="CZ143" s="166"/>
      <c r="DA143" s="166"/>
      <c r="DB143" s="59"/>
      <c r="DC143" s="60"/>
      <c r="DD143" s="166"/>
      <c r="DE143" s="166"/>
      <c r="DF143" s="59"/>
      <c r="DG143" s="60"/>
      <c r="DH143" s="166"/>
      <c r="DI143" s="166"/>
      <c r="DJ143" s="59"/>
      <c r="DK143" s="60"/>
      <c r="DL143" s="166"/>
      <c r="DM143" s="166"/>
      <c r="DN143" s="59"/>
      <c r="DO143" s="60"/>
      <c r="DP143" s="166"/>
      <c r="DQ143" s="166"/>
      <c r="DR143" s="59"/>
      <c r="DS143" s="60"/>
      <c r="DT143" s="166"/>
      <c r="DU143" s="166"/>
      <c r="DV143" s="59"/>
      <c r="DW143" s="60"/>
      <c r="DX143" s="166"/>
      <c r="DY143" s="166"/>
      <c r="DZ143" s="59"/>
      <c r="EA143" s="60"/>
      <c r="EB143" s="166"/>
      <c r="EC143" s="166"/>
      <c r="ED143" s="59"/>
      <c r="EE143" s="60"/>
      <c r="EF143" s="166"/>
      <c r="EG143" s="166"/>
      <c r="EH143" s="59"/>
      <c r="EI143" s="60"/>
      <c r="EJ143" s="166"/>
      <c r="EK143" s="166"/>
      <c r="EL143" s="59"/>
      <c r="EM143" s="60"/>
      <c r="EN143" s="166"/>
      <c r="EO143" s="166"/>
      <c r="EP143" s="59"/>
      <c r="EQ143" s="60"/>
      <c r="ER143" s="166"/>
      <c r="ES143" s="166"/>
      <c r="ET143" s="59"/>
      <c r="EU143" s="60"/>
      <c r="EV143" s="166"/>
      <c r="EW143" s="166"/>
      <c r="EX143" s="59"/>
      <c r="EY143" s="60"/>
      <c r="EZ143" s="166"/>
      <c r="FA143" s="166"/>
      <c r="FB143" s="59"/>
      <c r="FC143" s="60"/>
      <c r="FD143" s="166"/>
      <c r="FE143" s="166"/>
      <c r="FF143" s="59"/>
      <c r="FG143" s="60"/>
      <c r="FH143" s="166"/>
      <c r="FI143" s="166"/>
      <c r="FJ143" s="59"/>
      <c r="FK143" s="60"/>
      <c r="FL143" s="166"/>
      <c r="FM143" s="166"/>
      <c r="FN143" s="59"/>
      <c r="FO143" s="60"/>
      <c r="FP143" s="166"/>
      <c r="FQ143" s="166"/>
      <c r="FR143" s="59"/>
      <c r="FS143" s="60"/>
      <c r="FT143" s="166"/>
      <c r="FU143" s="166"/>
      <c r="FV143" s="59"/>
      <c r="FW143" s="60"/>
      <c r="FX143" s="166"/>
      <c r="FY143" s="166"/>
      <c r="FZ143" s="59"/>
      <c r="GA143" s="60"/>
      <c r="GB143" s="166"/>
      <c r="GC143" s="166"/>
      <c r="GD143" s="59"/>
      <c r="GE143" s="60"/>
      <c r="GF143" s="166"/>
      <c r="GG143" s="166"/>
      <c r="GH143" s="59"/>
      <c r="GI143" s="60"/>
      <c r="GJ143" s="166"/>
      <c r="GK143" s="166"/>
      <c r="GL143" s="59"/>
      <c r="GM143" s="60"/>
      <c r="GN143" s="166"/>
      <c r="GO143" s="166"/>
      <c r="GP143" s="59"/>
      <c r="GQ143" s="60"/>
      <c r="GR143" s="166"/>
      <c r="GS143" s="166"/>
      <c r="GT143" s="59"/>
      <c r="GU143" s="60"/>
      <c r="GV143" s="166"/>
      <c r="GW143" s="166"/>
      <c r="GX143" s="59"/>
      <c r="GY143" s="60"/>
      <c r="GZ143" s="166"/>
      <c r="HA143" s="166"/>
      <c r="HB143" s="59"/>
      <c r="HC143" s="60"/>
      <c r="HD143" s="166"/>
      <c r="HE143" s="166"/>
      <c r="HF143" s="59"/>
      <c r="HG143" s="60"/>
      <c r="HH143" s="166"/>
      <c r="HI143" s="166"/>
      <c r="HJ143" s="59"/>
      <c r="HK143" s="60"/>
      <c r="HL143" s="166"/>
      <c r="HM143" s="166"/>
      <c r="HN143" s="59"/>
      <c r="HO143" s="60"/>
      <c r="HP143" s="166"/>
      <c r="HQ143" s="166"/>
      <c r="HR143" s="59"/>
      <c r="HS143" s="60"/>
      <c r="HT143" s="166"/>
      <c r="HU143" s="166"/>
    </row>
    <row r="144" spans="1:229" s="17" customFormat="1" ht="90" customHeight="1" x14ac:dyDescent="0.2">
      <c r="A144" s="178"/>
      <c r="B144" s="2"/>
      <c r="C144" s="19" t="s">
        <v>89</v>
      </c>
      <c r="D144" s="8"/>
      <c r="E144" s="8"/>
      <c r="F144" s="8"/>
      <c r="G144" s="1"/>
      <c r="H144" s="1"/>
      <c r="I144" s="1"/>
      <c r="J144" s="666"/>
      <c r="K144" s="9"/>
      <c r="L144" s="10"/>
      <c r="M144" s="3"/>
      <c r="N144" s="3"/>
      <c r="O144" s="11"/>
      <c r="P144" s="591"/>
      <c r="Q144" s="11"/>
      <c r="R144" s="922"/>
      <c r="S144" s="573"/>
      <c r="T144" s="525"/>
      <c r="U144" s="1"/>
      <c r="V144" s="1"/>
      <c r="W144" s="1"/>
      <c r="X144" s="1"/>
      <c r="Y144" s="672"/>
      <c r="Z144" s="671"/>
      <c r="AA144" s="1"/>
      <c r="AB144" s="2"/>
      <c r="AC144" s="176"/>
    </row>
    <row r="145" spans="1:229" ht="90" customHeight="1" x14ac:dyDescent="0.2">
      <c r="A145" s="731">
        <v>57</v>
      </c>
      <c r="B145" s="732">
        <v>9829669378</v>
      </c>
      <c r="C145" s="733" t="s">
        <v>31</v>
      </c>
      <c r="D145" s="732" t="s">
        <v>139</v>
      </c>
      <c r="E145" s="732" t="s">
        <v>163</v>
      </c>
      <c r="F145" s="732" t="s">
        <v>163</v>
      </c>
      <c r="G145" s="734">
        <v>20</v>
      </c>
      <c r="H145" s="734">
        <f>G145*4</f>
        <v>80</v>
      </c>
      <c r="I145" s="734" t="s">
        <v>228</v>
      </c>
      <c r="J145" s="741">
        <v>250</v>
      </c>
      <c r="K145" s="741">
        <f>J145*1.1</f>
        <v>275</v>
      </c>
      <c r="L145" s="735">
        <f>H145*K145</f>
        <v>22000</v>
      </c>
      <c r="M145" s="736">
        <f>L145*0.2</f>
        <v>4400</v>
      </c>
      <c r="N145" s="736">
        <f>L145/48*6</f>
        <v>2750</v>
      </c>
      <c r="O145" s="736">
        <f>L145+M145+N145</f>
        <v>29150</v>
      </c>
      <c r="P145" s="737">
        <v>45222</v>
      </c>
      <c r="Q145" s="736" t="s">
        <v>790</v>
      </c>
      <c r="R145" s="738" t="s">
        <v>396</v>
      </c>
      <c r="S145" s="739" t="s">
        <v>827</v>
      </c>
      <c r="T145" s="732" t="s">
        <v>809</v>
      </c>
      <c r="U145" s="732" t="s">
        <v>809</v>
      </c>
      <c r="V145" s="732" t="s">
        <v>809</v>
      </c>
      <c r="W145" s="732" t="s">
        <v>809</v>
      </c>
      <c r="X145" s="732" t="s">
        <v>809</v>
      </c>
      <c r="Y145" s="732" t="s">
        <v>809</v>
      </c>
      <c r="Z145" s="732" t="s">
        <v>809</v>
      </c>
      <c r="AA145" s="732" t="s">
        <v>809</v>
      </c>
      <c r="AB145" s="732" t="s">
        <v>809</v>
      </c>
      <c r="AC145" s="732" t="s">
        <v>809</v>
      </c>
      <c r="AD145" s="15"/>
      <c r="AE145" s="165"/>
      <c r="AF145" s="165"/>
      <c r="AG145" s="14"/>
      <c r="AH145" s="15"/>
      <c r="AI145" s="165"/>
      <c r="AJ145" s="165"/>
      <c r="AK145" s="14"/>
      <c r="AL145" s="15"/>
      <c r="AM145" s="165"/>
      <c r="AN145" s="165"/>
      <c r="AO145" s="14"/>
      <c r="AP145" s="15"/>
      <c r="AQ145" s="165"/>
      <c r="AR145" s="165"/>
      <c r="AS145" s="14"/>
      <c r="AT145" s="15"/>
      <c r="AU145" s="165"/>
      <c r="AV145" s="165"/>
      <c r="AW145" s="14"/>
      <c r="AX145" s="15"/>
      <c r="AY145" s="165"/>
      <c r="AZ145" s="165"/>
      <c r="BA145" s="14"/>
      <c r="BB145" s="15"/>
      <c r="BC145" s="165"/>
      <c r="BD145" s="165"/>
      <c r="BE145" s="14"/>
      <c r="BF145" s="15"/>
      <c r="BG145" s="165"/>
      <c r="BH145" s="165"/>
      <c r="BI145" s="14"/>
      <c r="BJ145" s="15"/>
      <c r="BK145" s="165"/>
      <c r="BL145" s="165"/>
      <c r="BM145" s="14"/>
      <c r="BN145" s="15"/>
      <c r="BO145" s="165"/>
      <c r="BP145" s="165"/>
      <c r="BQ145" s="14"/>
      <c r="BR145" s="15"/>
      <c r="BS145" s="165"/>
      <c r="BT145" s="165"/>
      <c r="BU145" s="14"/>
      <c r="BV145" s="15"/>
      <c r="BW145" s="165"/>
      <c r="BX145" s="165"/>
      <c r="BY145" s="14"/>
      <c r="BZ145" s="15"/>
      <c r="CA145" s="165"/>
      <c r="CB145" s="165"/>
      <c r="CC145" s="14"/>
      <c r="CD145" s="15"/>
      <c r="CE145" s="165"/>
      <c r="CF145" s="165"/>
      <c r="CG145" s="14"/>
      <c r="CH145" s="15"/>
      <c r="CI145" s="165"/>
      <c r="CJ145" s="165"/>
      <c r="CK145" s="14"/>
      <c r="CL145" s="15"/>
      <c r="CM145" s="165"/>
      <c r="CN145" s="165"/>
      <c r="CO145" s="14"/>
      <c r="CP145" s="15"/>
      <c r="CQ145" s="165"/>
      <c r="CR145" s="165"/>
      <c r="CS145" s="14"/>
      <c r="CT145" s="15"/>
      <c r="CU145" s="165"/>
      <c r="CV145" s="165"/>
      <c r="CW145" s="14"/>
      <c r="CX145" s="15"/>
      <c r="CY145" s="165"/>
      <c r="CZ145" s="165"/>
      <c r="DA145" s="14"/>
      <c r="DB145" s="15"/>
      <c r="DC145" s="165"/>
      <c r="DD145" s="165"/>
      <c r="DE145" s="14"/>
      <c r="DF145" s="15"/>
      <c r="DG145" s="165"/>
      <c r="DH145" s="165"/>
      <c r="DI145" s="14"/>
      <c r="DJ145" s="15"/>
      <c r="DK145" s="165"/>
      <c r="DL145" s="165"/>
      <c r="DM145" s="14"/>
      <c r="DN145" s="15"/>
      <c r="DO145" s="165"/>
      <c r="DP145" s="165"/>
      <c r="DQ145" s="14"/>
      <c r="DR145" s="15"/>
      <c r="DS145" s="165"/>
      <c r="DT145" s="165"/>
      <c r="DU145" s="14"/>
      <c r="DV145" s="15"/>
      <c r="DW145" s="165"/>
      <c r="DX145" s="165"/>
      <c r="DY145" s="14"/>
      <c r="DZ145" s="15"/>
      <c r="EA145" s="165"/>
      <c r="EB145" s="165"/>
      <c r="EC145" s="14"/>
      <c r="ED145" s="15"/>
      <c r="EE145" s="165"/>
      <c r="EF145" s="165"/>
      <c r="EG145" s="14"/>
      <c r="EH145" s="15"/>
      <c r="EI145" s="165"/>
      <c r="EJ145" s="165"/>
      <c r="EK145" s="14"/>
      <c r="EL145" s="15"/>
      <c r="EM145" s="165"/>
      <c r="EN145" s="165"/>
      <c r="EO145" s="14"/>
      <c r="EP145" s="15"/>
      <c r="EQ145" s="165"/>
      <c r="ER145" s="165"/>
      <c r="ES145" s="14"/>
      <c r="ET145" s="15"/>
      <c r="EU145" s="165"/>
      <c r="EV145" s="165"/>
      <c r="EW145" s="14"/>
      <c r="EX145" s="15"/>
      <c r="EY145" s="165"/>
      <c r="EZ145" s="165"/>
      <c r="FA145" s="14"/>
      <c r="FB145" s="15"/>
      <c r="FC145" s="165"/>
      <c r="FD145" s="165"/>
      <c r="FE145" s="14"/>
      <c r="FF145" s="15"/>
      <c r="FG145" s="165"/>
      <c r="FH145" s="165"/>
      <c r="FI145" s="14"/>
      <c r="FJ145" s="15"/>
      <c r="FK145" s="165"/>
      <c r="FL145" s="165"/>
      <c r="FM145" s="14"/>
      <c r="FN145" s="15"/>
      <c r="FO145" s="165"/>
      <c r="FP145" s="165"/>
      <c r="FQ145" s="14"/>
      <c r="FR145" s="15"/>
      <c r="FS145" s="165"/>
      <c r="FT145" s="165"/>
      <c r="FU145" s="14"/>
      <c r="FV145" s="15"/>
      <c r="FW145" s="165"/>
      <c r="FX145" s="165"/>
      <c r="FY145" s="14"/>
      <c r="FZ145" s="15"/>
      <c r="GA145" s="165"/>
      <c r="GB145" s="165"/>
      <c r="GC145" s="14"/>
      <c r="GD145" s="15"/>
      <c r="GE145" s="165"/>
      <c r="GF145" s="165"/>
      <c r="GG145" s="14"/>
      <c r="GH145" s="15"/>
      <c r="GI145" s="165"/>
      <c r="GJ145" s="165"/>
      <c r="GK145" s="14"/>
      <c r="GL145" s="15"/>
      <c r="GM145" s="165"/>
      <c r="GN145" s="165"/>
      <c r="GO145" s="14"/>
      <c r="GP145" s="15"/>
      <c r="GQ145" s="165"/>
      <c r="GR145" s="165"/>
      <c r="GS145" s="14"/>
      <c r="GT145" s="15"/>
      <c r="GU145" s="165"/>
      <c r="GV145" s="165"/>
      <c r="GW145" s="14"/>
      <c r="GX145" s="15"/>
      <c r="GY145" s="165"/>
      <c r="GZ145" s="165"/>
      <c r="HA145" s="14"/>
      <c r="HB145" s="15"/>
      <c r="HC145" s="165"/>
      <c r="HD145" s="165"/>
      <c r="HE145" s="14"/>
      <c r="HF145" s="15"/>
      <c r="HG145" s="165"/>
      <c r="HH145" s="165"/>
      <c r="HI145" s="14"/>
      <c r="HJ145" s="15"/>
      <c r="HK145" s="165"/>
      <c r="HL145" s="165"/>
      <c r="HM145" s="14"/>
      <c r="HN145" s="15"/>
      <c r="HO145" s="165"/>
      <c r="HP145" s="165"/>
      <c r="HQ145" s="14"/>
      <c r="HR145" s="15"/>
      <c r="HS145" s="165"/>
      <c r="HT145" s="165"/>
    </row>
    <row r="146" spans="1:229" ht="90" customHeight="1" x14ac:dyDescent="0.2">
      <c r="A146" s="178">
        <v>57</v>
      </c>
      <c r="B146" s="29">
        <v>9829669378</v>
      </c>
      <c r="C146" s="23" t="s">
        <v>31</v>
      </c>
      <c r="D146" s="4" t="s">
        <v>139</v>
      </c>
      <c r="E146" s="4" t="s">
        <v>163</v>
      </c>
      <c r="F146" s="4" t="s">
        <v>163</v>
      </c>
      <c r="G146" s="1">
        <v>20</v>
      </c>
      <c r="H146" s="1">
        <f>G146*4</f>
        <v>80</v>
      </c>
      <c r="I146" s="1" t="s">
        <v>228</v>
      </c>
      <c r="J146" s="667">
        <v>250</v>
      </c>
      <c r="K146" s="12">
        <f>J146*1.1</f>
        <v>275</v>
      </c>
      <c r="L146" s="10">
        <f>H146*K146</f>
        <v>22000</v>
      </c>
      <c r="M146" s="3">
        <f>L146*0.2</f>
        <v>4400</v>
      </c>
      <c r="N146" s="3">
        <f>L146/48*6</f>
        <v>2750</v>
      </c>
      <c r="O146" s="11">
        <f>L146+M146+N146</f>
        <v>29150</v>
      </c>
      <c r="P146" s="591">
        <v>45222</v>
      </c>
      <c r="Q146" s="11" t="s">
        <v>790</v>
      </c>
      <c r="R146" s="579" t="s">
        <v>399</v>
      </c>
      <c r="S146" s="573" t="s">
        <v>774</v>
      </c>
      <c r="T146" s="699">
        <f>'LOTTO 57'!B21</f>
        <v>75.833333333333329</v>
      </c>
      <c r="U146" s="2">
        <v>13.28</v>
      </c>
      <c r="V146" s="700">
        <f>U146+T146</f>
        <v>89.11333333333333</v>
      </c>
      <c r="W146" s="700"/>
      <c r="X146" s="697">
        <v>16.36</v>
      </c>
      <c r="Y146" s="696">
        <v>18400</v>
      </c>
      <c r="Z146" s="684">
        <f>Y146/H146</f>
        <v>230</v>
      </c>
      <c r="AA146" s="2"/>
      <c r="AB146" s="8" t="s">
        <v>807</v>
      </c>
      <c r="AC146" s="8" t="s">
        <v>819</v>
      </c>
      <c r="AD146" s="14"/>
      <c r="AE146" s="15"/>
      <c r="AF146" s="165"/>
      <c r="AG146" s="165"/>
      <c r="AH146" s="14"/>
      <c r="AI146" s="15"/>
      <c r="AJ146" s="165"/>
      <c r="AK146" s="165"/>
      <c r="AL146" s="14"/>
      <c r="AM146" s="15"/>
      <c r="AN146" s="165"/>
      <c r="AO146" s="165"/>
      <c r="AP146" s="14"/>
      <c r="AQ146" s="15"/>
      <c r="AR146" s="165"/>
      <c r="AS146" s="165"/>
      <c r="AT146" s="14"/>
      <c r="AU146" s="15"/>
      <c r="AV146" s="165"/>
      <c r="AW146" s="165"/>
      <c r="AX146" s="14"/>
      <c r="AY146" s="15"/>
      <c r="AZ146" s="165"/>
      <c r="BA146" s="165"/>
      <c r="BB146" s="14"/>
      <c r="BC146" s="15"/>
      <c r="BD146" s="165"/>
      <c r="BE146" s="165"/>
      <c r="BF146" s="14"/>
      <c r="BG146" s="15"/>
      <c r="BH146" s="165"/>
      <c r="BI146" s="165"/>
      <c r="BJ146" s="14"/>
      <c r="BK146" s="15"/>
      <c r="BL146" s="165"/>
      <c r="BM146" s="165"/>
      <c r="BN146" s="14"/>
      <c r="BO146" s="15"/>
      <c r="BP146" s="165"/>
      <c r="BQ146" s="165"/>
      <c r="BR146" s="14"/>
      <c r="BS146" s="15"/>
      <c r="BT146" s="165"/>
      <c r="BU146" s="165"/>
      <c r="BV146" s="14"/>
      <c r="BW146" s="15"/>
      <c r="BX146" s="165"/>
      <c r="BY146" s="165"/>
      <c r="BZ146" s="14"/>
      <c r="CA146" s="15"/>
      <c r="CB146" s="165"/>
      <c r="CC146" s="165"/>
      <c r="CD146" s="14"/>
      <c r="CE146" s="15"/>
      <c r="CF146" s="165"/>
      <c r="CG146" s="165"/>
      <c r="CH146" s="14"/>
      <c r="CI146" s="15"/>
      <c r="CJ146" s="165"/>
      <c r="CK146" s="165"/>
      <c r="CL146" s="14"/>
      <c r="CM146" s="15"/>
      <c r="CN146" s="165"/>
      <c r="CO146" s="165"/>
      <c r="CP146" s="14"/>
      <c r="CQ146" s="15"/>
      <c r="CR146" s="165"/>
      <c r="CS146" s="165"/>
      <c r="CT146" s="14"/>
      <c r="CU146" s="15"/>
      <c r="CV146" s="165"/>
      <c r="CW146" s="165"/>
      <c r="CX146" s="14"/>
      <c r="CY146" s="15"/>
      <c r="CZ146" s="165"/>
      <c r="DA146" s="165"/>
      <c r="DB146" s="14"/>
      <c r="DC146" s="15"/>
      <c r="DD146" s="165"/>
      <c r="DE146" s="165"/>
      <c r="DF146" s="14"/>
      <c r="DG146" s="15"/>
      <c r="DH146" s="165"/>
      <c r="DI146" s="165"/>
      <c r="DJ146" s="14"/>
      <c r="DK146" s="15"/>
      <c r="DL146" s="165"/>
      <c r="DM146" s="165"/>
      <c r="DN146" s="14"/>
      <c r="DO146" s="15"/>
      <c r="DP146" s="165"/>
      <c r="DQ146" s="165"/>
      <c r="DR146" s="14"/>
      <c r="DS146" s="15"/>
      <c r="DT146" s="165"/>
      <c r="DU146" s="165"/>
      <c r="DV146" s="14"/>
      <c r="DW146" s="15"/>
      <c r="DX146" s="165"/>
      <c r="DY146" s="165"/>
      <c r="DZ146" s="14"/>
      <c r="EA146" s="15"/>
      <c r="EB146" s="165"/>
      <c r="EC146" s="165"/>
      <c r="ED146" s="14"/>
      <c r="EE146" s="15"/>
      <c r="EF146" s="165"/>
      <c r="EG146" s="165"/>
      <c r="EH146" s="14"/>
      <c r="EI146" s="15"/>
      <c r="EJ146" s="165"/>
      <c r="EK146" s="165"/>
      <c r="EL146" s="14"/>
      <c r="EM146" s="15"/>
      <c r="EN146" s="165"/>
      <c r="EO146" s="165"/>
      <c r="EP146" s="14"/>
      <c r="EQ146" s="15"/>
      <c r="ER146" s="165"/>
      <c r="ES146" s="165"/>
      <c r="ET146" s="14"/>
      <c r="EU146" s="15"/>
      <c r="EV146" s="165"/>
      <c r="EW146" s="165"/>
      <c r="EX146" s="14"/>
      <c r="EY146" s="15"/>
      <c r="EZ146" s="165"/>
      <c r="FA146" s="165"/>
      <c r="FB146" s="14"/>
      <c r="FC146" s="15"/>
      <c r="FD146" s="165"/>
      <c r="FE146" s="165"/>
      <c r="FF146" s="14"/>
      <c r="FG146" s="15"/>
      <c r="FH146" s="165"/>
      <c r="FI146" s="165"/>
      <c r="FJ146" s="14"/>
      <c r="FK146" s="15"/>
      <c r="FL146" s="165"/>
      <c r="FM146" s="165"/>
      <c r="FN146" s="14"/>
      <c r="FO146" s="15"/>
      <c r="FP146" s="165"/>
      <c r="FQ146" s="165"/>
      <c r="FR146" s="14"/>
      <c r="FS146" s="15"/>
      <c r="FT146" s="165"/>
      <c r="FU146" s="165"/>
      <c r="FV146" s="14"/>
      <c r="FW146" s="15"/>
      <c r="FX146" s="165"/>
      <c r="FY146" s="165"/>
      <c r="FZ146" s="14"/>
      <c r="GA146" s="15"/>
      <c r="GB146" s="165"/>
      <c r="GC146" s="165"/>
      <c r="GD146" s="14"/>
      <c r="GE146" s="15"/>
      <c r="GF146" s="165"/>
      <c r="GG146" s="165"/>
      <c r="GH146" s="14"/>
      <c r="GI146" s="15"/>
      <c r="GJ146" s="165"/>
      <c r="GK146" s="165"/>
      <c r="GL146" s="14"/>
      <c r="GM146" s="15"/>
      <c r="GN146" s="165"/>
      <c r="GO146" s="165"/>
      <c r="GP146" s="14"/>
      <c r="GQ146" s="15"/>
      <c r="GR146" s="165"/>
      <c r="GS146" s="165"/>
      <c r="GT146" s="14"/>
      <c r="GU146" s="15"/>
      <c r="GV146" s="165"/>
      <c r="GW146" s="165"/>
      <c r="GX146" s="14"/>
      <c r="GY146" s="15"/>
      <c r="GZ146" s="165"/>
      <c r="HA146" s="165"/>
      <c r="HB146" s="14"/>
      <c r="HC146" s="15"/>
      <c r="HD146" s="165"/>
      <c r="HE146" s="165"/>
      <c r="HF146" s="14"/>
      <c r="HG146" s="15"/>
      <c r="HH146" s="165"/>
      <c r="HI146" s="165"/>
      <c r="HJ146" s="14"/>
      <c r="HK146" s="15"/>
      <c r="HL146" s="165"/>
      <c r="HM146" s="165"/>
      <c r="HN146" s="14"/>
      <c r="HO146" s="15"/>
      <c r="HP146" s="165"/>
      <c r="HQ146" s="165"/>
      <c r="HR146" s="14"/>
      <c r="HS146" s="15"/>
      <c r="HT146" s="165"/>
      <c r="HU146" s="165"/>
    </row>
    <row r="147" spans="1:229" s="61" customFormat="1" ht="90" customHeight="1" x14ac:dyDescent="0.2">
      <c r="A147" s="731">
        <v>58</v>
      </c>
      <c r="B147" s="732" t="s">
        <v>278</v>
      </c>
      <c r="C147" s="733" t="s">
        <v>32</v>
      </c>
      <c r="D147" s="732" t="s">
        <v>139</v>
      </c>
      <c r="E147" s="732" t="s">
        <v>163</v>
      </c>
      <c r="F147" s="732" t="s">
        <v>163</v>
      </c>
      <c r="G147" s="734">
        <v>10</v>
      </c>
      <c r="H147" s="734">
        <f>G147*4</f>
        <v>40</v>
      </c>
      <c r="I147" s="734" t="s">
        <v>228</v>
      </c>
      <c r="J147" s="741">
        <v>250</v>
      </c>
      <c r="K147" s="741">
        <f>J147*1.1</f>
        <v>275</v>
      </c>
      <c r="L147" s="735">
        <f>H147*K147</f>
        <v>11000</v>
      </c>
      <c r="M147" s="736">
        <f>L147*0.2</f>
        <v>2200</v>
      </c>
      <c r="N147" s="736">
        <f>L147/48*6</f>
        <v>1375</v>
      </c>
      <c r="O147" s="736">
        <f>L147+M147+N147</f>
        <v>14575</v>
      </c>
      <c r="P147" s="737">
        <v>45222</v>
      </c>
      <c r="Q147" s="736" t="s">
        <v>790</v>
      </c>
      <c r="R147" s="738" t="s">
        <v>396</v>
      </c>
      <c r="S147" s="739" t="s">
        <v>828</v>
      </c>
      <c r="T147" s="732" t="s">
        <v>809</v>
      </c>
      <c r="U147" s="732" t="s">
        <v>809</v>
      </c>
      <c r="V147" s="732" t="s">
        <v>809</v>
      </c>
      <c r="W147" s="732" t="s">
        <v>809</v>
      </c>
      <c r="X147" s="732" t="s">
        <v>809</v>
      </c>
      <c r="Y147" s="732" t="s">
        <v>809</v>
      </c>
      <c r="Z147" s="732" t="s">
        <v>809</v>
      </c>
      <c r="AA147" s="732" t="s">
        <v>809</v>
      </c>
      <c r="AB147" s="732" t="s">
        <v>809</v>
      </c>
      <c r="AC147" s="732" t="s">
        <v>809</v>
      </c>
      <c r="AD147" s="58"/>
      <c r="AE147" s="166"/>
      <c r="AF147" s="166"/>
      <c r="AG147" s="59"/>
      <c r="AH147" s="58"/>
      <c r="AI147" s="166"/>
      <c r="AJ147" s="166"/>
      <c r="AK147" s="59"/>
      <c r="AL147" s="58"/>
      <c r="AM147" s="166"/>
      <c r="AN147" s="166"/>
      <c r="AO147" s="59"/>
      <c r="AP147" s="58"/>
      <c r="AQ147" s="166"/>
      <c r="AR147" s="166"/>
      <c r="AS147" s="59"/>
      <c r="AT147" s="58"/>
      <c r="AU147" s="166"/>
      <c r="AV147" s="166"/>
      <c r="AW147" s="59"/>
      <c r="AX147" s="58"/>
      <c r="AY147" s="166"/>
      <c r="AZ147" s="166"/>
      <c r="BA147" s="59"/>
      <c r="BB147" s="58"/>
      <c r="BC147" s="166"/>
      <c r="BD147" s="166"/>
      <c r="BE147" s="59"/>
      <c r="BF147" s="58"/>
      <c r="BG147" s="166"/>
      <c r="BH147" s="166"/>
      <c r="BI147" s="59"/>
      <c r="BJ147" s="58"/>
      <c r="BK147" s="166"/>
      <c r="BL147" s="166"/>
      <c r="BM147" s="59"/>
      <c r="BN147" s="58"/>
      <c r="BO147" s="166"/>
      <c r="BP147" s="166"/>
      <c r="BQ147" s="59"/>
      <c r="BR147" s="58"/>
      <c r="BS147" s="166"/>
      <c r="BT147" s="166"/>
      <c r="BU147" s="59"/>
      <c r="BV147" s="58"/>
      <c r="BW147" s="166"/>
      <c r="BX147" s="166"/>
      <c r="BY147" s="59"/>
      <c r="BZ147" s="58"/>
      <c r="CA147" s="166"/>
      <c r="CB147" s="166"/>
      <c r="CC147" s="59"/>
      <c r="CD147" s="58"/>
      <c r="CE147" s="166"/>
      <c r="CF147" s="166"/>
      <c r="CG147" s="59"/>
      <c r="CH147" s="58"/>
      <c r="CI147" s="166"/>
      <c r="CJ147" s="166"/>
      <c r="CK147" s="59"/>
      <c r="CL147" s="58"/>
      <c r="CM147" s="166"/>
      <c r="CN147" s="166"/>
      <c r="CO147" s="59"/>
      <c r="CP147" s="58"/>
      <c r="CQ147" s="166"/>
      <c r="CR147" s="166"/>
      <c r="CS147" s="59"/>
      <c r="CT147" s="58"/>
      <c r="CU147" s="166"/>
      <c r="CV147" s="166"/>
      <c r="CW147" s="59"/>
      <c r="CX147" s="58"/>
      <c r="CY147" s="166"/>
      <c r="CZ147" s="166"/>
      <c r="DA147" s="59"/>
      <c r="DB147" s="58"/>
      <c r="DC147" s="166"/>
      <c r="DD147" s="166"/>
      <c r="DE147" s="59"/>
      <c r="DF147" s="58"/>
      <c r="DG147" s="166"/>
      <c r="DH147" s="166"/>
      <c r="DI147" s="59"/>
      <c r="DJ147" s="58"/>
      <c r="DK147" s="166"/>
      <c r="DL147" s="166"/>
      <c r="DM147" s="59"/>
      <c r="DN147" s="58"/>
      <c r="DO147" s="166"/>
      <c r="DP147" s="166"/>
      <c r="DQ147" s="59"/>
      <c r="DR147" s="58"/>
      <c r="DS147" s="166"/>
      <c r="DT147" s="166"/>
      <c r="DU147" s="59"/>
      <c r="DV147" s="58"/>
      <c r="DW147" s="166"/>
      <c r="DX147" s="166"/>
      <c r="DY147" s="59"/>
      <c r="DZ147" s="58"/>
      <c r="EA147" s="166"/>
      <c r="EB147" s="166"/>
      <c r="EC147" s="59"/>
      <c r="ED147" s="58"/>
      <c r="EE147" s="166"/>
      <c r="EF147" s="166"/>
      <c r="EG147" s="59"/>
      <c r="EH147" s="58"/>
      <c r="EI147" s="166"/>
      <c r="EJ147" s="166"/>
      <c r="EK147" s="59"/>
      <c r="EL147" s="58"/>
      <c r="EM147" s="166"/>
      <c r="EN147" s="166"/>
      <c r="EO147" s="59"/>
      <c r="EP147" s="58"/>
      <c r="EQ147" s="166"/>
      <c r="ER147" s="166"/>
      <c r="ES147" s="59"/>
      <c r="ET147" s="58"/>
      <c r="EU147" s="166"/>
      <c r="EV147" s="166"/>
      <c r="EW147" s="59"/>
      <c r="EX147" s="58"/>
      <c r="EY147" s="166"/>
      <c r="EZ147" s="166"/>
      <c r="FA147" s="59"/>
      <c r="FB147" s="58"/>
      <c r="FC147" s="166"/>
      <c r="FD147" s="166"/>
      <c r="FE147" s="59"/>
      <c r="FF147" s="58"/>
      <c r="FG147" s="166"/>
      <c r="FH147" s="166"/>
      <c r="FI147" s="59"/>
      <c r="FJ147" s="58"/>
      <c r="FK147" s="166"/>
      <c r="FL147" s="166"/>
      <c r="FM147" s="59"/>
      <c r="FN147" s="58"/>
      <c r="FO147" s="166"/>
      <c r="FP147" s="166"/>
      <c r="FQ147" s="59"/>
      <c r="FR147" s="58"/>
      <c r="FS147" s="166"/>
      <c r="FT147" s="166"/>
      <c r="FU147" s="59"/>
      <c r="FV147" s="58"/>
      <c r="FW147" s="166"/>
      <c r="FX147" s="166"/>
      <c r="FY147" s="59"/>
      <c r="FZ147" s="58"/>
      <c r="GA147" s="166"/>
      <c r="GB147" s="166"/>
      <c r="GC147" s="59"/>
      <c r="GD147" s="58"/>
      <c r="GE147" s="166"/>
      <c r="GF147" s="166"/>
      <c r="GG147" s="59"/>
      <c r="GH147" s="58"/>
      <c r="GI147" s="166"/>
      <c r="GJ147" s="166"/>
      <c r="GK147" s="59"/>
      <c r="GL147" s="58"/>
      <c r="GM147" s="166"/>
      <c r="GN147" s="166"/>
      <c r="GO147" s="59"/>
      <c r="GP147" s="58"/>
      <c r="GQ147" s="166"/>
      <c r="GR147" s="166"/>
      <c r="GS147" s="59"/>
      <c r="GT147" s="58"/>
      <c r="GU147" s="166"/>
      <c r="GV147" s="166"/>
      <c r="GW147" s="59"/>
      <c r="GX147" s="58"/>
      <c r="GY147" s="166"/>
      <c r="GZ147" s="166"/>
      <c r="HA147" s="59"/>
      <c r="HB147" s="58"/>
      <c r="HC147" s="166"/>
      <c r="HD147" s="166"/>
      <c r="HE147" s="59"/>
      <c r="HF147" s="58"/>
      <c r="HG147" s="166"/>
      <c r="HH147" s="166"/>
      <c r="HI147" s="59"/>
      <c r="HJ147" s="58"/>
      <c r="HK147" s="166"/>
      <c r="HL147" s="166"/>
      <c r="HM147" s="59"/>
      <c r="HN147" s="58"/>
      <c r="HO147" s="166"/>
      <c r="HP147" s="166"/>
      <c r="HQ147" s="59"/>
      <c r="HR147" s="58"/>
      <c r="HS147" s="166"/>
      <c r="HT147" s="166"/>
    </row>
    <row r="148" spans="1:229" s="61" customFormat="1" ht="90" customHeight="1" x14ac:dyDescent="0.2">
      <c r="A148" s="179">
        <v>58</v>
      </c>
      <c r="B148" s="46" t="s">
        <v>278</v>
      </c>
      <c r="C148" s="55" t="s">
        <v>32</v>
      </c>
      <c r="D148" s="48" t="s">
        <v>139</v>
      </c>
      <c r="E148" s="48" t="s">
        <v>163</v>
      </c>
      <c r="F148" s="48" t="s">
        <v>163</v>
      </c>
      <c r="G148" s="45">
        <v>10</v>
      </c>
      <c r="H148" s="45">
        <f>G148*4</f>
        <v>40</v>
      </c>
      <c r="I148" s="45" t="s">
        <v>228</v>
      </c>
      <c r="J148" s="667">
        <v>250</v>
      </c>
      <c r="K148" s="57">
        <f>J148*1.1</f>
        <v>275</v>
      </c>
      <c r="L148" s="50">
        <f>H148*K148</f>
        <v>11000</v>
      </c>
      <c r="M148" s="51">
        <f>L148*0.2</f>
        <v>2200</v>
      </c>
      <c r="N148" s="51">
        <f>L148/48*6</f>
        <v>1375</v>
      </c>
      <c r="O148" s="52">
        <f>L148+M148+N148</f>
        <v>14575</v>
      </c>
      <c r="P148" s="593">
        <v>45222</v>
      </c>
      <c r="Q148" s="52" t="s">
        <v>790</v>
      </c>
      <c r="R148" s="580" t="s">
        <v>399</v>
      </c>
      <c r="S148" s="574" t="s">
        <v>774</v>
      </c>
      <c r="T148" s="527">
        <f>'LOTTO 58'!B21</f>
        <v>80</v>
      </c>
      <c r="U148" s="46">
        <v>4.43</v>
      </c>
      <c r="V148" s="56">
        <f>U148+T148</f>
        <v>84.43</v>
      </c>
      <c r="W148" s="56"/>
      <c r="X148" s="695">
        <v>1.82</v>
      </c>
      <c r="Y148" s="676">
        <v>10800</v>
      </c>
      <c r="Z148" s="683">
        <f>Y148/H148</f>
        <v>270</v>
      </c>
      <c r="AA148" s="46"/>
      <c r="AB148" s="716" t="s">
        <v>807</v>
      </c>
      <c r="AC148" s="715" t="s">
        <v>819</v>
      </c>
      <c r="AD148" s="59"/>
      <c r="AE148" s="58"/>
      <c r="AF148" s="166"/>
      <c r="AG148" s="166"/>
      <c r="AH148" s="59"/>
      <c r="AI148" s="58"/>
      <c r="AJ148" s="166"/>
      <c r="AK148" s="166"/>
      <c r="AL148" s="59"/>
      <c r="AM148" s="58"/>
      <c r="AN148" s="166"/>
      <c r="AO148" s="166"/>
      <c r="AP148" s="59"/>
      <c r="AQ148" s="58"/>
      <c r="AR148" s="166"/>
      <c r="AS148" s="166"/>
      <c r="AT148" s="59"/>
      <c r="AU148" s="58"/>
      <c r="AV148" s="166"/>
      <c r="AW148" s="166"/>
      <c r="AX148" s="59"/>
      <c r="AY148" s="58"/>
      <c r="AZ148" s="166"/>
      <c r="BA148" s="166"/>
      <c r="BB148" s="59"/>
      <c r="BC148" s="58"/>
      <c r="BD148" s="166"/>
      <c r="BE148" s="166"/>
      <c r="BF148" s="59"/>
      <c r="BG148" s="58"/>
      <c r="BH148" s="166"/>
      <c r="BI148" s="166"/>
      <c r="BJ148" s="59"/>
      <c r="BK148" s="58"/>
      <c r="BL148" s="166"/>
      <c r="BM148" s="166"/>
      <c r="BN148" s="59"/>
      <c r="BO148" s="58"/>
      <c r="BP148" s="166"/>
      <c r="BQ148" s="166"/>
      <c r="BR148" s="59"/>
      <c r="BS148" s="58"/>
      <c r="BT148" s="166"/>
      <c r="BU148" s="166"/>
      <c r="BV148" s="59"/>
      <c r="BW148" s="58"/>
      <c r="BX148" s="166"/>
      <c r="BY148" s="166"/>
      <c r="BZ148" s="59"/>
      <c r="CA148" s="58"/>
      <c r="CB148" s="166"/>
      <c r="CC148" s="166"/>
      <c r="CD148" s="59"/>
      <c r="CE148" s="58"/>
      <c r="CF148" s="166"/>
      <c r="CG148" s="166"/>
      <c r="CH148" s="59"/>
      <c r="CI148" s="58"/>
      <c r="CJ148" s="166"/>
      <c r="CK148" s="166"/>
      <c r="CL148" s="59"/>
      <c r="CM148" s="58"/>
      <c r="CN148" s="166"/>
      <c r="CO148" s="166"/>
      <c r="CP148" s="59"/>
      <c r="CQ148" s="58"/>
      <c r="CR148" s="166"/>
      <c r="CS148" s="166"/>
      <c r="CT148" s="59"/>
      <c r="CU148" s="58"/>
      <c r="CV148" s="166"/>
      <c r="CW148" s="166"/>
      <c r="CX148" s="59"/>
      <c r="CY148" s="58"/>
      <c r="CZ148" s="166"/>
      <c r="DA148" s="166"/>
      <c r="DB148" s="59"/>
      <c r="DC148" s="58"/>
      <c r="DD148" s="166"/>
      <c r="DE148" s="166"/>
      <c r="DF148" s="59"/>
      <c r="DG148" s="58"/>
      <c r="DH148" s="166"/>
      <c r="DI148" s="166"/>
      <c r="DJ148" s="59"/>
      <c r="DK148" s="58"/>
      <c r="DL148" s="166"/>
      <c r="DM148" s="166"/>
      <c r="DN148" s="59"/>
      <c r="DO148" s="58"/>
      <c r="DP148" s="166"/>
      <c r="DQ148" s="166"/>
      <c r="DR148" s="59"/>
      <c r="DS148" s="58"/>
      <c r="DT148" s="166"/>
      <c r="DU148" s="166"/>
      <c r="DV148" s="59"/>
      <c r="DW148" s="58"/>
      <c r="DX148" s="166"/>
      <c r="DY148" s="166"/>
      <c r="DZ148" s="59"/>
      <c r="EA148" s="58"/>
      <c r="EB148" s="166"/>
      <c r="EC148" s="166"/>
      <c r="ED148" s="59"/>
      <c r="EE148" s="58"/>
      <c r="EF148" s="166"/>
      <c r="EG148" s="166"/>
      <c r="EH148" s="59"/>
      <c r="EI148" s="58"/>
      <c r="EJ148" s="166"/>
      <c r="EK148" s="166"/>
      <c r="EL148" s="59"/>
      <c r="EM148" s="58"/>
      <c r="EN148" s="166"/>
      <c r="EO148" s="166"/>
      <c r="EP148" s="59"/>
      <c r="EQ148" s="58"/>
      <c r="ER148" s="166"/>
      <c r="ES148" s="166"/>
      <c r="ET148" s="59"/>
      <c r="EU148" s="58"/>
      <c r="EV148" s="166"/>
      <c r="EW148" s="166"/>
      <c r="EX148" s="59"/>
      <c r="EY148" s="58"/>
      <c r="EZ148" s="166"/>
      <c r="FA148" s="166"/>
      <c r="FB148" s="59"/>
      <c r="FC148" s="58"/>
      <c r="FD148" s="166"/>
      <c r="FE148" s="166"/>
      <c r="FF148" s="59"/>
      <c r="FG148" s="58"/>
      <c r="FH148" s="166"/>
      <c r="FI148" s="166"/>
      <c r="FJ148" s="59"/>
      <c r="FK148" s="58"/>
      <c r="FL148" s="166"/>
      <c r="FM148" s="166"/>
      <c r="FN148" s="59"/>
      <c r="FO148" s="58"/>
      <c r="FP148" s="166"/>
      <c r="FQ148" s="166"/>
      <c r="FR148" s="59"/>
      <c r="FS148" s="58"/>
      <c r="FT148" s="166"/>
      <c r="FU148" s="166"/>
      <c r="FV148" s="59"/>
      <c r="FW148" s="58"/>
      <c r="FX148" s="166"/>
      <c r="FY148" s="166"/>
      <c r="FZ148" s="59"/>
      <c r="GA148" s="58"/>
      <c r="GB148" s="166"/>
      <c r="GC148" s="166"/>
      <c r="GD148" s="59"/>
      <c r="GE148" s="58"/>
      <c r="GF148" s="166"/>
      <c r="GG148" s="166"/>
      <c r="GH148" s="59"/>
      <c r="GI148" s="58"/>
      <c r="GJ148" s="166"/>
      <c r="GK148" s="166"/>
      <c r="GL148" s="59"/>
      <c r="GM148" s="58"/>
      <c r="GN148" s="166"/>
      <c r="GO148" s="166"/>
      <c r="GP148" s="59"/>
      <c r="GQ148" s="58"/>
      <c r="GR148" s="166"/>
      <c r="GS148" s="166"/>
      <c r="GT148" s="59"/>
      <c r="GU148" s="58"/>
      <c r="GV148" s="166"/>
      <c r="GW148" s="166"/>
      <c r="GX148" s="59"/>
      <c r="GY148" s="58"/>
      <c r="GZ148" s="166"/>
      <c r="HA148" s="166"/>
      <c r="HB148" s="59"/>
      <c r="HC148" s="58"/>
      <c r="HD148" s="166"/>
      <c r="HE148" s="166"/>
      <c r="HF148" s="59"/>
      <c r="HG148" s="58"/>
      <c r="HH148" s="166"/>
      <c r="HI148" s="166"/>
      <c r="HJ148" s="59"/>
      <c r="HK148" s="58"/>
      <c r="HL148" s="166"/>
      <c r="HM148" s="166"/>
      <c r="HN148" s="59"/>
      <c r="HO148" s="58"/>
      <c r="HP148" s="166"/>
      <c r="HQ148" s="166"/>
      <c r="HR148" s="59"/>
      <c r="HS148" s="58"/>
      <c r="HT148" s="166"/>
      <c r="HU148" s="166"/>
    </row>
    <row r="149" spans="1:229" ht="90" customHeight="1" x14ac:dyDescent="0.2">
      <c r="A149" s="178">
        <v>59</v>
      </c>
      <c r="B149" s="29">
        <v>9829692672</v>
      </c>
      <c r="C149" s="23" t="s">
        <v>37</v>
      </c>
      <c r="D149" s="4" t="s">
        <v>139</v>
      </c>
      <c r="E149" s="4" t="s">
        <v>163</v>
      </c>
      <c r="F149" s="4" t="s">
        <v>163</v>
      </c>
      <c r="G149" s="1">
        <v>10</v>
      </c>
      <c r="H149" s="1">
        <f>G149*4</f>
        <v>40</v>
      </c>
      <c r="I149" s="1" t="s">
        <v>228</v>
      </c>
      <c r="J149" s="667">
        <v>250</v>
      </c>
      <c r="K149" s="12">
        <f>J149*1.1</f>
        <v>275</v>
      </c>
      <c r="L149" s="10">
        <f>H149*K149</f>
        <v>11000</v>
      </c>
      <c r="M149" s="3">
        <f>L149*0.2</f>
        <v>2200</v>
      </c>
      <c r="N149" s="3">
        <f>L149/48*6</f>
        <v>1375</v>
      </c>
      <c r="O149" s="11">
        <f>L149+M149+N149</f>
        <v>14575</v>
      </c>
      <c r="P149" s="591">
        <v>45222</v>
      </c>
      <c r="Q149" s="11" t="s">
        <v>790</v>
      </c>
      <c r="R149" s="579" t="s">
        <v>399</v>
      </c>
      <c r="S149" s="573" t="s">
        <v>774</v>
      </c>
      <c r="T149" s="528">
        <f>'LOTTO 59'!B16</f>
        <v>80</v>
      </c>
      <c r="U149" s="2">
        <v>20</v>
      </c>
      <c r="V149" s="35">
        <f>U149+T149</f>
        <v>100</v>
      </c>
      <c r="W149" s="35"/>
      <c r="X149" s="697">
        <v>1.82</v>
      </c>
      <c r="Y149" s="677">
        <v>10800</v>
      </c>
      <c r="Z149" s="684">
        <f>Y149/H149</f>
        <v>270</v>
      </c>
      <c r="AA149" s="2"/>
      <c r="AB149" s="8" t="s">
        <v>807</v>
      </c>
      <c r="AC149" s="8" t="s">
        <v>819</v>
      </c>
      <c r="AD149" s="14"/>
      <c r="AE149" s="13"/>
      <c r="AF149" s="165"/>
      <c r="AG149" s="165"/>
      <c r="AH149" s="14"/>
      <c r="AI149" s="13"/>
      <c r="AJ149" s="165"/>
      <c r="AK149" s="165"/>
      <c r="AL149" s="14"/>
      <c r="AM149" s="13"/>
      <c r="AN149" s="165"/>
      <c r="AO149" s="165"/>
      <c r="AP149" s="14"/>
      <c r="AQ149" s="13"/>
      <c r="AR149" s="165"/>
      <c r="AS149" s="165"/>
      <c r="AT149" s="14"/>
      <c r="AU149" s="13"/>
      <c r="AV149" s="165"/>
      <c r="AW149" s="165"/>
      <c r="AX149" s="14"/>
      <c r="AY149" s="13"/>
      <c r="AZ149" s="165"/>
      <c r="BA149" s="165"/>
      <c r="BB149" s="14"/>
      <c r="BC149" s="13"/>
      <c r="BD149" s="165"/>
      <c r="BE149" s="165"/>
      <c r="BF149" s="14"/>
      <c r="BG149" s="13"/>
      <c r="BH149" s="165"/>
      <c r="BI149" s="165"/>
      <c r="BJ149" s="14"/>
      <c r="BK149" s="13"/>
      <c r="BL149" s="165"/>
      <c r="BM149" s="165"/>
      <c r="BN149" s="14"/>
      <c r="BO149" s="13"/>
      <c r="BP149" s="165"/>
      <c r="BQ149" s="165"/>
      <c r="BR149" s="14"/>
      <c r="BS149" s="13"/>
      <c r="BT149" s="165"/>
      <c r="BU149" s="165"/>
      <c r="BV149" s="14"/>
      <c r="BW149" s="13"/>
      <c r="BX149" s="165"/>
      <c r="BY149" s="165"/>
      <c r="BZ149" s="14"/>
      <c r="CA149" s="13"/>
      <c r="CB149" s="165"/>
      <c r="CC149" s="165"/>
      <c r="CD149" s="14"/>
      <c r="CE149" s="13"/>
      <c r="CF149" s="165"/>
      <c r="CG149" s="165"/>
      <c r="CH149" s="14"/>
      <c r="CI149" s="13"/>
      <c r="CJ149" s="165"/>
      <c r="CK149" s="165"/>
      <c r="CL149" s="14"/>
      <c r="CM149" s="13"/>
      <c r="CN149" s="165"/>
      <c r="CO149" s="165"/>
      <c r="CP149" s="14"/>
      <c r="CQ149" s="13"/>
      <c r="CR149" s="165"/>
      <c r="CS149" s="165"/>
      <c r="CT149" s="14"/>
      <c r="CU149" s="13"/>
      <c r="CV149" s="165"/>
      <c r="CW149" s="165"/>
      <c r="CX149" s="14"/>
      <c r="CY149" s="13"/>
      <c r="CZ149" s="165"/>
      <c r="DA149" s="165"/>
      <c r="DB149" s="14"/>
      <c r="DC149" s="13"/>
      <c r="DD149" s="165"/>
      <c r="DE149" s="165"/>
      <c r="DF149" s="14"/>
      <c r="DG149" s="13"/>
      <c r="DH149" s="165"/>
      <c r="DI149" s="165"/>
      <c r="DJ149" s="14"/>
      <c r="DK149" s="13"/>
      <c r="DL149" s="165"/>
      <c r="DM149" s="165"/>
      <c r="DN149" s="14"/>
      <c r="DO149" s="13"/>
      <c r="DP149" s="165"/>
      <c r="DQ149" s="165"/>
      <c r="DR149" s="14"/>
      <c r="DS149" s="13"/>
      <c r="DT149" s="165"/>
      <c r="DU149" s="165"/>
      <c r="DV149" s="14"/>
      <c r="DW149" s="13"/>
      <c r="DX149" s="165"/>
      <c r="DY149" s="165"/>
      <c r="DZ149" s="14"/>
      <c r="EA149" s="13"/>
      <c r="EB149" s="165"/>
      <c r="EC149" s="165"/>
      <c r="ED149" s="14"/>
      <c r="EE149" s="13"/>
      <c r="EF149" s="165"/>
      <c r="EG149" s="165"/>
      <c r="EH149" s="14"/>
      <c r="EI149" s="13"/>
      <c r="EJ149" s="165"/>
      <c r="EK149" s="165"/>
      <c r="EL149" s="14"/>
      <c r="EM149" s="13"/>
      <c r="EN149" s="165"/>
      <c r="EO149" s="165"/>
      <c r="EP149" s="14"/>
      <c r="EQ149" s="13"/>
      <c r="ER149" s="165"/>
      <c r="ES149" s="165"/>
      <c r="ET149" s="14"/>
      <c r="EU149" s="13"/>
      <c r="EV149" s="165"/>
      <c r="EW149" s="165"/>
      <c r="EX149" s="14"/>
      <c r="EY149" s="13"/>
      <c r="EZ149" s="165"/>
      <c r="FA149" s="165"/>
      <c r="FB149" s="14"/>
      <c r="FC149" s="13"/>
      <c r="FD149" s="165"/>
      <c r="FE149" s="165"/>
      <c r="FF149" s="14"/>
      <c r="FG149" s="13"/>
      <c r="FH149" s="165"/>
      <c r="FI149" s="165"/>
      <c r="FJ149" s="14"/>
      <c r="FK149" s="13"/>
      <c r="FL149" s="165"/>
      <c r="FM149" s="165"/>
      <c r="FN149" s="14"/>
      <c r="FO149" s="13"/>
      <c r="FP149" s="165"/>
      <c r="FQ149" s="165"/>
      <c r="FR149" s="14"/>
      <c r="FS149" s="13"/>
      <c r="FT149" s="165"/>
      <c r="FU149" s="165"/>
      <c r="FV149" s="14"/>
      <c r="FW149" s="13"/>
      <c r="FX149" s="165"/>
      <c r="FY149" s="165"/>
      <c r="FZ149" s="14"/>
      <c r="GA149" s="13"/>
      <c r="GB149" s="165"/>
      <c r="GC149" s="165"/>
      <c r="GD149" s="14"/>
      <c r="GE149" s="13"/>
      <c r="GF149" s="165"/>
      <c r="GG149" s="165"/>
      <c r="GH149" s="14"/>
      <c r="GI149" s="13"/>
      <c r="GJ149" s="165"/>
      <c r="GK149" s="165"/>
      <c r="GL149" s="14"/>
      <c r="GM149" s="13"/>
      <c r="GN149" s="165"/>
      <c r="GO149" s="165"/>
      <c r="GP149" s="14"/>
      <c r="GQ149" s="13"/>
      <c r="GR149" s="165"/>
      <c r="GS149" s="165"/>
      <c r="GT149" s="14"/>
      <c r="GU149" s="13"/>
      <c r="GV149" s="165"/>
      <c r="GW149" s="165"/>
      <c r="GX149" s="14"/>
      <c r="GY149" s="13"/>
      <c r="GZ149" s="165"/>
      <c r="HA149" s="165"/>
      <c r="HB149" s="14"/>
      <c r="HC149" s="13"/>
      <c r="HD149" s="165"/>
      <c r="HE149" s="165"/>
      <c r="HF149" s="14"/>
      <c r="HG149" s="13"/>
      <c r="HH149" s="165"/>
      <c r="HI149" s="165"/>
      <c r="HJ149" s="14"/>
      <c r="HK149" s="13"/>
      <c r="HL149" s="165"/>
      <c r="HM149" s="165"/>
      <c r="HN149" s="14"/>
      <c r="HO149" s="13"/>
      <c r="HP149" s="165"/>
      <c r="HQ149" s="165"/>
      <c r="HR149" s="14"/>
      <c r="HS149" s="13"/>
      <c r="HT149" s="165"/>
      <c r="HU149" s="165"/>
    </row>
    <row r="150" spans="1:229" s="17" customFormat="1" ht="90" customHeight="1" x14ac:dyDescent="0.2">
      <c r="A150" s="178"/>
      <c r="B150" s="2"/>
      <c r="C150" s="19" t="s">
        <v>90</v>
      </c>
      <c r="D150" s="8"/>
      <c r="E150" s="8"/>
      <c r="F150" s="8"/>
      <c r="G150" s="1"/>
      <c r="H150" s="1"/>
      <c r="I150" s="1"/>
      <c r="J150" s="666"/>
      <c r="K150" s="9"/>
      <c r="L150" s="10"/>
      <c r="M150" s="3"/>
      <c r="N150" s="3"/>
      <c r="O150" s="11"/>
      <c r="P150" s="591"/>
      <c r="Q150" s="11"/>
      <c r="R150" s="922"/>
      <c r="S150" s="573"/>
      <c r="T150" s="525"/>
      <c r="U150" s="1"/>
      <c r="V150" s="1"/>
      <c r="W150" s="1"/>
      <c r="X150" s="1"/>
      <c r="Y150" s="672"/>
      <c r="Z150" s="671"/>
      <c r="AA150" s="1"/>
      <c r="AB150" s="2"/>
      <c r="AC150" s="176"/>
    </row>
    <row r="151" spans="1:229" s="61" customFormat="1" ht="90" customHeight="1" x14ac:dyDescent="0.2">
      <c r="A151" s="179">
        <v>60</v>
      </c>
      <c r="B151" s="46" t="s">
        <v>279</v>
      </c>
      <c r="C151" s="55" t="s">
        <v>52</v>
      </c>
      <c r="D151" s="48" t="s">
        <v>139</v>
      </c>
      <c r="E151" s="48" t="s">
        <v>163</v>
      </c>
      <c r="F151" s="48" t="s">
        <v>163</v>
      </c>
      <c r="G151" s="45">
        <v>30</v>
      </c>
      <c r="H151" s="45">
        <f t="shared" ref="H151:H185" si="29">G151*4</f>
        <v>120</v>
      </c>
      <c r="I151" s="45" t="s">
        <v>228</v>
      </c>
      <c r="J151" s="667">
        <v>200</v>
      </c>
      <c r="K151" s="57">
        <f>J151*1.1</f>
        <v>220.00000000000003</v>
      </c>
      <c r="L151" s="50">
        <f>H151*K151</f>
        <v>26400.000000000004</v>
      </c>
      <c r="M151" s="51">
        <f t="shared" ref="M151:M185" si="30">L151*0.2</f>
        <v>5280.0000000000009</v>
      </c>
      <c r="N151" s="51">
        <f t="shared" ref="N151:N185" si="31">L151/48*6</f>
        <v>3300.0000000000009</v>
      </c>
      <c r="O151" s="52">
        <f t="shared" ref="O151:O185" si="32">L151+M151+N151</f>
        <v>34980.000000000007</v>
      </c>
      <c r="P151" s="593">
        <v>45222</v>
      </c>
      <c r="Q151" s="52" t="s">
        <v>790</v>
      </c>
      <c r="R151" s="580" t="s">
        <v>373</v>
      </c>
      <c r="S151" s="574" t="s">
        <v>772</v>
      </c>
      <c r="T151" s="527">
        <f>'LOTTO 60'!B44</f>
        <v>42.5</v>
      </c>
      <c r="U151" s="45" t="s">
        <v>809</v>
      </c>
      <c r="V151" s="45" t="s">
        <v>809</v>
      </c>
      <c r="W151" s="45"/>
      <c r="X151" s="45" t="s">
        <v>809</v>
      </c>
      <c r="Y151" s="45" t="s">
        <v>809</v>
      </c>
      <c r="Z151" s="45" t="s">
        <v>809</v>
      </c>
      <c r="AA151" s="45" t="s">
        <v>809</v>
      </c>
      <c r="AB151" s="46" t="s">
        <v>809</v>
      </c>
      <c r="AC151" s="715" t="s">
        <v>809</v>
      </c>
      <c r="AD151" s="59"/>
      <c r="AE151" s="58"/>
      <c r="AF151" s="166"/>
      <c r="AG151" s="166"/>
      <c r="AH151" s="59"/>
      <c r="AI151" s="58"/>
      <c r="AJ151" s="166"/>
      <c r="AK151" s="166"/>
      <c r="AL151" s="59"/>
      <c r="AM151" s="58"/>
      <c r="AN151" s="166"/>
      <c r="AO151" s="166"/>
      <c r="AP151" s="59"/>
      <c r="AQ151" s="58"/>
      <c r="AR151" s="166"/>
      <c r="AS151" s="166"/>
      <c r="AT151" s="59"/>
      <c r="AU151" s="58"/>
      <c r="AV151" s="166"/>
      <c r="AW151" s="166"/>
      <c r="AX151" s="59"/>
      <c r="AY151" s="58"/>
      <c r="AZ151" s="166"/>
      <c r="BA151" s="166"/>
      <c r="BB151" s="59"/>
      <c r="BC151" s="58"/>
      <c r="BD151" s="166"/>
      <c r="BE151" s="166"/>
      <c r="BF151" s="59"/>
      <c r="BG151" s="58"/>
      <c r="BH151" s="166"/>
      <c r="BI151" s="166"/>
      <c r="BJ151" s="59"/>
      <c r="BK151" s="58"/>
      <c r="BL151" s="166"/>
      <c r="BM151" s="166"/>
      <c r="BN151" s="59"/>
      <c r="BO151" s="58"/>
      <c r="BP151" s="166"/>
      <c r="BQ151" s="166"/>
      <c r="BR151" s="59"/>
      <c r="BS151" s="58"/>
      <c r="BT151" s="166"/>
      <c r="BU151" s="166"/>
      <c r="BV151" s="59"/>
      <c r="BW151" s="58"/>
      <c r="BX151" s="166"/>
      <c r="BY151" s="166"/>
      <c r="BZ151" s="59"/>
      <c r="CA151" s="58"/>
      <c r="CB151" s="166"/>
      <c r="CC151" s="166"/>
      <c r="CD151" s="59"/>
      <c r="CE151" s="58"/>
      <c r="CF151" s="166"/>
      <c r="CG151" s="166"/>
      <c r="CH151" s="59"/>
      <c r="CI151" s="58"/>
      <c r="CJ151" s="166"/>
      <c r="CK151" s="166"/>
      <c r="CL151" s="59"/>
      <c r="CM151" s="58"/>
      <c r="CN151" s="166"/>
      <c r="CO151" s="166"/>
      <c r="CP151" s="59"/>
      <c r="CQ151" s="58"/>
      <c r="CR151" s="166"/>
      <c r="CS151" s="166"/>
      <c r="CT151" s="59"/>
      <c r="CU151" s="58"/>
      <c r="CV151" s="166"/>
      <c r="CW151" s="166"/>
      <c r="CX151" s="59"/>
      <c r="CY151" s="58"/>
      <c r="CZ151" s="166"/>
      <c r="DA151" s="166"/>
      <c r="DB151" s="59"/>
      <c r="DC151" s="58"/>
      <c r="DD151" s="166"/>
      <c r="DE151" s="166"/>
      <c r="DF151" s="59"/>
      <c r="DG151" s="58"/>
      <c r="DH151" s="166"/>
      <c r="DI151" s="166"/>
      <c r="DJ151" s="59"/>
      <c r="DK151" s="58"/>
      <c r="DL151" s="166"/>
      <c r="DM151" s="166"/>
      <c r="DN151" s="59"/>
      <c r="DO151" s="58"/>
      <c r="DP151" s="166"/>
      <c r="DQ151" s="166"/>
      <c r="DR151" s="59"/>
      <c r="DS151" s="58"/>
      <c r="DT151" s="166"/>
      <c r="DU151" s="166"/>
      <c r="DV151" s="59"/>
      <c r="DW151" s="58"/>
      <c r="DX151" s="166"/>
      <c r="DY151" s="166"/>
      <c r="DZ151" s="59"/>
      <c r="EA151" s="58"/>
      <c r="EB151" s="166"/>
      <c r="EC151" s="166"/>
      <c r="ED151" s="59"/>
      <c r="EE151" s="58"/>
      <c r="EF151" s="166"/>
      <c r="EG151" s="166"/>
      <c r="EH151" s="59"/>
      <c r="EI151" s="58"/>
      <c r="EJ151" s="166"/>
      <c r="EK151" s="166"/>
      <c r="EL151" s="59"/>
      <c r="EM151" s="58"/>
      <c r="EN151" s="166"/>
      <c r="EO151" s="166"/>
      <c r="EP151" s="59"/>
      <c r="EQ151" s="58"/>
      <c r="ER151" s="166"/>
      <c r="ES151" s="166"/>
      <c r="ET151" s="59"/>
      <c r="EU151" s="58"/>
      <c r="EV151" s="166"/>
      <c r="EW151" s="166"/>
      <c r="EX151" s="59"/>
      <c r="EY151" s="58"/>
      <c r="EZ151" s="166"/>
      <c r="FA151" s="166"/>
      <c r="FB151" s="59"/>
      <c r="FC151" s="58"/>
      <c r="FD151" s="166"/>
      <c r="FE151" s="166"/>
      <c r="FF151" s="59"/>
      <c r="FG151" s="58"/>
      <c r="FH151" s="166"/>
      <c r="FI151" s="166"/>
      <c r="FJ151" s="59"/>
      <c r="FK151" s="58"/>
      <c r="FL151" s="166"/>
      <c r="FM151" s="166"/>
      <c r="FN151" s="59"/>
      <c r="FO151" s="58"/>
      <c r="FP151" s="166"/>
      <c r="FQ151" s="166"/>
      <c r="FR151" s="59"/>
      <c r="FS151" s="58"/>
      <c r="FT151" s="166"/>
      <c r="FU151" s="166"/>
      <c r="FV151" s="59"/>
      <c r="FW151" s="58"/>
      <c r="FX151" s="166"/>
      <c r="FY151" s="166"/>
      <c r="FZ151" s="59"/>
      <c r="GA151" s="58"/>
      <c r="GB151" s="166"/>
      <c r="GC151" s="166"/>
      <c r="GD151" s="59"/>
      <c r="GE151" s="58"/>
      <c r="GF151" s="166"/>
      <c r="GG151" s="166"/>
      <c r="GH151" s="59"/>
      <c r="GI151" s="58"/>
      <c r="GJ151" s="166"/>
      <c r="GK151" s="166"/>
      <c r="GL151" s="59"/>
      <c r="GM151" s="58"/>
      <c r="GN151" s="166"/>
      <c r="GO151" s="166"/>
      <c r="GP151" s="59"/>
      <c r="GQ151" s="58"/>
      <c r="GR151" s="166"/>
      <c r="GS151" s="166"/>
      <c r="GT151" s="59"/>
      <c r="GU151" s="58"/>
      <c r="GV151" s="166"/>
      <c r="GW151" s="166"/>
      <c r="GX151" s="59"/>
      <c r="GY151" s="58"/>
      <c r="GZ151" s="166"/>
      <c r="HA151" s="166"/>
      <c r="HB151" s="59"/>
      <c r="HC151" s="58"/>
      <c r="HD151" s="166"/>
      <c r="HE151" s="166"/>
      <c r="HF151" s="59"/>
      <c r="HG151" s="58"/>
      <c r="HH151" s="166"/>
      <c r="HI151" s="166"/>
      <c r="HJ151" s="59"/>
      <c r="HK151" s="58"/>
      <c r="HL151" s="166"/>
      <c r="HM151" s="166"/>
      <c r="HN151" s="59"/>
      <c r="HO151" s="58"/>
      <c r="HP151" s="166"/>
      <c r="HQ151" s="166"/>
      <c r="HR151" s="59"/>
      <c r="HS151" s="58"/>
      <c r="HT151" s="166"/>
      <c r="HU151" s="166"/>
    </row>
    <row r="152" spans="1:229" s="61" customFormat="1" ht="90" customHeight="1" x14ac:dyDescent="0.2">
      <c r="A152" s="179">
        <v>60</v>
      </c>
      <c r="B152" s="46" t="s">
        <v>279</v>
      </c>
      <c r="C152" s="55" t="s">
        <v>52</v>
      </c>
      <c r="D152" s="48" t="s">
        <v>139</v>
      </c>
      <c r="E152" s="48" t="s">
        <v>163</v>
      </c>
      <c r="F152" s="48" t="s">
        <v>163</v>
      </c>
      <c r="G152" s="45">
        <v>30</v>
      </c>
      <c r="H152" s="45">
        <f t="shared" si="29"/>
        <v>120</v>
      </c>
      <c r="I152" s="45" t="s">
        <v>228</v>
      </c>
      <c r="J152" s="667">
        <v>200</v>
      </c>
      <c r="K152" s="57">
        <f>J152*1.1</f>
        <v>220.00000000000003</v>
      </c>
      <c r="L152" s="50">
        <f>H152*K152</f>
        <v>26400.000000000004</v>
      </c>
      <c r="M152" s="51">
        <f t="shared" si="30"/>
        <v>5280.0000000000009</v>
      </c>
      <c r="N152" s="51">
        <f t="shared" si="31"/>
        <v>3300.0000000000009</v>
      </c>
      <c r="O152" s="52">
        <f t="shared" si="32"/>
        <v>34980.000000000007</v>
      </c>
      <c r="P152" s="593">
        <v>45222</v>
      </c>
      <c r="Q152" s="52" t="s">
        <v>790</v>
      </c>
      <c r="R152" s="580" t="s">
        <v>382</v>
      </c>
      <c r="S152" s="574" t="s">
        <v>772</v>
      </c>
      <c r="T152" s="527">
        <f>'LOTTO 60'!B45</f>
        <v>42.5</v>
      </c>
      <c r="U152" s="45" t="s">
        <v>809</v>
      </c>
      <c r="V152" s="45" t="s">
        <v>809</v>
      </c>
      <c r="W152" s="45"/>
      <c r="X152" s="45" t="s">
        <v>809</v>
      </c>
      <c r="Y152" s="45" t="s">
        <v>809</v>
      </c>
      <c r="Z152" s="45" t="s">
        <v>809</v>
      </c>
      <c r="AA152" s="45" t="s">
        <v>809</v>
      </c>
      <c r="AB152" s="46" t="s">
        <v>809</v>
      </c>
      <c r="AC152" s="715" t="s">
        <v>809</v>
      </c>
      <c r="AD152" s="59"/>
      <c r="AE152" s="58"/>
      <c r="AF152" s="166"/>
      <c r="AG152" s="166"/>
      <c r="AH152" s="59"/>
      <c r="AI152" s="58"/>
      <c r="AJ152" s="166"/>
      <c r="AK152" s="166"/>
      <c r="AL152" s="59"/>
      <c r="AM152" s="58"/>
      <c r="AN152" s="166"/>
      <c r="AO152" s="166"/>
      <c r="AP152" s="59"/>
      <c r="AQ152" s="58"/>
      <c r="AR152" s="166"/>
      <c r="AS152" s="166"/>
      <c r="AT152" s="59"/>
      <c r="AU152" s="58"/>
      <c r="AV152" s="166"/>
      <c r="AW152" s="166"/>
      <c r="AX152" s="59"/>
      <c r="AY152" s="58"/>
      <c r="AZ152" s="166"/>
      <c r="BA152" s="166"/>
      <c r="BB152" s="59"/>
      <c r="BC152" s="58"/>
      <c r="BD152" s="166"/>
      <c r="BE152" s="166"/>
      <c r="BF152" s="59"/>
      <c r="BG152" s="58"/>
      <c r="BH152" s="166"/>
      <c r="BI152" s="166"/>
      <c r="BJ152" s="59"/>
      <c r="BK152" s="58"/>
      <c r="BL152" s="166"/>
      <c r="BM152" s="166"/>
      <c r="BN152" s="59"/>
      <c r="BO152" s="58"/>
      <c r="BP152" s="166"/>
      <c r="BQ152" s="166"/>
      <c r="BR152" s="59"/>
      <c r="BS152" s="58"/>
      <c r="BT152" s="166"/>
      <c r="BU152" s="166"/>
      <c r="BV152" s="59"/>
      <c r="BW152" s="58"/>
      <c r="BX152" s="166"/>
      <c r="BY152" s="166"/>
      <c r="BZ152" s="59"/>
      <c r="CA152" s="58"/>
      <c r="CB152" s="166"/>
      <c r="CC152" s="166"/>
      <c r="CD152" s="59"/>
      <c r="CE152" s="58"/>
      <c r="CF152" s="166"/>
      <c r="CG152" s="166"/>
      <c r="CH152" s="59"/>
      <c r="CI152" s="58"/>
      <c r="CJ152" s="166"/>
      <c r="CK152" s="166"/>
      <c r="CL152" s="59"/>
      <c r="CM152" s="58"/>
      <c r="CN152" s="166"/>
      <c r="CO152" s="166"/>
      <c r="CP152" s="59"/>
      <c r="CQ152" s="58"/>
      <c r="CR152" s="166"/>
      <c r="CS152" s="166"/>
      <c r="CT152" s="59"/>
      <c r="CU152" s="58"/>
      <c r="CV152" s="166"/>
      <c r="CW152" s="166"/>
      <c r="CX152" s="59"/>
      <c r="CY152" s="58"/>
      <c r="CZ152" s="166"/>
      <c r="DA152" s="166"/>
      <c r="DB152" s="59"/>
      <c r="DC152" s="58"/>
      <c r="DD152" s="166"/>
      <c r="DE152" s="166"/>
      <c r="DF152" s="59"/>
      <c r="DG152" s="58"/>
      <c r="DH152" s="166"/>
      <c r="DI152" s="166"/>
      <c r="DJ152" s="59"/>
      <c r="DK152" s="58"/>
      <c r="DL152" s="166"/>
      <c r="DM152" s="166"/>
      <c r="DN152" s="59"/>
      <c r="DO152" s="58"/>
      <c r="DP152" s="166"/>
      <c r="DQ152" s="166"/>
      <c r="DR152" s="59"/>
      <c r="DS152" s="58"/>
      <c r="DT152" s="166"/>
      <c r="DU152" s="166"/>
      <c r="DV152" s="59"/>
      <c r="DW152" s="58"/>
      <c r="DX152" s="166"/>
      <c r="DY152" s="166"/>
      <c r="DZ152" s="59"/>
      <c r="EA152" s="58"/>
      <c r="EB152" s="166"/>
      <c r="EC152" s="166"/>
      <c r="ED152" s="59"/>
      <c r="EE152" s="58"/>
      <c r="EF152" s="166"/>
      <c r="EG152" s="166"/>
      <c r="EH152" s="59"/>
      <c r="EI152" s="58"/>
      <c r="EJ152" s="166"/>
      <c r="EK152" s="166"/>
      <c r="EL152" s="59"/>
      <c r="EM152" s="58"/>
      <c r="EN152" s="166"/>
      <c r="EO152" s="166"/>
      <c r="EP152" s="59"/>
      <c r="EQ152" s="58"/>
      <c r="ER152" s="166"/>
      <c r="ES152" s="166"/>
      <c r="ET152" s="59"/>
      <c r="EU152" s="58"/>
      <c r="EV152" s="166"/>
      <c r="EW152" s="166"/>
      <c r="EX152" s="59"/>
      <c r="EY152" s="58"/>
      <c r="EZ152" s="166"/>
      <c r="FA152" s="166"/>
      <c r="FB152" s="59"/>
      <c r="FC152" s="58"/>
      <c r="FD152" s="166"/>
      <c r="FE152" s="166"/>
      <c r="FF152" s="59"/>
      <c r="FG152" s="58"/>
      <c r="FH152" s="166"/>
      <c r="FI152" s="166"/>
      <c r="FJ152" s="59"/>
      <c r="FK152" s="58"/>
      <c r="FL152" s="166"/>
      <c r="FM152" s="166"/>
      <c r="FN152" s="59"/>
      <c r="FO152" s="58"/>
      <c r="FP152" s="166"/>
      <c r="FQ152" s="166"/>
      <c r="FR152" s="59"/>
      <c r="FS152" s="58"/>
      <c r="FT152" s="166"/>
      <c r="FU152" s="166"/>
      <c r="FV152" s="59"/>
      <c r="FW152" s="58"/>
      <c r="FX152" s="166"/>
      <c r="FY152" s="166"/>
      <c r="FZ152" s="59"/>
      <c r="GA152" s="58"/>
      <c r="GB152" s="166"/>
      <c r="GC152" s="166"/>
      <c r="GD152" s="59"/>
      <c r="GE152" s="58"/>
      <c r="GF152" s="166"/>
      <c r="GG152" s="166"/>
      <c r="GH152" s="59"/>
      <c r="GI152" s="58"/>
      <c r="GJ152" s="166"/>
      <c r="GK152" s="166"/>
      <c r="GL152" s="59"/>
      <c r="GM152" s="58"/>
      <c r="GN152" s="166"/>
      <c r="GO152" s="166"/>
      <c r="GP152" s="59"/>
      <c r="GQ152" s="58"/>
      <c r="GR152" s="166"/>
      <c r="GS152" s="166"/>
      <c r="GT152" s="59"/>
      <c r="GU152" s="58"/>
      <c r="GV152" s="166"/>
      <c r="GW152" s="166"/>
      <c r="GX152" s="59"/>
      <c r="GY152" s="58"/>
      <c r="GZ152" s="166"/>
      <c r="HA152" s="166"/>
      <c r="HB152" s="59"/>
      <c r="HC152" s="58"/>
      <c r="HD152" s="166"/>
      <c r="HE152" s="166"/>
      <c r="HF152" s="59"/>
      <c r="HG152" s="58"/>
      <c r="HH152" s="166"/>
      <c r="HI152" s="166"/>
      <c r="HJ152" s="59"/>
      <c r="HK152" s="58"/>
      <c r="HL152" s="166"/>
      <c r="HM152" s="166"/>
      <c r="HN152" s="59"/>
      <c r="HO152" s="58"/>
      <c r="HP152" s="166"/>
      <c r="HQ152" s="166"/>
      <c r="HR152" s="59"/>
      <c r="HS152" s="58"/>
      <c r="HT152" s="166"/>
      <c r="HU152" s="166"/>
    </row>
    <row r="153" spans="1:229" s="61" customFormat="1" ht="90" customHeight="1" x14ac:dyDescent="0.2">
      <c r="A153" s="179">
        <v>60</v>
      </c>
      <c r="B153" s="46" t="s">
        <v>279</v>
      </c>
      <c r="C153" s="55" t="s">
        <v>52</v>
      </c>
      <c r="D153" s="48" t="s">
        <v>139</v>
      </c>
      <c r="E153" s="48" t="s">
        <v>163</v>
      </c>
      <c r="F153" s="48" t="s">
        <v>163</v>
      </c>
      <c r="G153" s="45">
        <v>30</v>
      </c>
      <c r="H153" s="45">
        <f t="shared" si="29"/>
        <v>120</v>
      </c>
      <c r="I153" s="45" t="s">
        <v>228</v>
      </c>
      <c r="J153" s="667">
        <v>200</v>
      </c>
      <c r="K153" s="57">
        <f>J153*1.1</f>
        <v>220.00000000000003</v>
      </c>
      <c r="L153" s="50">
        <f>H153*K153</f>
        <v>26400.000000000004</v>
      </c>
      <c r="M153" s="51">
        <f t="shared" si="30"/>
        <v>5280.0000000000009</v>
      </c>
      <c r="N153" s="51">
        <f t="shared" si="31"/>
        <v>3300.0000000000009</v>
      </c>
      <c r="O153" s="52">
        <f t="shared" si="32"/>
        <v>34980.000000000007</v>
      </c>
      <c r="P153" s="593">
        <v>45222</v>
      </c>
      <c r="Q153" s="52" t="s">
        <v>790</v>
      </c>
      <c r="R153" s="580" t="s">
        <v>390</v>
      </c>
      <c r="S153" s="574" t="s">
        <v>774</v>
      </c>
      <c r="T153" s="527">
        <f>'LOTTO 60'!B46</f>
        <v>72.5</v>
      </c>
      <c r="U153" s="46">
        <v>17.59</v>
      </c>
      <c r="V153" s="56">
        <f t="shared" ref="V153:V160" si="33">U153+T153</f>
        <v>90.09</v>
      </c>
      <c r="W153" s="56"/>
      <c r="X153" s="663">
        <v>31.82</v>
      </c>
      <c r="Y153" s="683">
        <v>18000</v>
      </c>
      <c r="Z153" s="682">
        <f>Y153/H153</f>
        <v>150</v>
      </c>
      <c r="AA153" s="46" t="s">
        <v>806</v>
      </c>
      <c r="AB153" s="716" t="s">
        <v>818</v>
      </c>
      <c r="AC153" s="716" t="s">
        <v>819</v>
      </c>
      <c r="AD153" s="59"/>
      <c r="AE153" s="58"/>
      <c r="AF153" s="166"/>
      <c r="AG153" s="166"/>
      <c r="AH153" s="59"/>
      <c r="AI153" s="58"/>
      <c r="AJ153" s="166"/>
      <c r="AK153" s="166"/>
      <c r="AL153" s="59"/>
      <c r="AM153" s="58"/>
      <c r="AN153" s="166"/>
      <c r="AO153" s="166"/>
      <c r="AP153" s="59"/>
      <c r="AQ153" s="58"/>
      <c r="AR153" s="166"/>
      <c r="AS153" s="166"/>
      <c r="AT153" s="59"/>
      <c r="AU153" s="58"/>
      <c r="AV153" s="166"/>
      <c r="AW153" s="166"/>
      <c r="AX153" s="59"/>
      <c r="AY153" s="58"/>
      <c r="AZ153" s="166"/>
      <c r="BA153" s="166"/>
      <c r="BB153" s="59"/>
      <c r="BC153" s="58"/>
      <c r="BD153" s="166"/>
      <c r="BE153" s="166"/>
      <c r="BF153" s="59"/>
      <c r="BG153" s="58"/>
      <c r="BH153" s="166"/>
      <c r="BI153" s="166"/>
      <c r="BJ153" s="59"/>
      <c r="BK153" s="58"/>
      <c r="BL153" s="166"/>
      <c r="BM153" s="166"/>
      <c r="BN153" s="59"/>
      <c r="BO153" s="58"/>
      <c r="BP153" s="166"/>
      <c r="BQ153" s="166"/>
      <c r="BR153" s="59"/>
      <c r="BS153" s="58"/>
      <c r="BT153" s="166"/>
      <c r="BU153" s="166"/>
      <c r="BV153" s="59"/>
      <c r="BW153" s="58"/>
      <c r="BX153" s="166"/>
      <c r="BY153" s="166"/>
      <c r="BZ153" s="59"/>
      <c r="CA153" s="58"/>
      <c r="CB153" s="166"/>
      <c r="CC153" s="166"/>
      <c r="CD153" s="59"/>
      <c r="CE153" s="58"/>
      <c r="CF153" s="166"/>
      <c r="CG153" s="166"/>
      <c r="CH153" s="59"/>
      <c r="CI153" s="58"/>
      <c r="CJ153" s="166"/>
      <c r="CK153" s="166"/>
      <c r="CL153" s="59"/>
      <c r="CM153" s="58"/>
      <c r="CN153" s="166"/>
      <c r="CO153" s="166"/>
      <c r="CP153" s="59"/>
      <c r="CQ153" s="58"/>
      <c r="CR153" s="166"/>
      <c r="CS153" s="166"/>
      <c r="CT153" s="59"/>
      <c r="CU153" s="58"/>
      <c r="CV153" s="166"/>
      <c r="CW153" s="166"/>
      <c r="CX153" s="59"/>
      <c r="CY153" s="58"/>
      <c r="CZ153" s="166"/>
      <c r="DA153" s="166"/>
      <c r="DB153" s="59"/>
      <c r="DC153" s="58"/>
      <c r="DD153" s="166"/>
      <c r="DE153" s="166"/>
      <c r="DF153" s="59"/>
      <c r="DG153" s="58"/>
      <c r="DH153" s="166"/>
      <c r="DI153" s="166"/>
      <c r="DJ153" s="59"/>
      <c r="DK153" s="58"/>
      <c r="DL153" s="166"/>
      <c r="DM153" s="166"/>
      <c r="DN153" s="59"/>
      <c r="DO153" s="58"/>
      <c r="DP153" s="166"/>
      <c r="DQ153" s="166"/>
      <c r="DR153" s="59"/>
      <c r="DS153" s="58"/>
      <c r="DT153" s="166"/>
      <c r="DU153" s="166"/>
      <c r="DV153" s="59"/>
      <c r="DW153" s="58"/>
      <c r="DX153" s="166"/>
      <c r="DY153" s="166"/>
      <c r="DZ153" s="59"/>
      <c r="EA153" s="58"/>
      <c r="EB153" s="166"/>
      <c r="EC153" s="166"/>
      <c r="ED153" s="59"/>
      <c r="EE153" s="58"/>
      <c r="EF153" s="166"/>
      <c r="EG153" s="166"/>
      <c r="EH153" s="59"/>
      <c r="EI153" s="58"/>
      <c r="EJ153" s="166"/>
      <c r="EK153" s="166"/>
      <c r="EL153" s="59"/>
      <c r="EM153" s="58"/>
      <c r="EN153" s="166"/>
      <c r="EO153" s="166"/>
      <c r="EP153" s="59"/>
      <c r="EQ153" s="58"/>
      <c r="ER153" s="166"/>
      <c r="ES153" s="166"/>
      <c r="ET153" s="59"/>
      <c r="EU153" s="58"/>
      <c r="EV153" s="166"/>
      <c r="EW153" s="166"/>
      <c r="EX153" s="59"/>
      <c r="EY153" s="58"/>
      <c r="EZ153" s="166"/>
      <c r="FA153" s="166"/>
      <c r="FB153" s="59"/>
      <c r="FC153" s="58"/>
      <c r="FD153" s="166"/>
      <c r="FE153" s="166"/>
      <c r="FF153" s="59"/>
      <c r="FG153" s="58"/>
      <c r="FH153" s="166"/>
      <c r="FI153" s="166"/>
      <c r="FJ153" s="59"/>
      <c r="FK153" s="58"/>
      <c r="FL153" s="166"/>
      <c r="FM153" s="166"/>
      <c r="FN153" s="59"/>
      <c r="FO153" s="58"/>
      <c r="FP153" s="166"/>
      <c r="FQ153" s="166"/>
      <c r="FR153" s="59"/>
      <c r="FS153" s="58"/>
      <c r="FT153" s="166"/>
      <c r="FU153" s="166"/>
      <c r="FV153" s="59"/>
      <c r="FW153" s="58"/>
      <c r="FX153" s="166"/>
      <c r="FY153" s="166"/>
      <c r="FZ153" s="59"/>
      <c r="GA153" s="58"/>
      <c r="GB153" s="166"/>
      <c r="GC153" s="166"/>
      <c r="GD153" s="59"/>
      <c r="GE153" s="58"/>
      <c r="GF153" s="166"/>
      <c r="GG153" s="166"/>
      <c r="GH153" s="59"/>
      <c r="GI153" s="58"/>
      <c r="GJ153" s="166"/>
      <c r="GK153" s="166"/>
      <c r="GL153" s="59"/>
      <c r="GM153" s="58"/>
      <c r="GN153" s="166"/>
      <c r="GO153" s="166"/>
      <c r="GP153" s="59"/>
      <c r="GQ153" s="58"/>
      <c r="GR153" s="166"/>
      <c r="GS153" s="166"/>
      <c r="GT153" s="59"/>
      <c r="GU153" s="58"/>
      <c r="GV153" s="166"/>
      <c r="GW153" s="166"/>
      <c r="GX153" s="59"/>
      <c r="GY153" s="58"/>
      <c r="GZ153" s="166"/>
      <c r="HA153" s="166"/>
      <c r="HB153" s="59"/>
      <c r="HC153" s="58"/>
      <c r="HD153" s="166"/>
      <c r="HE153" s="166"/>
      <c r="HF153" s="59"/>
      <c r="HG153" s="58"/>
      <c r="HH153" s="166"/>
      <c r="HI153" s="166"/>
      <c r="HJ153" s="59"/>
      <c r="HK153" s="58"/>
      <c r="HL153" s="166"/>
      <c r="HM153" s="166"/>
      <c r="HN153" s="59"/>
      <c r="HO153" s="58"/>
      <c r="HP153" s="166"/>
      <c r="HQ153" s="166"/>
      <c r="HR153" s="59"/>
      <c r="HS153" s="58"/>
      <c r="HT153" s="166"/>
      <c r="HU153" s="166"/>
    </row>
    <row r="154" spans="1:229" s="61" customFormat="1" ht="90" customHeight="1" x14ac:dyDescent="0.2">
      <c r="A154" s="179">
        <v>60</v>
      </c>
      <c r="B154" s="46" t="s">
        <v>279</v>
      </c>
      <c r="C154" s="55" t="s">
        <v>52</v>
      </c>
      <c r="D154" s="48" t="s">
        <v>139</v>
      </c>
      <c r="E154" s="48" t="s">
        <v>163</v>
      </c>
      <c r="F154" s="48" t="s">
        <v>163</v>
      </c>
      <c r="G154" s="45">
        <v>30</v>
      </c>
      <c r="H154" s="45">
        <f t="shared" si="29"/>
        <v>120</v>
      </c>
      <c r="I154" s="45" t="s">
        <v>228</v>
      </c>
      <c r="J154" s="667">
        <v>200</v>
      </c>
      <c r="K154" s="57">
        <f>J154*1.1</f>
        <v>220.00000000000003</v>
      </c>
      <c r="L154" s="50">
        <f>H154*K154</f>
        <v>26400.000000000004</v>
      </c>
      <c r="M154" s="51">
        <f t="shared" si="30"/>
        <v>5280.0000000000009</v>
      </c>
      <c r="N154" s="51">
        <f t="shared" si="31"/>
        <v>3300.0000000000009</v>
      </c>
      <c r="O154" s="52">
        <f t="shared" si="32"/>
        <v>34980.000000000007</v>
      </c>
      <c r="P154" s="593">
        <v>45222</v>
      </c>
      <c r="Q154" s="52" t="s">
        <v>790</v>
      </c>
      <c r="R154" s="580" t="s">
        <v>391</v>
      </c>
      <c r="S154" s="574" t="s">
        <v>774</v>
      </c>
      <c r="T154" s="527">
        <f>'LOTTO 60'!B47</f>
        <v>72.5</v>
      </c>
      <c r="U154" s="46">
        <v>10.51</v>
      </c>
      <c r="V154" s="56">
        <f t="shared" si="33"/>
        <v>83.01</v>
      </c>
      <c r="W154" s="56"/>
      <c r="X154" s="695">
        <v>11.36</v>
      </c>
      <c r="Y154" s="683">
        <v>23400</v>
      </c>
      <c r="Z154" s="682">
        <f>Y154/H154</f>
        <v>195</v>
      </c>
      <c r="AA154" s="46" t="s">
        <v>812</v>
      </c>
      <c r="AB154" s="716"/>
      <c r="AC154" s="716"/>
      <c r="AD154" s="59"/>
      <c r="AE154" s="58"/>
      <c r="AF154" s="166"/>
      <c r="AG154" s="166"/>
      <c r="AH154" s="59"/>
      <c r="AI154" s="58"/>
      <c r="AJ154" s="166"/>
      <c r="AK154" s="166"/>
      <c r="AL154" s="59"/>
      <c r="AM154" s="58"/>
      <c r="AN154" s="166"/>
      <c r="AO154" s="166"/>
      <c r="AP154" s="59"/>
      <c r="AQ154" s="58"/>
      <c r="AR154" s="166"/>
      <c r="AS154" s="166"/>
      <c r="AT154" s="59"/>
      <c r="AU154" s="58"/>
      <c r="AV154" s="166"/>
      <c r="AW154" s="166"/>
      <c r="AX154" s="59"/>
      <c r="AY154" s="58"/>
      <c r="AZ154" s="166"/>
      <c r="BA154" s="166"/>
      <c r="BB154" s="59"/>
      <c r="BC154" s="58"/>
      <c r="BD154" s="166"/>
      <c r="BE154" s="166"/>
      <c r="BF154" s="59"/>
      <c r="BG154" s="58"/>
      <c r="BH154" s="166"/>
      <c r="BI154" s="166"/>
      <c r="BJ154" s="59"/>
      <c r="BK154" s="58"/>
      <c r="BL154" s="166"/>
      <c r="BM154" s="166"/>
      <c r="BN154" s="59"/>
      <c r="BO154" s="58"/>
      <c r="BP154" s="166"/>
      <c r="BQ154" s="166"/>
      <c r="BR154" s="59"/>
      <c r="BS154" s="58"/>
      <c r="BT154" s="166"/>
      <c r="BU154" s="166"/>
      <c r="BV154" s="59"/>
      <c r="BW154" s="58"/>
      <c r="BX154" s="166"/>
      <c r="BY154" s="166"/>
      <c r="BZ154" s="59"/>
      <c r="CA154" s="58"/>
      <c r="CB154" s="166"/>
      <c r="CC154" s="166"/>
      <c r="CD154" s="59"/>
      <c r="CE154" s="58"/>
      <c r="CF154" s="166"/>
      <c r="CG154" s="166"/>
      <c r="CH154" s="59"/>
      <c r="CI154" s="58"/>
      <c r="CJ154" s="166"/>
      <c r="CK154" s="166"/>
      <c r="CL154" s="59"/>
      <c r="CM154" s="58"/>
      <c r="CN154" s="166"/>
      <c r="CO154" s="166"/>
      <c r="CP154" s="59"/>
      <c r="CQ154" s="58"/>
      <c r="CR154" s="166"/>
      <c r="CS154" s="166"/>
      <c r="CT154" s="59"/>
      <c r="CU154" s="58"/>
      <c r="CV154" s="166"/>
      <c r="CW154" s="166"/>
      <c r="CX154" s="59"/>
      <c r="CY154" s="58"/>
      <c r="CZ154" s="166"/>
      <c r="DA154" s="166"/>
      <c r="DB154" s="59"/>
      <c r="DC154" s="58"/>
      <c r="DD154" s="166"/>
      <c r="DE154" s="166"/>
      <c r="DF154" s="59"/>
      <c r="DG154" s="58"/>
      <c r="DH154" s="166"/>
      <c r="DI154" s="166"/>
      <c r="DJ154" s="59"/>
      <c r="DK154" s="58"/>
      <c r="DL154" s="166"/>
      <c r="DM154" s="166"/>
      <c r="DN154" s="59"/>
      <c r="DO154" s="58"/>
      <c r="DP154" s="166"/>
      <c r="DQ154" s="166"/>
      <c r="DR154" s="59"/>
      <c r="DS154" s="58"/>
      <c r="DT154" s="166"/>
      <c r="DU154" s="166"/>
      <c r="DV154" s="59"/>
      <c r="DW154" s="58"/>
      <c r="DX154" s="166"/>
      <c r="DY154" s="166"/>
      <c r="DZ154" s="59"/>
      <c r="EA154" s="58"/>
      <c r="EB154" s="166"/>
      <c r="EC154" s="166"/>
      <c r="ED154" s="59"/>
      <c r="EE154" s="58"/>
      <c r="EF154" s="166"/>
      <c r="EG154" s="166"/>
      <c r="EH154" s="59"/>
      <c r="EI154" s="58"/>
      <c r="EJ154" s="166"/>
      <c r="EK154" s="166"/>
      <c r="EL154" s="59"/>
      <c r="EM154" s="58"/>
      <c r="EN154" s="166"/>
      <c r="EO154" s="166"/>
      <c r="EP154" s="59"/>
      <c r="EQ154" s="58"/>
      <c r="ER154" s="166"/>
      <c r="ES154" s="166"/>
      <c r="ET154" s="59"/>
      <c r="EU154" s="58"/>
      <c r="EV154" s="166"/>
      <c r="EW154" s="166"/>
      <c r="EX154" s="59"/>
      <c r="EY154" s="58"/>
      <c r="EZ154" s="166"/>
      <c r="FA154" s="166"/>
      <c r="FB154" s="59"/>
      <c r="FC154" s="58"/>
      <c r="FD154" s="166"/>
      <c r="FE154" s="166"/>
      <c r="FF154" s="59"/>
      <c r="FG154" s="58"/>
      <c r="FH154" s="166"/>
      <c r="FI154" s="166"/>
      <c r="FJ154" s="59"/>
      <c r="FK154" s="58"/>
      <c r="FL154" s="166"/>
      <c r="FM154" s="166"/>
      <c r="FN154" s="59"/>
      <c r="FO154" s="58"/>
      <c r="FP154" s="166"/>
      <c r="FQ154" s="166"/>
      <c r="FR154" s="59"/>
      <c r="FS154" s="58"/>
      <c r="FT154" s="166"/>
      <c r="FU154" s="166"/>
      <c r="FV154" s="59"/>
      <c r="FW154" s="58"/>
      <c r="FX154" s="166"/>
      <c r="FY154" s="166"/>
      <c r="FZ154" s="59"/>
      <c r="GA154" s="58"/>
      <c r="GB154" s="166"/>
      <c r="GC154" s="166"/>
      <c r="GD154" s="59"/>
      <c r="GE154" s="58"/>
      <c r="GF154" s="166"/>
      <c r="GG154" s="166"/>
      <c r="GH154" s="59"/>
      <c r="GI154" s="58"/>
      <c r="GJ154" s="166"/>
      <c r="GK154" s="166"/>
      <c r="GL154" s="59"/>
      <c r="GM154" s="58"/>
      <c r="GN154" s="166"/>
      <c r="GO154" s="166"/>
      <c r="GP154" s="59"/>
      <c r="GQ154" s="58"/>
      <c r="GR154" s="166"/>
      <c r="GS154" s="166"/>
      <c r="GT154" s="59"/>
      <c r="GU154" s="58"/>
      <c r="GV154" s="166"/>
      <c r="GW154" s="166"/>
      <c r="GX154" s="59"/>
      <c r="GY154" s="58"/>
      <c r="GZ154" s="166"/>
      <c r="HA154" s="166"/>
      <c r="HB154" s="59"/>
      <c r="HC154" s="58"/>
      <c r="HD154" s="166"/>
      <c r="HE154" s="166"/>
      <c r="HF154" s="59"/>
      <c r="HG154" s="58"/>
      <c r="HH154" s="166"/>
      <c r="HI154" s="166"/>
      <c r="HJ154" s="59"/>
      <c r="HK154" s="58"/>
      <c r="HL154" s="166"/>
      <c r="HM154" s="166"/>
      <c r="HN154" s="59"/>
      <c r="HO154" s="58"/>
      <c r="HP154" s="166"/>
      <c r="HQ154" s="166"/>
      <c r="HR154" s="59"/>
      <c r="HS154" s="58"/>
      <c r="HT154" s="166"/>
      <c r="HU154" s="166"/>
    </row>
    <row r="155" spans="1:229" s="61" customFormat="1" ht="90" customHeight="1" x14ac:dyDescent="0.2">
      <c r="A155" s="179">
        <v>60</v>
      </c>
      <c r="B155" s="46" t="s">
        <v>279</v>
      </c>
      <c r="C155" s="55" t="s">
        <v>52</v>
      </c>
      <c r="D155" s="48" t="s">
        <v>139</v>
      </c>
      <c r="E155" s="48" t="s">
        <v>163</v>
      </c>
      <c r="F155" s="48" t="s">
        <v>163</v>
      </c>
      <c r="G155" s="45">
        <v>30</v>
      </c>
      <c r="H155" s="45">
        <f t="shared" si="29"/>
        <v>120</v>
      </c>
      <c r="I155" s="45" t="s">
        <v>228</v>
      </c>
      <c r="J155" s="667">
        <v>200</v>
      </c>
      <c r="K155" s="57">
        <f>J155*1.1</f>
        <v>220.00000000000003</v>
      </c>
      <c r="L155" s="50">
        <f>H155*K155</f>
        <v>26400.000000000004</v>
      </c>
      <c r="M155" s="51">
        <f t="shared" si="30"/>
        <v>5280.0000000000009</v>
      </c>
      <c r="N155" s="51">
        <f t="shared" si="31"/>
        <v>3300.0000000000009</v>
      </c>
      <c r="O155" s="52">
        <f t="shared" si="32"/>
        <v>34980.000000000007</v>
      </c>
      <c r="P155" s="593">
        <v>45222</v>
      </c>
      <c r="Q155" s="52" t="s">
        <v>790</v>
      </c>
      <c r="R155" s="580" t="s">
        <v>396</v>
      </c>
      <c r="S155" s="574" t="s">
        <v>774</v>
      </c>
      <c r="T155" s="527">
        <f>'LOTTO 60'!B48</f>
        <v>72.5</v>
      </c>
      <c r="U155" s="46">
        <v>15.94</v>
      </c>
      <c r="V155" s="56">
        <f t="shared" si="33"/>
        <v>88.44</v>
      </c>
      <c r="W155" s="56"/>
      <c r="X155" s="695">
        <v>26.14</v>
      </c>
      <c r="Y155" s="683">
        <v>19500</v>
      </c>
      <c r="Z155" s="682">
        <f>Y155/H155</f>
        <v>162.5</v>
      </c>
      <c r="AA155" s="46" t="s">
        <v>812</v>
      </c>
      <c r="AB155" s="716" t="s">
        <v>807</v>
      </c>
      <c r="AC155" s="716" t="s">
        <v>819</v>
      </c>
      <c r="AD155" s="59"/>
      <c r="AE155" s="58"/>
      <c r="AF155" s="166"/>
      <c r="AG155" s="166"/>
      <c r="AH155" s="59"/>
      <c r="AI155" s="58"/>
      <c r="AJ155" s="166"/>
      <c r="AK155" s="166"/>
      <c r="AL155" s="59"/>
      <c r="AM155" s="58"/>
      <c r="AN155" s="166"/>
      <c r="AO155" s="166"/>
      <c r="AP155" s="59"/>
      <c r="AQ155" s="58"/>
      <c r="AR155" s="166"/>
      <c r="AS155" s="166"/>
      <c r="AT155" s="59"/>
      <c r="AU155" s="58"/>
      <c r="AV155" s="166"/>
      <c r="AW155" s="166"/>
      <c r="AX155" s="59"/>
      <c r="AY155" s="58"/>
      <c r="AZ155" s="166"/>
      <c r="BA155" s="166"/>
      <c r="BB155" s="59"/>
      <c r="BC155" s="58"/>
      <c r="BD155" s="166"/>
      <c r="BE155" s="166"/>
      <c r="BF155" s="59"/>
      <c r="BG155" s="58"/>
      <c r="BH155" s="166"/>
      <c r="BI155" s="166"/>
      <c r="BJ155" s="59"/>
      <c r="BK155" s="58"/>
      <c r="BL155" s="166"/>
      <c r="BM155" s="166"/>
      <c r="BN155" s="59"/>
      <c r="BO155" s="58"/>
      <c r="BP155" s="166"/>
      <c r="BQ155" s="166"/>
      <c r="BR155" s="59"/>
      <c r="BS155" s="58"/>
      <c r="BT155" s="166"/>
      <c r="BU155" s="166"/>
      <c r="BV155" s="59"/>
      <c r="BW155" s="58"/>
      <c r="BX155" s="166"/>
      <c r="BY155" s="166"/>
      <c r="BZ155" s="59"/>
      <c r="CA155" s="58"/>
      <c r="CB155" s="166"/>
      <c r="CC155" s="166"/>
      <c r="CD155" s="59"/>
      <c r="CE155" s="58"/>
      <c r="CF155" s="166"/>
      <c r="CG155" s="166"/>
      <c r="CH155" s="59"/>
      <c r="CI155" s="58"/>
      <c r="CJ155" s="166"/>
      <c r="CK155" s="166"/>
      <c r="CL155" s="59"/>
      <c r="CM155" s="58"/>
      <c r="CN155" s="166"/>
      <c r="CO155" s="166"/>
      <c r="CP155" s="59"/>
      <c r="CQ155" s="58"/>
      <c r="CR155" s="166"/>
      <c r="CS155" s="166"/>
      <c r="CT155" s="59"/>
      <c r="CU155" s="58"/>
      <c r="CV155" s="166"/>
      <c r="CW155" s="166"/>
      <c r="CX155" s="59"/>
      <c r="CY155" s="58"/>
      <c r="CZ155" s="166"/>
      <c r="DA155" s="166"/>
      <c r="DB155" s="59"/>
      <c r="DC155" s="58"/>
      <c r="DD155" s="166"/>
      <c r="DE155" s="166"/>
      <c r="DF155" s="59"/>
      <c r="DG155" s="58"/>
      <c r="DH155" s="166"/>
      <c r="DI155" s="166"/>
      <c r="DJ155" s="59"/>
      <c r="DK155" s="58"/>
      <c r="DL155" s="166"/>
      <c r="DM155" s="166"/>
      <c r="DN155" s="59"/>
      <c r="DO155" s="58"/>
      <c r="DP155" s="166"/>
      <c r="DQ155" s="166"/>
      <c r="DR155" s="59"/>
      <c r="DS155" s="58"/>
      <c r="DT155" s="166"/>
      <c r="DU155" s="166"/>
      <c r="DV155" s="59"/>
      <c r="DW155" s="58"/>
      <c r="DX155" s="166"/>
      <c r="DY155" s="166"/>
      <c r="DZ155" s="59"/>
      <c r="EA155" s="58"/>
      <c r="EB155" s="166"/>
      <c r="EC155" s="166"/>
      <c r="ED155" s="59"/>
      <c r="EE155" s="58"/>
      <c r="EF155" s="166"/>
      <c r="EG155" s="166"/>
      <c r="EH155" s="59"/>
      <c r="EI155" s="58"/>
      <c r="EJ155" s="166"/>
      <c r="EK155" s="166"/>
      <c r="EL155" s="59"/>
      <c r="EM155" s="58"/>
      <c r="EN155" s="166"/>
      <c r="EO155" s="166"/>
      <c r="EP155" s="59"/>
      <c r="EQ155" s="58"/>
      <c r="ER155" s="166"/>
      <c r="ES155" s="166"/>
      <c r="ET155" s="59"/>
      <c r="EU155" s="58"/>
      <c r="EV155" s="166"/>
      <c r="EW155" s="166"/>
      <c r="EX155" s="59"/>
      <c r="EY155" s="58"/>
      <c r="EZ155" s="166"/>
      <c r="FA155" s="166"/>
      <c r="FB155" s="59"/>
      <c r="FC155" s="58"/>
      <c r="FD155" s="166"/>
      <c r="FE155" s="166"/>
      <c r="FF155" s="59"/>
      <c r="FG155" s="58"/>
      <c r="FH155" s="166"/>
      <c r="FI155" s="166"/>
      <c r="FJ155" s="59"/>
      <c r="FK155" s="58"/>
      <c r="FL155" s="166"/>
      <c r="FM155" s="166"/>
      <c r="FN155" s="59"/>
      <c r="FO155" s="58"/>
      <c r="FP155" s="166"/>
      <c r="FQ155" s="166"/>
      <c r="FR155" s="59"/>
      <c r="FS155" s="58"/>
      <c r="FT155" s="166"/>
      <c r="FU155" s="166"/>
      <c r="FV155" s="59"/>
      <c r="FW155" s="58"/>
      <c r="FX155" s="166"/>
      <c r="FY155" s="166"/>
      <c r="FZ155" s="59"/>
      <c r="GA155" s="58"/>
      <c r="GB155" s="166"/>
      <c r="GC155" s="166"/>
      <c r="GD155" s="59"/>
      <c r="GE155" s="58"/>
      <c r="GF155" s="166"/>
      <c r="GG155" s="166"/>
      <c r="GH155" s="59"/>
      <c r="GI155" s="58"/>
      <c r="GJ155" s="166"/>
      <c r="GK155" s="166"/>
      <c r="GL155" s="59"/>
      <c r="GM155" s="58"/>
      <c r="GN155" s="166"/>
      <c r="GO155" s="166"/>
      <c r="GP155" s="59"/>
      <c r="GQ155" s="58"/>
      <c r="GR155" s="166"/>
      <c r="GS155" s="166"/>
      <c r="GT155" s="59"/>
      <c r="GU155" s="58"/>
      <c r="GV155" s="166"/>
      <c r="GW155" s="166"/>
      <c r="GX155" s="59"/>
      <c r="GY155" s="58"/>
      <c r="GZ155" s="166"/>
      <c r="HA155" s="166"/>
      <c r="HB155" s="59"/>
      <c r="HC155" s="58"/>
      <c r="HD155" s="166"/>
      <c r="HE155" s="166"/>
      <c r="HF155" s="59"/>
      <c r="HG155" s="58"/>
      <c r="HH155" s="166"/>
      <c r="HI155" s="166"/>
      <c r="HJ155" s="59"/>
      <c r="HK155" s="58"/>
      <c r="HL155" s="166"/>
      <c r="HM155" s="166"/>
      <c r="HN155" s="59"/>
      <c r="HO155" s="58"/>
      <c r="HP155" s="166"/>
      <c r="HQ155" s="166"/>
      <c r="HR155" s="59"/>
      <c r="HS155" s="58"/>
      <c r="HT155" s="166"/>
      <c r="HU155" s="166"/>
    </row>
    <row r="156" spans="1:229" s="61" customFormat="1" ht="90" customHeight="1" x14ac:dyDescent="0.2">
      <c r="A156" s="179">
        <v>60</v>
      </c>
      <c r="B156" s="46" t="s">
        <v>279</v>
      </c>
      <c r="C156" s="55" t="s">
        <v>52</v>
      </c>
      <c r="D156" s="48" t="s">
        <v>139</v>
      </c>
      <c r="E156" s="48" t="s">
        <v>163</v>
      </c>
      <c r="F156" s="48" t="s">
        <v>163</v>
      </c>
      <c r="G156" s="45">
        <v>30</v>
      </c>
      <c r="H156" s="45">
        <f t="shared" si="29"/>
        <v>120</v>
      </c>
      <c r="I156" s="45" t="s">
        <v>228</v>
      </c>
      <c r="J156" s="667">
        <v>200</v>
      </c>
      <c r="K156" s="57">
        <f>J156*1.1</f>
        <v>220.00000000000003</v>
      </c>
      <c r="L156" s="50">
        <f>H156*K156</f>
        <v>26400.000000000004</v>
      </c>
      <c r="M156" s="51">
        <f t="shared" si="30"/>
        <v>5280.0000000000009</v>
      </c>
      <c r="N156" s="51">
        <f t="shared" si="31"/>
        <v>3300.0000000000009</v>
      </c>
      <c r="O156" s="52">
        <f t="shared" si="32"/>
        <v>34980.000000000007</v>
      </c>
      <c r="P156" s="593">
        <v>45222</v>
      </c>
      <c r="Q156" s="52" t="s">
        <v>790</v>
      </c>
      <c r="R156" s="580" t="s">
        <v>399</v>
      </c>
      <c r="S156" s="574" t="s">
        <v>774</v>
      </c>
      <c r="T156" s="527">
        <f>'LOTTO 60'!B49</f>
        <v>72.5</v>
      </c>
      <c r="U156" s="46">
        <v>11.51</v>
      </c>
      <c r="V156" s="56">
        <f t="shared" si="33"/>
        <v>84.01</v>
      </c>
      <c r="W156" s="56"/>
      <c r="X156" s="695">
        <v>13.64</v>
      </c>
      <c r="Y156" s="683">
        <v>22800</v>
      </c>
      <c r="Z156" s="682">
        <f>Y156/H156</f>
        <v>190</v>
      </c>
      <c r="AA156" s="46" t="s">
        <v>812</v>
      </c>
      <c r="AB156" s="716"/>
      <c r="AC156" s="716"/>
      <c r="AD156" s="59"/>
      <c r="AE156" s="58"/>
      <c r="AF156" s="166"/>
      <c r="AG156" s="166"/>
      <c r="AH156" s="59"/>
      <c r="AI156" s="58"/>
      <c r="AJ156" s="166"/>
      <c r="AK156" s="166"/>
      <c r="AL156" s="59"/>
      <c r="AM156" s="58"/>
      <c r="AN156" s="166"/>
      <c r="AO156" s="166"/>
      <c r="AP156" s="59"/>
      <c r="AQ156" s="58"/>
      <c r="AR156" s="166"/>
      <c r="AS156" s="166"/>
      <c r="AT156" s="59"/>
      <c r="AU156" s="58"/>
      <c r="AV156" s="166"/>
      <c r="AW156" s="166"/>
      <c r="AX156" s="59"/>
      <c r="AY156" s="58"/>
      <c r="AZ156" s="166"/>
      <c r="BA156" s="166"/>
      <c r="BB156" s="59"/>
      <c r="BC156" s="58"/>
      <c r="BD156" s="166"/>
      <c r="BE156" s="166"/>
      <c r="BF156" s="59"/>
      <c r="BG156" s="58"/>
      <c r="BH156" s="166"/>
      <c r="BI156" s="166"/>
      <c r="BJ156" s="59"/>
      <c r="BK156" s="58"/>
      <c r="BL156" s="166"/>
      <c r="BM156" s="166"/>
      <c r="BN156" s="59"/>
      <c r="BO156" s="58"/>
      <c r="BP156" s="166"/>
      <c r="BQ156" s="166"/>
      <c r="BR156" s="59"/>
      <c r="BS156" s="58"/>
      <c r="BT156" s="166"/>
      <c r="BU156" s="166"/>
      <c r="BV156" s="59"/>
      <c r="BW156" s="58"/>
      <c r="BX156" s="166"/>
      <c r="BY156" s="166"/>
      <c r="BZ156" s="59"/>
      <c r="CA156" s="58"/>
      <c r="CB156" s="166"/>
      <c r="CC156" s="166"/>
      <c r="CD156" s="59"/>
      <c r="CE156" s="58"/>
      <c r="CF156" s="166"/>
      <c r="CG156" s="166"/>
      <c r="CH156" s="59"/>
      <c r="CI156" s="58"/>
      <c r="CJ156" s="166"/>
      <c r="CK156" s="166"/>
      <c r="CL156" s="59"/>
      <c r="CM156" s="58"/>
      <c r="CN156" s="166"/>
      <c r="CO156" s="166"/>
      <c r="CP156" s="59"/>
      <c r="CQ156" s="58"/>
      <c r="CR156" s="166"/>
      <c r="CS156" s="166"/>
      <c r="CT156" s="59"/>
      <c r="CU156" s="58"/>
      <c r="CV156" s="166"/>
      <c r="CW156" s="166"/>
      <c r="CX156" s="59"/>
      <c r="CY156" s="58"/>
      <c r="CZ156" s="166"/>
      <c r="DA156" s="166"/>
      <c r="DB156" s="59"/>
      <c r="DC156" s="58"/>
      <c r="DD156" s="166"/>
      <c r="DE156" s="166"/>
      <c r="DF156" s="59"/>
      <c r="DG156" s="58"/>
      <c r="DH156" s="166"/>
      <c r="DI156" s="166"/>
      <c r="DJ156" s="59"/>
      <c r="DK156" s="58"/>
      <c r="DL156" s="166"/>
      <c r="DM156" s="166"/>
      <c r="DN156" s="59"/>
      <c r="DO156" s="58"/>
      <c r="DP156" s="166"/>
      <c r="DQ156" s="166"/>
      <c r="DR156" s="59"/>
      <c r="DS156" s="58"/>
      <c r="DT156" s="166"/>
      <c r="DU156" s="166"/>
      <c r="DV156" s="59"/>
      <c r="DW156" s="58"/>
      <c r="DX156" s="166"/>
      <c r="DY156" s="166"/>
      <c r="DZ156" s="59"/>
      <c r="EA156" s="58"/>
      <c r="EB156" s="166"/>
      <c r="EC156" s="166"/>
      <c r="ED156" s="59"/>
      <c r="EE156" s="58"/>
      <c r="EF156" s="166"/>
      <c r="EG156" s="166"/>
      <c r="EH156" s="59"/>
      <c r="EI156" s="58"/>
      <c r="EJ156" s="166"/>
      <c r="EK156" s="166"/>
      <c r="EL156" s="59"/>
      <c r="EM156" s="58"/>
      <c r="EN156" s="166"/>
      <c r="EO156" s="166"/>
      <c r="EP156" s="59"/>
      <c r="EQ156" s="58"/>
      <c r="ER156" s="166"/>
      <c r="ES156" s="166"/>
      <c r="ET156" s="59"/>
      <c r="EU156" s="58"/>
      <c r="EV156" s="166"/>
      <c r="EW156" s="166"/>
      <c r="EX156" s="59"/>
      <c r="EY156" s="58"/>
      <c r="EZ156" s="166"/>
      <c r="FA156" s="166"/>
      <c r="FB156" s="59"/>
      <c r="FC156" s="58"/>
      <c r="FD156" s="166"/>
      <c r="FE156" s="166"/>
      <c r="FF156" s="59"/>
      <c r="FG156" s="58"/>
      <c r="FH156" s="166"/>
      <c r="FI156" s="166"/>
      <c r="FJ156" s="59"/>
      <c r="FK156" s="58"/>
      <c r="FL156" s="166"/>
      <c r="FM156" s="166"/>
      <c r="FN156" s="59"/>
      <c r="FO156" s="58"/>
      <c r="FP156" s="166"/>
      <c r="FQ156" s="166"/>
      <c r="FR156" s="59"/>
      <c r="FS156" s="58"/>
      <c r="FT156" s="166"/>
      <c r="FU156" s="166"/>
      <c r="FV156" s="59"/>
      <c r="FW156" s="58"/>
      <c r="FX156" s="166"/>
      <c r="FY156" s="166"/>
      <c r="FZ156" s="59"/>
      <c r="GA156" s="58"/>
      <c r="GB156" s="166"/>
      <c r="GC156" s="166"/>
      <c r="GD156" s="59"/>
      <c r="GE156" s="58"/>
      <c r="GF156" s="166"/>
      <c r="GG156" s="166"/>
      <c r="GH156" s="59"/>
      <c r="GI156" s="58"/>
      <c r="GJ156" s="166"/>
      <c r="GK156" s="166"/>
      <c r="GL156" s="59"/>
      <c r="GM156" s="58"/>
      <c r="GN156" s="166"/>
      <c r="GO156" s="166"/>
      <c r="GP156" s="59"/>
      <c r="GQ156" s="58"/>
      <c r="GR156" s="166"/>
      <c r="GS156" s="166"/>
      <c r="GT156" s="59"/>
      <c r="GU156" s="58"/>
      <c r="GV156" s="166"/>
      <c r="GW156" s="166"/>
      <c r="GX156" s="59"/>
      <c r="GY156" s="58"/>
      <c r="GZ156" s="166"/>
      <c r="HA156" s="166"/>
      <c r="HB156" s="59"/>
      <c r="HC156" s="58"/>
      <c r="HD156" s="166"/>
      <c r="HE156" s="166"/>
      <c r="HF156" s="59"/>
      <c r="HG156" s="58"/>
      <c r="HH156" s="166"/>
      <c r="HI156" s="166"/>
      <c r="HJ156" s="59"/>
      <c r="HK156" s="58"/>
      <c r="HL156" s="166"/>
      <c r="HM156" s="166"/>
      <c r="HN156" s="59"/>
      <c r="HO156" s="58"/>
      <c r="HP156" s="166"/>
      <c r="HQ156" s="166"/>
      <c r="HR156" s="59"/>
      <c r="HS156" s="58"/>
      <c r="HT156" s="166"/>
      <c r="HU156" s="166"/>
    </row>
    <row r="157" spans="1:229" s="61" customFormat="1" ht="90" customHeight="1" x14ac:dyDescent="0.2">
      <c r="A157" s="179">
        <v>60</v>
      </c>
      <c r="B157" s="46" t="s">
        <v>279</v>
      </c>
      <c r="C157" s="55" t="s">
        <v>52</v>
      </c>
      <c r="D157" s="48" t="s">
        <v>139</v>
      </c>
      <c r="E157" s="48" t="s">
        <v>163</v>
      </c>
      <c r="F157" s="48" t="s">
        <v>163</v>
      </c>
      <c r="G157" s="45">
        <v>30</v>
      </c>
      <c r="H157" s="45">
        <f t="shared" si="29"/>
        <v>120</v>
      </c>
      <c r="I157" s="45" t="s">
        <v>228</v>
      </c>
      <c r="J157" s="667">
        <v>200</v>
      </c>
      <c r="K157" s="57">
        <f>J157*1.1</f>
        <v>220.00000000000003</v>
      </c>
      <c r="L157" s="50">
        <f>H157*K157</f>
        <v>26400.000000000004</v>
      </c>
      <c r="M157" s="51">
        <f t="shared" si="30"/>
        <v>5280.0000000000009</v>
      </c>
      <c r="N157" s="51">
        <f t="shared" si="31"/>
        <v>3300.0000000000009</v>
      </c>
      <c r="O157" s="52">
        <f t="shared" si="32"/>
        <v>34980.000000000007</v>
      </c>
      <c r="P157" s="593">
        <v>45222</v>
      </c>
      <c r="Q157" s="52" t="s">
        <v>790</v>
      </c>
      <c r="R157" s="580" t="s">
        <v>401</v>
      </c>
      <c r="S157" s="574" t="s">
        <v>774</v>
      </c>
      <c r="T157" s="527">
        <f>'LOTTO 60'!B50</f>
        <v>80</v>
      </c>
      <c r="U157" s="46">
        <v>20</v>
      </c>
      <c r="V157" s="56">
        <f t="shared" si="33"/>
        <v>100</v>
      </c>
      <c r="W157" s="56"/>
      <c r="X157" s="695">
        <v>41.15</v>
      </c>
      <c r="Y157" s="683">
        <v>15537.6</v>
      </c>
      <c r="Z157" s="682">
        <f>Y157/H157</f>
        <v>129.47999999999999</v>
      </c>
      <c r="AA157" s="46" t="s">
        <v>806</v>
      </c>
      <c r="AB157" s="716" t="s">
        <v>818</v>
      </c>
      <c r="AC157" s="716" t="s">
        <v>819</v>
      </c>
      <c r="AD157" s="59"/>
      <c r="AE157" s="58"/>
      <c r="AF157" s="166"/>
      <c r="AG157" s="166"/>
      <c r="AH157" s="59"/>
      <c r="AI157" s="58"/>
      <c r="AJ157" s="166"/>
      <c r="AK157" s="166"/>
      <c r="AL157" s="59"/>
      <c r="AM157" s="58"/>
      <c r="AN157" s="166"/>
      <c r="AO157" s="166"/>
      <c r="AP157" s="59"/>
      <c r="AQ157" s="58"/>
      <c r="AR157" s="166"/>
      <c r="AS157" s="166"/>
      <c r="AT157" s="59"/>
      <c r="AU157" s="58"/>
      <c r="AV157" s="166"/>
      <c r="AW157" s="166"/>
      <c r="AX157" s="59"/>
      <c r="AY157" s="58"/>
      <c r="AZ157" s="166"/>
      <c r="BA157" s="166"/>
      <c r="BB157" s="59"/>
      <c r="BC157" s="58"/>
      <c r="BD157" s="166"/>
      <c r="BE157" s="166"/>
      <c r="BF157" s="59"/>
      <c r="BG157" s="58"/>
      <c r="BH157" s="166"/>
      <c r="BI157" s="166"/>
      <c r="BJ157" s="59"/>
      <c r="BK157" s="58"/>
      <c r="BL157" s="166"/>
      <c r="BM157" s="166"/>
      <c r="BN157" s="59"/>
      <c r="BO157" s="58"/>
      <c r="BP157" s="166"/>
      <c r="BQ157" s="166"/>
      <c r="BR157" s="59"/>
      <c r="BS157" s="58"/>
      <c r="BT157" s="166"/>
      <c r="BU157" s="166"/>
      <c r="BV157" s="59"/>
      <c r="BW157" s="58"/>
      <c r="BX157" s="166"/>
      <c r="BY157" s="166"/>
      <c r="BZ157" s="59"/>
      <c r="CA157" s="58"/>
      <c r="CB157" s="166"/>
      <c r="CC157" s="166"/>
      <c r="CD157" s="59"/>
      <c r="CE157" s="58"/>
      <c r="CF157" s="166"/>
      <c r="CG157" s="166"/>
      <c r="CH157" s="59"/>
      <c r="CI157" s="58"/>
      <c r="CJ157" s="166"/>
      <c r="CK157" s="166"/>
      <c r="CL157" s="59"/>
      <c r="CM157" s="58"/>
      <c r="CN157" s="166"/>
      <c r="CO157" s="166"/>
      <c r="CP157" s="59"/>
      <c r="CQ157" s="58"/>
      <c r="CR157" s="166"/>
      <c r="CS157" s="166"/>
      <c r="CT157" s="59"/>
      <c r="CU157" s="58"/>
      <c r="CV157" s="166"/>
      <c r="CW157" s="166"/>
      <c r="CX157" s="59"/>
      <c r="CY157" s="58"/>
      <c r="CZ157" s="166"/>
      <c r="DA157" s="166"/>
      <c r="DB157" s="59"/>
      <c r="DC157" s="58"/>
      <c r="DD157" s="166"/>
      <c r="DE157" s="166"/>
      <c r="DF157" s="59"/>
      <c r="DG157" s="58"/>
      <c r="DH157" s="166"/>
      <c r="DI157" s="166"/>
      <c r="DJ157" s="59"/>
      <c r="DK157" s="58"/>
      <c r="DL157" s="166"/>
      <c r="DM157" s="166"/>
      <c r="DN157" s="59"/>
      <c r="DO157" s="58"/>
      <c r="DP157" s="166"/>
      <c r="DQ157" s="166"/>
      <c r="DR157" s="59"/>
      <c r="DS157" s="58"/>
      <c r="DT157" s="166"/>
      <c r="DU157" s="166"/>
      <c r="DV157" s="59"/>
      <c r="DW157" s="58"/>
      <c r="DX157" s="166"/>
      <c r="DY157" s="166"/>
      <c r="DZ157" s="59"/>
      <c r="EA157" s="58"/>
      <c r="EB157" s="166"/>
      <c r="EC157" s="166"/>
      <c r="ED157" s="59"/>
      <c r="EE157" s="58"/>
      <c r="EF157" s="166"/>
      <c r="EG157" s="166"/>
      <c r="EH157" s="59"/>
      <c r="EI157" s="58"/>
      <c r="EJ157" s="166"/>
      <c r="EK157" s="166"/>
      <c r="EL157" s="59"/>
      <c r="EM157" s="58"/>
      <c r="EN157" s="166"/>
      <c r="EO157" s="166"/>
      <c r="EP157" s="59"/>
      <c r="EQ157" s="58"/>
      <c r="ER157" s="166"/>
      <c r="ES157" s="166"/>
      <c r="ET157" s="59"/>
      <c r="EU157" s="58"/>
      <c r="EV157" s="166"/>
      <c r="EW157" s="166"/>
      <c r="EX157" s="59"/>
      <c r="EY157" s="58"/>
      <c r="EZ157" s="166"/>
      <c r="FA157" s="166"/>
      <c r="FB157" s="59"/>
      <c r="FC157" s="58"/>
      <c r="FD157" s="166"/>
      <c r="FE157" s="166"/>
      <c r="FF157" s="59"/>
      <c r="FG157" s="58"/>
      <c r="FH157" s="166"/>
      <c r="FI157" s="166"/>
      <c r="FJ157" s="59"/>
      <c r="FK157" s="58"/>
      <c r="FL157" s="166"/>
      <c r="FM157" s="166"/>
      <c r="FN157" s="59"/>
      <c r="FO157" s="58"/>
      <c r="FP157" s="166"/>
      <c r="FQ157" s="166"/>
      <c r="FR157" s="59"/>
      <c r="FS157" s="58"/>
      <c r="FT157" s="166"/>
      <c r="FU157" s="166"/>
      <c r="FV157" s="59"/>
      <c r="FW157" s="58"/>
      <c r="FX157" s="166"/>
      <c r="FY157" s="166"/>
      <c r="FZ157" s="59"/>
      <c r="GA157" s="58"/>
      <c r="GB157" s="166"/>
      <c r="GC157" s="166"/>
      <c r="GD157" s="59"/>
      <c r="GE157" s="58"/>
      <c r="GF157" s="166"/>
      <c r="GG157" s="166"/>
      <c r="GH157" s="59"/>
      <c r="GI157" s="58"/>
      <c r="GJ157" s="166"/>
      <c r="GK157" s="166"/>
      <c r="GL157" s="59"/>
      <c r="GM157" s="58"/>
      <c r="GN157" s="166"/>
      <c r="GO157" s="166"/>
      <c r="GP157" s="59"/>
      <c r="GQ157" s="58"/>
      <c r="GR157" s="166"/>
      <c r="GS157" s="166"/>
      <c r="GT157" s="59"/>
      <c r="GU157" s="58"/>
      <c r="GV157" s="166"/>
      <c r="GW157" s="166"/>
      <c r="GX157" s="59"/>
      <c r="GY157" s="58"/>
      <c r="GZ157" s="166"/>
      <c r="HA157" s="166"/>
      <c r="HB157" s="59"/>
      <c r="HC157" s="58"/>
      <c r="HD157" s="166"/>
      <c r="HE157" s="166"/>
      <c r="HF157" s="59"/>
      <c r="HG157" s="58"/>
      <c r="HH157" s="166"/>
      <c r="HI157" s="166"/>
      <c r="HJ157" s="59"/>
      <c r="HK157" s="58"/>
      <c r="HL157" s="166"/>
      <c r="HM157" s="166"/>
      <c r="HN157" s="59"/>
      <c r="HO157" s="58"/>
      <c r="HP157" s="166"/>
      <c r="HQ157" s="166"/>
      <c r="HR157" s="59"/>
      <c r="HS157" s="58"/>
      <c r="HT157" s="166"/>
      <c r="HU157" s="166"/>
    </row>
    <row r="158" spans="1:229" s="61" customFormat="1" ht="90" customHeight="1" x14ac:dyDescent="0.2">
      <c r="A158" s="179">
        <v>60</v>
      </c>
      <c r="B158" s="46" t="s">
        <v>279</v>
      </c>
      <c r="C158" s="55" t="s">
        <v>52</v>
      </c>
      <c r="D158" s="48" t="s">
        <v>139</v>
      </c>
      <c r="E158" s="48" t="s">
        <v>163</v>
      </c>
      <c r="F158" s="48" t="s">
        <v>163</v>
      </c>
      <c r="G158" s="45">
        <v>30</v>
      </c>
      <c r="H158" s="45">
        <f t="shared" si="29"/>
        <v>120</v>
      </c>
      <c r="I158" s="45" t="s">
        <v>228</v>
      </c>
      <c r="J158" s="667">
        <v>200</v>
      </c>
      <c r="K158" s="57">
        <f>J158*1.1</f>
        <v>220.00000000000003</v>
      </c>
      <c r="L158" s="50">
        <f>H158*K158</f>
        <v>26400.000000000004</v>
      </c>
      <c r="M158" s="51">
        <f t="shared" si="30"/>
        <v>5280.0000000000009</v>
      </c>
      <c r="N158" s="51">
        <f t="shared" si="31"/>
        <v>3300.0000000000009</v>
      </c>
      <c r="O158" s="52">
        <f t="shared" si="32"/>
        <v>34980.000000000007</v>
      </c>
      <c r="P158" s="593">
        <v>45222</v>
      </c>
      <c r="Q158" s="52" t="s">
        <v>790</v>
      </c>
      <c r="R158" s="580" t="s">
        <v>409</v>
      </c>
      <c r="S158" s="574" t="s">
        <v>774</v>
      </c>
      <c r="T158" s="527">
        <f>'LOTTO 60'!B51</f>
        <v>68.75</v>
      </c>
      <c r="U158" s="46">
        <v>18.2</v>
      </c>
      <c r="V158" s="56">
        <f t="shared" si="33"/>
        <v>86.95</v>
      </c>
      <c r="W158" s="56"/>
      <c r="X158" s="695">
        <v>34.090000000000003</v>
      </c>
      <c r="Y158" s="683">
        <v>17400</v>
      </c>
      <c r="Z158" s="682">
        <f>Y158/H158</f>
        <v>145</v>
      </c>
      <c r="AA158" s="46" t="s">
        <v>806</v>
      </c>
      <c r="AB158" s="716"/>
      <c r="AC158" s="716"/>
      <c r="AD158" s="59"/>
      <c r="AE158" s="58"/>
      <c r="AF158" s="166"/>
      <c r="AG158" s="166"/>
      <c r="AH158" s="59"/>
      <c r="AI158" s="58"/>
      <c r="AJ158" s="166"/>
      <c r="AK158" s="166"/>
      <c r="AL158" s="59"/>
      <c r="AM158" s="58"/>
      <c r="AN158" s="166"/>
      <c r="AO158" s="166"/>
      <c r="AP158" s="59"/>
      <c r="AQ158" s="58"/>
      <c r="AR158" s="166"/>
      <c r="AS158" s="166"/>
      <c r="AT158" s="59"/>
      <c r="AU158" s="58"/>
      <c r="AV158" s="166"/>
      <c r="AW158" s="166"/>
      <c r="AX158" s="59"/>
      <c r="AY158" s="58"/>
      <c r="AZ158" s="166"/>
      <c r="BA158" s="166"/>
      <c r="BB158" s="59"/>
      <c r="BC158" s="58"/>
      <c r="BD158" s="166"/>
      <c r="BE158" s="166"/>
      <c r="BF158" s="59"/>
      <c r="BG158" s="58"/>
      <c r="BH158" s="166"/>
      <c r="BI158" s="166"/>
      <c r="BJ158" s="59"/>
      <c r="BK158" s="58"/>
      <c r="BL158" s="166"/>
      <c r="BM158" s="166"/>
      <c r="BN158" s="59"/>
      <c r="BO158" s="58"/>
      <c r="BP158" s="166"/>
      <c r="BQ158" s="166"/>
      <c r="BR158" s="59"/>
      <c r="BS158" s="58"/>
      <c r="BT158" s="166"/>
      <c r="BU158" s="166"/>
      <c r="BV158" s="59"/>
      <c r="BW158" s="58"/>
      <c r="BX158" s="166"/>
      <c r="BY158" s="166"/>
      <c r="BZ158" s="59"/>
      <c r="CA158" s="58"/>
      <c r="CB158" s="166"/>
      <c r="CC158" s="166"/>
      <c r="CD158" s="59"/>
      <c r="CE158" s="58"/>
      <c r="CF158" s="166"/>
      <c r="CG158" s="166"/>
      <c r="CH158" s="59"/>
      <c r="CI158" s="58"/>
      <c r="CJ158" s="166"/>
      <c r="CK158" s="166"/>
      <c r="CL158" s="59"/>
      <c r="CM158" s="58"/>
      <c r="CN158" s="166"/>
      <c r="CO158" s="166"/>
      <c r="CP158" s="59"/>
      <c r="CQ158" s="58"/>
      <c r="CR158" s="166"/>
      <c r="CS158" s="166"/>
      <c r="CT158" s="59"/>
      <c r="CU158" s="58"/>
      <c r="CV158" s="166"/>
      <c r="CW158" s="166"/>
      <c r="CX158" s="59"/>
      <c r="CY158" s="58"/>
      <c r="CZ158" s="166"/>
      <c r="DA158" s="166"/>
      <c r="DB158" s="59"/>
      <c r="DC158" s="58"/>
      <c r="DD158" s="166"/>
      <c r="DE158" s="166"/>
      <c r="DF158" s="59"/>
      <c r="DG158" s="58"/>
      <c r="DH158" s="166"/>
      <c r="DI158" s="166"/>
      <c r="DJ158" s="59"/>
      <c r="DK158" s="58"/>
      <c r="DL158" s="166"/>
      <c r="DM158" s="166"/>
      <c r="DN158" s="59"/>
      <c r="DO158" s="58"/>
      <c r="DP158" s="166"/>
      <c r="DQ158" s="166"/>
      <c r="DR158" s="59"/>
      <c r="DS158" s="58"/>
      <c r="DT158" s="166"/>
      <c r="DU158" s="166"/>
      <c r="DV158" s="59"/>
      <c r="DW158" s="58"/>
      <c r="DX158" s="166"/>
      <c r="DY158" s="166"/>
      <c r="DZ158" s="59"/>
      <c r="EA158" s="58"/>
      <c r="EB158" s="166"/>
      <c r="EC158" s="166"/>
      <c r="ED158" s="59"/>
      <c r="EE158" s="58"/>
      <c r="EF158" s="166"/>
      <c r="EG158" s="166"/>
      <c r="EH158" s="59"/>
      <c r="EI158" s="58"/>
      <c r="EJ158" s="166"/>
      <c r="EK158" s="166"/>
      <c r="EL158" s="59"/>
      <c r="EM158" s="58"/>
      <c r="EN158" s="166"/>
      <c r="EO158" s="166"/>
      <c r="EP158" s="59"/>
      <c r="EQ158" s="58"/>
      <c r="ER158" s="166"/>
      <c r="ES158" s="166"/>
      <c r="ET158" s="59"/>
      <c r="EU158" s="58"/>
      <c r="EV158" s="166"/>
      <c r="EW158" s="166"/>
      <c r="EX158" s="59"/>
      <c r="EY158" s="58"/>
      <c r="EZ158" s="166"/>
      <c r="FA158" s="166"/>
      <c r="FB158" s="59"/>
      <c r="FC158" s="58"/>
      <c r="FD158" s="166"/>
      <c r="FE158" s="166"/>
      <c r="FF158" s="59"/>
      <c r="FG158" s="58"/>
      <c r="FH158" s="166"/>
      <c r="FI158" s="166"/>
      <c r="FJ158" s="59"/>
      <c r="FK158" s="58"/>
      <c r="FL158" s="166"/>
      <c r="FM158" s="166"/>
      <c r="FN158" s="59"/>
      <c r="FO158" s="58"/>
      <c r="FP158" s="166"/>
      <c r="FQ158" s="166"/>
      <c r="FR158" s="59"/>
      <c r="FS158" s="58"/>
      <c r="FT158" s="166"/>
      <c r="FU158" s="166"/>
      <c r="FV158" s="59"/>
      <c r="FW158" s="58"/>
      <c r="FX158" s="166"/>
      <c r="FY158" s="166"/>
      <c r="FZ158" s="59"/>
      <c r="GA158" s="58"/>
      <c r="GB158" s="166"/>
      <c r="GC158" s="166"/>
      <c r="GD158" s="59"/>
      <c r="GE158" s="58"/>
      <c r="GF158" s="166"/>
      <c r="GG158" s="166"/>
      <c r="GH158" s="59"/>
      <c r="GI158" s="58"/>
      <c r="GJ158" s="166"/>
      <c r="GK158" s="166"/>
      <c r="GL158" s="59"/>
      <c r="GM158" s="58"/>
      <c r="GN158" s="166"/>
      <c r="GO158" s="166"/>
      <c r="GP158" s="59"/>
      <c r="GQ158" s="58"/>
      <c r="GR158" s="166"/>
      <c r="GS158" s="166"/>
      <c r="GT158" s="59"/>
      <c r="GU158" s="58"/>
      <c r="GV158" s="166"/>
      <c r="GW158" s="166"/>
      <c r="GX158" s="59"/>
      <c r="GY158" s="58"/>
      <c r="GZ158" s="166"/>
      <c r="HA158" s="166"/>
      <c r="HB158" s="59"/>
      <c r="HC158" s="58"/>
      <c r="HD158" s="166"/>
      <c r="HE158" s="166"/>
      <c r="HF158" s="59"/>
      <c r="HG158" s="58"/>
      <c r="HH158" s="166"/>
      <c r="HI158" s="166"/>
      <c r="HJ158" s="59"/>
      <c r="HK158" s="58"/>
      <c r="HL158" s="166"/>
      <c r="HM158" s="166"/>
      <c r="HN158" s="59"/>
      <c r="HO158" s="58"/>
      <c r="HP158" s="166"/>
      <c r="HQ158" s="166"/>
      <c r="HR158" s="59"/>
      <c r="HS158" s="58"/>
      <c r="HT158" s="166"/>
      <c r="HU158" s="166"/>
    </row>
    <row r="159" spans="1:229" ht="90" customHeight="1" x14ac:dyDescent="0.2">
      <c r="A159" s="178">
        <v>61</v>
      </c>
      <c r="B159" s="29">
        <v>9829714899</v>
      </c>
      <c r="C159" s="23" t="s">
        <v>153</v>
      </c>
      <c r="D159" s="4" t="s">
        <v>139</v>
      </c>
      <c r="E159" s="4" t="s">
        <v>163</v>
      </c>
      <c r="F159" s="4" t="s">
        <v>163</v>
      </c>
      <c r="G159" s="1">
        <v>25</v>
      </c>
      <c r="H159" s="1">
        <f t="shared" si="29"/>
        <v>100</v>
      </c>
      <c r="I159" s="1" t="s">
        <v>228</v>
      </c>
      <c r="J159" s="667">
        <v>295</v>
      </c>
      <c r="K159" s="12">
        <v>325</v>
      </c>
      <c r="L159" s="10">
        <f>H159*K159</f>
        <v>32500</v>
      </c>
      <c r="M159" s="3">
        <f t="shared" si="30"/>
        <v>6500</v>
      </c>
      <c r="N159" s="3">
        <f t="shared" si="31"/>
        <v>4062.5</v>
      </c>
      <c r="O159" s="11">
        <f t="shared" si="32"/>
        <v>43062.5</v>
      </c>
      <c r="P159" s="594">
        <v>45222</v>
      </c>
      <c r="Q159" s="11" t="s">
        <v>790</v>
      </c>
      <c r="R159" s="579" t="s">
        <v>396</v>
      </c>
      <c r="S159" s="573" t="s">
        <v>774</v>
      </c>
      <c r="T159" s="528">
        <f>'LOTTO 61'!B20</f>
        <v>80</v>
      </c>
      <c r="U159" s="2">
        <v>20</v>
      </c>
      <c r="V159" s="35">
        <f t="shared" si="33"/>
        <v>100</v>
      </c>
      <c r="W159" s="35"/>
      <c r="X159" s="697">
        <v>27.38</v>
      </c>
      <c r="Y159" s="701">
        <v>23600</v>
      </c>
      <c r="Z159" s="684">
        <f>Y159/H159</f>
        <v>236</v>
      </c>
      <c r="AA159" s="2"/>
      <c r="AB159" s="8" t="s">
        <v>807</v>
      </c>
      <c r="AC159" s="8" t="s">
        <v>819</v>
      </c>
      <c r="AD159" s="14"/>
      <c r="AE159" s="13"/>
      <c r="AF159" s="165"/>
      <c r="AG159" s="165"/>
      <c r="AH159" s="14"/>
      <c r="AI159" s="13"/>
      <c r="AJ159" s="165"/>
      <c r="AK159" s="165"/>
      <c r="AL159" s="14"/>
      <c r="AM159" s="13"/>
      <c r="AN159" s="165"/>
      <c r="AO159" s="165"/>
      <c r="AP159" s="14"/>
      <c r="AQ159" s="13"/>
      <c r="AR159" s="165"/>
      <c r="AS159" s="165"/>
      <c r="AT159" s="14"/>
      <c r="AU159" s="13"/>
      <c r="AV159" s="165"/>
      <c r="AW159" s="165"/>
      <c r="AX159" s="14"/>
      <c r="AY159" s="13"/>
      <c r="AZ159" s="165"/>
      <c r="BA159" s="165"/>
      <c r="BB159" s="14"/>
      <c r="BC159" s="13"/>
      <c r="BD159" s="165"/>
      <c r="BE159" s="165"/>
      <c r="BF159" s="14"/>
      <c r="BG159" s="13"/>
      <c r="BH159" s="165"/>
      <c r="BI159" s="165"/>
      <c r="BJ159" s="14"/>
      <c r="BK159" s="13"/>
      <c r="BL159" s="165"/>
      <c r="BM159" s="165"/>
      <c r="BN159" s="14"/>
      <c r="BO159" s="13"/>
      <c r="BP159" s="165"/>
      <c r="BQ159" s="165"/>
      <c r="BR159" s="14"/>
      <c r="BS159" s="13"/>
      <c r="BT159" s="165"/>
      <c r="BU159" s="165"/>
      <c r="BV159" s="14"/>
      <c r="BW159" s="13"/>
      <c r="BX159" s="165"/>
      <c r="BY159" s="165"/>
      <c r="BZ159" s="14"/>
      <c r="CA159" s="13"/>
      <c r="CB159" s="165"/>
      <c r="CC159" s="165"/>
      <c r="CD159" s="14"/>
      <c r="CE159" s="13"/>
      <c r="CF159" s="165"/>
      <c r="CG159" s="165"/>
      <c r="CH159" s="14"/>
      <c r="CI159" s="13"/>
      <c r="CJ159" s="165"/>
      <c r="CK159" s="165"/>
      <c r="CL159" s="14"/>
      <c r="CM159" s="13"/>
      <c r="CN159" s="165"/>
      <c r="CO159" s="165"/>
      <c r="CP159" s="14"/>
      <c r="CQ159" s="13"/>
      <c r="CR159" s="165"/>
      <c r="CS159" s="165"/>
      <c r="CT159" s="14"/>
      <c r="CU159" s="13"/>
      <c r="CV159" s="165"/>
      <c r="CW159" s="165"/>
      <c r="CX159" s="14"/>
      <c r="CY159" s="13"/>
      <c r="CZ159" s="165"/>
      <c r="DA159" s="165"/>
      <c r="DB159" s="14"/>
      <c r="DC159" s="13"/>
      <c r="DD159" s="165"/>
      <c r="DE159" s="165"/>
      <c r="DF159" s="14"/>
      <c r="DG159" s="13"/>
      <c r="DH159" s="165"/>
      <c r="DI159" s="165"/>
      <c r="DJ159" s="14"/>
      <c r="DK159" s="13"/>
      <c r="DL159" s="165"/>
      <c r="DM159" s="165"/>
      <c r="DN159" s="14"/>
      <c r="DO159" s="13"/>
      <c r="DP159" s="165"/>
      <c r="DQ159" s="165"/>
      <c r="DR159" s="14"/>
      <c r="DS159" s="13"/>
      <c r="DT159" s="165"/>
      <c r="DU159" s="165"/>
      <c r="DV159" s="14"/>
      <c r="DW159" s="13"/>
      <c r="DX159" s="165"/>
      <c r="DY159" s="165"/>
      <c r="DZ159" s="14"/>
      <c r="EA159" s="13"/>
      <c r="EB159" s="165"/>
      <c r="EC159" s="165"/>
      <c r="ED159" s="14"/>
      <c r="EE159" s="13"/>
      <c r="EF159" s="165"/>
      <c r="EG159" s="165"/>
      <c r="EH159" s="14"/>
      <c r="EI159" s="13"/>
      <c r="EJ159" s="165"/>
      <c r="EK159" s="165"/>
      <c r="EL159" s="14"/>
      <c r="EM159" s="13"/>
      <c r="EN159" s="165"/>
      <c r="EO159" s="165"/>
      <c r="EP159" s="14"/>
      <c r="EQ159" s="13"/>
      <c r="ER159" s="165"/>
      <c r="ES159" s="165"/>
      <c r="ET159" s="14"/>
      <c r="EU159" s="13"/>
      <c r="EV159" s="165"/>
      <c r="EW159" s="165"/>
      <c r="EX159" s="14"/>
      <c r="EY159" s="13"/>
      <c r="EZ159" s="165"/>
      <c r="FA159" s="165"/>
      <c r="FB159" s="14"/>
      <c r="FC159" s="13"/>
      <c r="FD159" s="165"/>
      <c r="FE159" s="165"/>
      <c r="FF159" s="14"/>
      <c r="FG159" s="13"/>
      <c r="FH159" s="165"/>
      <c r="FI159" s="165"/>
      <c r="FJ159" s="14"/>
      <c r="FK159" s="13"/>
      <c r="FL159" s="165"/>
      <c r="FM159" s="165"/>
      <c r="FN159" s="14"/>
      <c r="FO159" s="13"/>
      <c r="FP159" s="165"/>
      <c r="FQ159" s="165"/>
      <c r="FR159" s="14"/>
      <c r="FS159" s="13"/>
      <c r="FT159" s="165"/>
      <c r="FU159" s="165"/>
      <c r="FV159" s="14"/>
      <c r="FW159" s="13"/>
      <c r="FX159" s="165"/>
      <c r="FY159" s="165"/>
      <c r="FZ159" s="14"/>
      <c r="GA159" s="13"/>
      <c r="GB159" s="165"/>
      <c r="GC159" s="165"/>
      <c r="GD159" s="14"/>
      <c r="GE159" s="13"/>
      <c r="GF159" s="165"/>
      <c r="GG159" s="165"/>
      <c r="GH159" s="14"/>
      <c r="GI159" s="13"/>
      <c r="GJ159" s="165"/>
      <c r="GK159" s="165"/>
      <c r="GL159" s="14"/>
      <c r="GM159" s="13"/>
      <c r="GN159" s="165"/>
      <c r="GO159" s="165"/>
      <c r="GP159" s="14"/>
      <c r="GQ159" s="13"/>
      <c r="GR159" s="165"/>
      <c r="GS159" s="165"/>
      <c r="GT159" s="14"/>
      <c r="GU159" s="13"/>
      <c r="GV159" s="165"/>
      <c r="GW159" s="165"/>
      <c r="GX159" s="14"/>
      <c r="GY159" s="13"/>
      <c r="GZ159" s="165"/>
      <c r="HA159" s="165"/>
      <c r="HB159" s="14"/>
      <c r="HC159" s="13"/>
      <c r="HD159" s="165"/>
      <c r="HE159" s="165"/>
      <c r="HF159" s="14"/>
      <c r="HG159" s="13"/>
      <c r="HH159" s="165"/>
      <c r="HI159" s="165"/>
      <c r="HJ159" s="14"/>
      <c r="HK159" s="13"/>
      <c r="HL159" s="165"/>
      <c r="HM159" s="165"/>
      <c r="HN159" s="14"/>
      <c r="HO159" s="13"/>
      <c r="HP159" s="165"/>
      <c r="HQ159" s="165"/>
      <c r="HR159" s="14"/>
      <c r="HS159" s="13"/>
      <c r="HT159" s="165"/>
      <c r="HU159" s="165"/>
    </row>
    <row r="160" spans="1:229" ht="90" customHeight="1" x14ac:dyDescent="0.2">
      <c r="A160" s="178">
        <v>61</v>
      </c>
      <c r="B160" s="29">
        <v>9829714899</v>
      </c>
      <c r="C160" s="23" t="s">
        <v>153</v>
      </c>
      <c r="D160" s="4" t="s">
        <v>139</v>
      </c>
      <c r="E160" s="4" t="s">
        <v>163</v>
      </c>
      <c r="F160" s="4" t="s">
        <v>163</v>
      </c>
      <c r="G160" s="1">
        <v>25</v>
      </c>
      <c r="H160" s="1">
        <f t="shared" si="29"/>
        <v>100</v>
      </c>
      <c r="I160" s="1" t="s">
        <v>228</v>
      </c>
      <c r="J160" s="667">
        <v>295</v>
      </c>
      <c r="K160" s="12">
        <v>325</v>
      </c>
      <c r="L160" s="10">
        <f>H160*K160</f>
        <v>32500</v>
      </c>
      <c r="M160" s="3">
        <f t="shared" si="30"/>
        <v>6500</v>
      </c>
      <c r="N160" s="3">
        <f t="shared" si="31"/>
        <v>4062.5</v>
      </c>
      <c r="O160" s="11">
        <f t="shared" si="32"/>
        <v>43062.5</v>
      </c>
      <c r="P160" s="591">
        <v>45222</v>
      </c>
      <c r="Q160" s="11" t="s">
        <v>790</v>
      </c>
      <c r="R160" s="579" t="s">
        <v>399</v>
      </c>
      <c r="S160" s="573" t="s">
        <v>774</v>
      </c>
      <c r="T160" s="528">
        <f>'LOTTO 61'!B21</f>
        <v>80</v>
      </c>
      <c r="U160" s="2">
        <v>14.22</v>
      </c>
      <c r="V160" s="35">
        <f t="shared" si="33"/>
        <v>94.22</v>
      </c>
      <c r="W160" s="35"/>
      <c r="X160" s="697">
        <v>13.85</v>
      </c>
      <c r="Y160" s="701">
        <v>28000</v>
      </c>
      <c r="Z160" s="684">
        <f>Y160/H160</f>
        <v>280</v>
      </c>
      <c r="AA160" s="2"/>
      <c r="AB160" s="8" t="s">
        <v>807</v>
      </c>
      <c r="AC160" s="8" t="s">
        <v>819</v>
      </c>
      <c r="AD160" s="14"/>
      <c r="AE160" s="13"/>
      <c r="AF160" s="165"/>
      <c r="AG160" s="165"/>
      <c r="AH160" s="14"/>
      <c r="AI160" s="13"/>
      <c r="AJ160" s="165"/>
      <c r="AK160" s="165"/>
      <c r="AL160" s="14"/>
      <c r="AM160" s="13"/>
      <c r="AN160" s="165"/>
      <c r="AO160" s="165"/>
      <c r="AP160" s="14"/>
      <c r="AQ160" s="13"/>
      <c r="AR160" s="165"/>
      <c r="AS160" s="165"/>
      <c r="AT160" s="14"/>
      <c r="AU160" s="13"/>
      <c r="AV160" s="165"/>
      <c r="AW160" s="165"/>
      <c r="AX160" s="14"/>
      <c r="AY160" s="13"/>
      <c r="AZ160" s="165"/>
      <c r="BA160" s="165"/>
      <c r="BB160" s="14"/>
      <c r="BC160" s="13"/>
      <c r="BD160" s="165"/>
      <c r="BE160" s="165"/>
      <c r="BF160" s="14"/>
      <c r="BG160" s="13"/>
      <c r="BH160" s="165"/>
      <c r="BI160" s="165"/>
      <c r="BJ160" s="14"/>
      <c r="BK160" s="13"/>
      <c r="BL160" s="165"/>
      <c r="BM160" s="165"/>
      <c r="BN160" s="14"/>
      <c r="BO160" s="13"/>
      <c r="BP160" s="165"/>
      <c r="BQ160" s="165"/>
      <c r="BR160" s="14"/>
      <c r="BS160" s="13"/>
      <c r="BT160" s="165"/>
      <c r="BU160" s="165"/>
      <c r="BV160" s="14"/>
      <c r="BW160" s="13"/>
      <c r="BX160" s="165"/>
      <c r="BY160" s="165"/>
      <c r="BZ160" s="14"/>
      <c r="CA160" s="13"/>
      <c r="CB160" s="165"/>
      <c r="CC160" s="165"/>
      <c r="CD160" s="14"/>
      <c r="CE160" s="13"/>
      <c r="CF160" s="165"/>
      <c r="CG160" s="165"/>
      <c r="CH160" s="14"/>
      <c r="CI160" s="13"/>
      <c r="CJ160" s="165"/>
      <c r="CK160" s="165"/>
      <c r="CL160" s="14"/>
      <c r="CM160" s="13"/>
      <c r="CN160" s="165"/>
      <c r="CO160" s="165"/>
      <c r="CP160" s="14"/>
      <c r="CQ160" s="13"/>
      <c r="CR160" s="165"/>
      <c r="CS160" s="165"/>
      <c r="CT160" s="14"/>
      <c r="CU160" s="13"/>
      <c r="CV160" s="165"/>
      <c r="CW160" s="165"/>
      <c r="CX160" s="14"/>
      <c r="CY160" s="13"/>
      <c r="CZ160" s="165"/>
      <c r="DA160" s="165"/>
      <c r="DB160" s="14"/>
      <c r="DC160" s="13"/>
      <c r="DD160" s="165"/>
      <c r="DE160" s="165"/>
      <c r="DF160" s="14"/>
      <c r="DG160" s="13"/>
      <c r="DH160" s="165"/>
      <c r="DI160" s="165"/>
      <c r="DJ160" s="14"/>
      <c r="DK160" s="13"/>
      <c r="DL160" s="165"/>
      <c r="DM160" s="165"/>
      <c r="DN160" s="14"/>
      <c r="DO160" s="13"/>
      <c r="DP160" s="165"/>
      <c r="DQ160" s="165"/>
      <c r="DR160" s="14"/>
      <c r="DS160" s="13"/>
      <c r="DT160" s="165"/>
      <c r="DU160" s="165"/>
      <c r="DV160" s="14"/>
      <c r="DW160" s="13"/>
      <c r="DX160" s="165"/>
      <c r="DY160" s="165"/>
      <c r="DZ160" s="14"/>
      <c r="EA160" s="13"/>
      <c r="EB160" s="165"/>
      <c r="EC160" s="165"/>
      <c r="ED160" s="14"/>
      <c r="EE160" s="13"/>
      <c r="EF160" s="165"/>
      <c r="EG160" s="165"/>
      <c r="EH160" s="14"/>
      <c r="EI160" s="13"/>
      <c r="EJ160" s="165"/>
      <c r="EK160" s="165"/>
      <c r="EL160" s="14"/>
      <c r="EM160" s="13"/>
      <c r="EN160" s="165"/>
      <c r="EO160" s="165"/>
      <c r="EP160" s="14"/>
      <c r="EQ160" s="13"/>
      <c r="ER160" s="165"/>
      <c r="ES160" s="165"/>
      <c r="ET160" s="14"/>
      <c r="EU160" s="13"/>
      <c r="EV160" s="165"/>
      <c r="EW160" s="165"/>
      <c r="EX160" s="14"/>
      <c r="EY160" s="13"/>
      <c r="EZ160" s="165"/>
      <c r="FA160" s="165"/>
      <c r="FB160" s="14"/>
      <c r="FC160" s="13"/>
      <c r="FD160" s="165"/>
      <c r="FE160" s="165"/>
      <c r="FF160" s="14"/>
      <c r="FG160" s="13"/>
      <c r="FH160" s="165"/>
      <c r="FI160" s="165"/>
      <c r="FJ160" s="14"/>
      <c r="FK160" s="13"/>
      <c r="FL160" s="165"/>
      <c r="FM160" s="165"/>
      <c r="FN160" s="14"/>
      <c r="FO160" s="13"/>
      <c r="FP160" s="165"/>
      <c r="FQ160" s="165"/>
      <c r="FR160" s="14"/>
      <c r="FS160" s="13"/>
      <c r="FT160" s="165"/>
      <c r="FU160" s="165"/>
      <c r="FV160" s="14"/>
      <c r="FW160" s="13"/>
      <c r="FX160" s="165"/>
      <c r="FY160" s="165"/>
      <c r="FZ160" s="14"/>
      <c r="GA160" s="13"/>
      <c r="GB160" s="165"/>
      <c r="GC160" s="165"/>
      <c r="GD160" s="14"/>
      <c r="GE160" s="13"/>
      <c r="GF160" s="165"/>
      <c r="GG160" s="165"/>
      <c r="GH160" s="14"/>
      <c r="GI160" s="13"/>
      <c r="GJ160" s="165"/>
      <c r="GK160" s="165"/>
      <c r="GL160" s="14"/>
      <c r="GM160" s="13"/>
      <c r="GN160" s="165"/>
      <c r="GO160" s="165"/>
      <c r="GP160" s="14"/>
      <c r="GQ160" s="13"/>
      <c r="GR160" s="165"/>
      <c r="GS160" s="165"/>
      <c r="GT160" s="14"/>
      <c r="GU160" s="13"/>
      <c r="GV160" s="165"/>
      <c r="GW160" s="165"/>
      <c r="GX160" s="14"/>
      <c r="GY160" s="13"/>
      <c r="GZ160" s="165"/>
      <c r="HA160" s="165"/>
      <c r="HB160" s="14"/>
      <c r="HC160" s="13"/>
      <c r="HD160" s="165"/>
      <c r="HE160" s="165"/>
      <c r="HF160" s="14"/>
      <c r="HG160" s="13"/>
      <c r="HH160" s="165"/>
      <c r="HI160" s="165"/>
      <c r="HJ160" s="14"/>
      <c r="HK160" s="13"/>
      <c r="HL160" s="165"/>
      <c r="HM160" s="165"/>
      <c r="HN160" s="14"/>
      <c r="HO160" s="13"/>
      <c r="HP160" s="165"/>
      <c r="HQ160" s="165"/>
      <c r="HR160" s="14"/>
      <c r="HS160" s="13"/>
      <c r="HT160" s="165"/>
      <c r="HU160" s="165"/>
    </row>
    <row r="161" spans="1:229" s="61" customFormat="1" ht="90" customHeight="1" x14ac:dyDescent="0.2">
      <c r="A161" s="179">
        <v>62</v>
      </c>
      <c r="B161" s="46">
        <v>9829726282</v>
      </c>
      <c r="C161" s="55" t="s">
        <v>152</v>
      </c>
      <c r="D161" s="48" t="s">
        <v>139</v>
      </c>
      <c r="E161" s="48" t="s">
        <v>163</v>
      </c>
      <c r="F161" s="48" t="s">
        <v>163</v>
      </c>
      <c r="G161" s="45">
        <v>25</v>
      </c>
      <c r="H161" s="45">
        <f t="shared" si="29"/>
        <v>100</v>
      </c>
      <c r="I161" s="45" t="s">
        <v>228</v>
      </c>
      <c r="J161" s="667">
        <v>250</v>
      </c>
      <c r="K161" s="57">
        <f>J161*1.1</f>
        <v>275</v>
      </c>
      <c r="L161" s="50">
        <f>H161*K161</f>
        <v>27500</v>
      </c>
      <c r="M161" s="51">
        <f t="shared" si="30"/>
        <v>5500</v>
      </c>
      <c r="N161" s="51">
        <f t="shared" si="31"/>
        <v>3437.5</v>
      </c>
      <c r="O161" s="52">
        <f t="shared" si="32"/>
        <v>36437.5</v>
      </c>
      <c r="P161" s="593">
        <v>45222</v>
      </c>
      <c r="Q161" s="52" t="s">
        <v>790</v>
      </c>
      <c r="R161" s="580" t="s">
        <v>382</v>
      </c>
      <c r="S161" s="574" t="s">
        <v>782</v>
      </c>
      <c r="T161" s="45" t="s">
        <v>809</v>
      </c>
      <c r="U161" s="45" t="s">
        <v>809</v>
      </c>
      <c r="V161" s="45" t="s">
        <v>809</v>
      </c>
      <c r="W161" s="45"/>
      <c r="X161" s="45" t="s">
        <v>809</v>
      </c>
      <c r="Y161" s="45" t="s">
        <v>809</v>
      </c>
      <c r="Z161" s="45" t="s">
        <v>809</v>
      </c>
      <c r="AA161" s="45" t="s">
        <v>809</v>
      </c>
      <c r="AB161" s="46" t="s">
        <v>809</v>
      </c>
      <c r="AC161" s="715" t="s">
        <v>809</v>
      </c>
      <c r="AD161" s="59"/>
      <c r="AE161" s="58"/>
      <c r="AF161" s="166"/>
      <c r="AG161" s="166"/>
      <c r="AH161" s="59"/>
      <c r="AI161" s="58"/>
      <c r="AJ161" s="166"/>
      <c r="AK161" s="166"/>
      <c r="AL161" s="59"/>
      <c r="AM161" s="58"/>
      <c r="AN161" s="166"/>
      <c r="AO161" s="166"/>
      <c r="AP161" s="59"/>
      <c r="AQ161" s="58"/>
      <c r="AR161" s="166"/>
      <c r="AS161" s="166"/>
      <c r="AT161" s="59"/>
      <c r="AU161" s="58"/>
      <c r="AV161" s="166"/>
      <c r="AW161" s="166"/>
      <c r="AX161" s="59"/>
      <c r="AY161" s="58"/>
      <c r="AZ161" s="166"/>
      <c r="BA161" s="166"/>
      <c r="BB161" s="59"/>
      <c r="BC161" s="58"/>
      <c r="BD161" s="166"/>
      <c r="BE161" s="166"/>
      <c r="BF161" s="59"/>
      <c r="BG161" s="58"/>
      <c r="BH161" s="166"/>
      <c r="BI161" s="166"/>
      <c r="BJ161" s="59"/>
      <c r="BK161" s="58"/>
      <c r="BL161" s="166"/>
      <c r="BM161" s="166"/>
      <c r="BN161" s="59"/>
      <c r="BO161" s="58"/>
      <c r="BP161" s="166"/>
      <c r="BQ161" s="166"/>
      <c r="BR161" s="59"/>
      <c r="BS161" s="58"/>
      <c r="BT161" s="166"/>
      <c r="BU161" s="166"/>
      <c r="BV161" s="59"/>
      <c r="BW161" s="58"/>
      <c r="BX161" s="166"/>
      <c r="BY161" s="166"/>
      <c r="BZ161" s="59"/>
      <c r="CA161" s="58"/>
      <c r="CB161" s="166"/>
      <c r="CC161" s="166"/>
      <c r="CD161" s="59"/>
      <c r="CE161" s="58"/>
      <c r="CF161" s="166"/>
      <c r="CG161" s="166"/>
      <c r="CH161" s="59"/>
      <c r="CI161" s="58"/>
      <c r="CJ161" s="166"/>
      <c r="CK161" s="166"/>
      <c r="CL161" s="59"/>
      <c r="CM161" s="58"/>
      <c r="CN161" s="166"/>
      <c r="CO161" s="166"/>
      <c r="CP161" s="59"/>
      <c r="CQ161" s="58"/>
      <c r="CR161" s="166"/>
      <c r="CS161" s="166"/>
      <c r="CT161" s="59"/>
      <c r="CU161" s="58"/>
      <c r="CV161" s="166"/>
      <c r="CW161" s="166"/>
      <c r="CX161" s="59"/>
      <c r="CY161" s="58"/>
      <c r="CZ161" s="166"/>
      <c r="DA161" s="166"/>
      <c r="DB161" s="59"/>
      <c r="DC161" s="58"/>
      <c r="DD161" s="166"/>
      <c r="DE161" s="166"/>
      <c r="DF161" s="59"/>
      <c r="DG161" s="58"/>
      <c r="DH161" s="166"/>
      <c r="DI161" s="166"/>
      <c r="DJ161" s="59"/>
      <c r="DK161" s="58"/>
      <c r="DL161" s="166"/>
      <c r="DM161" s="166"/>
      <c r="DN161" s="59"/>
      <c r="DO161" s="58"/>
      <c r="DP161" s="166"/>
      <c r="DQ161" s="166"/>
      <c r="DR161" s="59"/>
      <c r="DS161" s="58"/>
      <c r="DT161" s="166"/>
      <c r="DU161" s="166"/>
      <c r="DV161" s="59"/>
      <c r="DW161" s="58"/>
      <c r="DX161" s="166"/>
      <c r="DY161" s="166"/>
      <c r="DZ161" s="59"/>
      <c r="EA161" s="58"/>
      <c r="EB161" s="166"/>
      <c r="EC161" s="166"/>
      <c r="ED161" s="59"/>
      <c r="EE161" s="58"/>
      <c r="EF161" s="166"/>
      <c r="EG161" s="166"/>
      <c r="EH161" s="59"/>
      <c r="EI161" s="58"/>
      <c r="EJ161" s="166"/>
      <c r="EK161" s="166"/>
      <c r="EL161" s="59"/>
      <c r="EM161" s="58"/>
      <c r="EN161" s="166"/>
      <c r="EO161" s="166"/>
      <c r="EP161" s="59"/>
      <c r="EQ161" s="58"/>
      <c r="ER161" s="166"/>
      <c r="ES161" s="166"/>
      <c r="ET161" s="59"/>
      <c r="EU161" s="58"/>
      <c r="EV161" s="166"/>
      <c r="EW161" s="166"/>
      <c r="EX161" s="59"/>
      <c r="EY161" s="58"/>
      <c r="EZ161" s="166"/>
      <c r="FA161" s="166"/>
      <c r="FB161" s="59"/>
      <c r="FC161" s="58"/>
      <c r="FD161" s="166"/>
      <c r="FE161" s="166"/>
      <c r="FF161" s="59"/>
      <c r="FG161" s="58"/>
      <c r="FH161" s="166"/>
      <c r="FI161" s="166"/>
      <c r="FJ161" s="59"/>
      <c r="FK161" s="58"/>
      <c r="FL161" s="166"/>
      <c r="FM161" s="166"/>
      <c r="FN161" s="59"/>
      <c r="FO161" s="58"/>
      <c r="FP161" s="166"/>
      <c r="FQ161" s="166"/>
      <c r="FR161" s="59"/>
      <c r="FS161" s="58"/>
      <c r="FT161" s="166"/>
      <c r="FU161" s="166"/>
      <c r="FV161" s="59"/>
      <c r="FW161" s="58"/>
      <c r="FX161" s="166"/>
      <c r="FY161" s="166"/>
      <c r="FZ161" s="59"/>
      <c r="GA161" s="58"/>
      <c r="GB161" s="166"/>
      <c r="GC161" s="166"/>
      <c r="GD161" s="59"/>
      <c r="GE161" s="58"/>
      <c r="GF161" s="166"/>
      <c r="GG161" s="166"/>
      <c r="GH161" s="59"/>
      <c r="GI161" s="58"/>
      <c r="GJ161" s="166"/>
      <c r="GK161" s="166"/>
      <c r="GL161" s="59"/>
      <c r="GM161" s="58"/>
      <c r="GN161" s="166"/>
      <c r="GO161" s="166"/>
      <c r="GP161" s="59"/>
      <c r="GQ161" s="58"/>
      <c r="GR161" s="166"/>
      <c r="GS161" s="166"/>
      <c r="GT161" s="59"/>
      <c r="GU161" s="58"/>
      <c r="GV161" s="166"/>
      <c r="GW161" s="166"/>
      <c r="GX161" s="59"/>
      <c r="GY161" s="58"/>
      <c r="GZ161" s="166"/>
      <c r="HA161" s="166"/>
      <c r="HB161" s="59"/>
      <c r="HC161" s="58"/>
      <c r="HD161" s="166"/>
      <c r="HE161" s="166"/>
      <c r="HF161" s="59"/>
      <c r="HG161" s="58"/>
      <c r="HH161" s="166"/>
      <c r="HI161" s="166"/>
      <c r="HJ161" s="59"/>
      <c r="HK161" s="58"/>
      <c r="HL161" s="166"/>
      <c r="HM161" s="166"/>
      <c r="HN161" s="59"/>
      <c r="HO161" s="58"/>
      <c r="HP161" s="166"/>
      <c r="HQ161" s="166"/>
      <c r="HR161" s="59"/>
      <c r="HS161" s="58"/>
      <c r="HT161" s="166"/>
      <c r="HU161" s="166"/>
    </row>
    <row r="162" spans="1:229" s="61" customFormat="1" ht="90" customHeight="1" x14ac:dyDescent="0.2">
      <c r="A162" s="179">
        <v>62</v>
      </c>
      <c r="B162" s="46">
        <v>9829726282</v>
      </c>
      <c r="C162" s="55" t="s">
        <v>152</v>
      </c>
      <c r="D162" s="48" t="s">
        <v>139</v>
      </c>
      <c r="E162" s="48" t="s">
        <v>163</v>
      </c>
      <c r="F162" s="48" t="s">
        <v>163</v>
      </c>
      <c r="G162" s="45">
        <v>25</v>
      </c>
      <c r="H162" s="45">
        <f t="shared" si="29"/>
        <v>100</v>
      </c>
      <c r="I162" s="45" t="s">
        <v>228</v>
      </c>
      <c r="J162" s="667">
        <v>250</v>
      </c>
      <c r="K162" s="57">
        <f>J162*1.1</f>
        <v>275</v>
      </c>
      <c r="L162" s="50">
        <f>H162*K162</f>
        <v>27500</v>
      </c>
      <c r="M162" s="51">
        <f t="shared" si="30"/>
        <v>5500</v>
      </c>
      <c r="N162" s="51">
        <f t="shared" si="31"/>
        <v>3437.5</v>
      </c>
      <c r="O162" s="52">
        <f t="shared" si="32"/>
        <v>36437.5</v>
      </c>
      <c r="P162" s="593">
        <v>45222</v>
      </c>
      <c r="Q162" s="52" t="s">
        <v>794</v>
      </c>
      <c r="R162" s="580" t="s">
        <v>390</v>
      </c>
      <c r="S162" s="574" t="s">
        <v>782</v>
      </c>
      <c r="T162" s="45" t="s">
        <v>809</v>
      </c>
      <c r="U162" s="45" t="s">
        <v>809</v>
      </c>
      <c r="V162" s="45" t="s">
        <v>809</v>
      </c>
      <c r="W162" s="45"/>
      <c r="X162" s="45" t="s">
        <v>809</v>
      </c>
      <c r="Y162" s="45" t="s">
        <v>809</v>
      </c>
      <c r="Z162" s="45" t="s">
        <v>809</v>
      </c>
      <c r="AA162" s="45" t="s">
        <v>809</v>
      </c>
      <c r="AB162" s="46" t="s">
        <v>809</v>
      </c>
      <c r="AC162" s="715" t="s">
        <v>809</v>
      </c>
      <c r="AD162" s="59"/>
      <c r="AE162" s="58"/>
      <c r="AF162" s="166"/>
      <c r="AG162" s="166"/>
      <c r="AH162" s="59"/>
      <c r="AI162" s="58"/>
      <c r="AJ162" s="166"/>
      <c r="AK162" s="166"/>
      <c r="AL162" s="59"/>
      <c r="AM162" s="58"/>
      <c r="AN162" s="166"/>
      <c r="AO162" s="166"/>
      <c r="AP162" s="59"/>
      <c r="AQ162" s="58"/>
      <c r="AR162" s="166"/>
      <c r="AS162" s="166"/>
      <c r="AT162" s="59"/>
      <c r="AU162" s="58"/>
      <c r="AV162" s="166"/>
      <c r="AW162" s="166"/>
      <c r="AX162" s="59"/>
      <c r="AY162" s="58"/>
      <c r="AZ162" s="166"/>
      <c r="BA162" s="166"/>
      <c r="BB162" s="59"/>
      <c r="BC162" s="58"/>
      <c r="BD162" s="166"/>
      <c r="BE162" s="166"/>
      <c r="BF162" s="59"/>
      <c r="BG162" s="58"/>
      <c r="BH162" s="166"/>
      <c r="BI162" s="166"/>
      <c r="BJ162" s="59"/>
      <c r="BK162" s="58"/>
      <c r="BL162" s="166"/>
      <c r="BM162" s="166"/>
      <c r="BN162" s="59"/>
      <c r="BO162" s="58"/>
      <c r="BP162" s="166"/>
      <c r="BQ162" s="166"/>
      <c r="BR162" s="59"/>
      <c r="BS162" s="58"/>
      <c r="BT162" s="166"/>
      <c r="BU162" s="166"/>
      <c r="BV162" s="59"/>
      <c r="BW162" s="58"/>
      <c r="BX162" s="166"/>
      <c r="BY162" s="166"/>
      <c r="BZ162" s="59"/>
      <c r="CA162" s="58"/>
      <c r="CB162" s="166"/>
      <c r="CC162" s="166"/>
      <c r="CD162" s="59"/>
      <c r="CE162" s="58"/>
      <c r="CF162" s="166"/>
      <c r="CG162" s="166"/>
      <c r="CH162" s="59"/>
      <c r="CI162" s="58"/>
      <c r="CJ162" s="166"/>
      <c r="CK162" s="166"/>
      <c r="CL162" s="59"/>
      <c r="CM162" s="58"/>
      <c r="CN162" s="166"/>
      <c r="CO162" s="166"/>
      <c r="CP162" s="59"/>
      <c r="CQ162" s="58"/>
      <c r="CR162" s="166"/>
      <c r="CS162" s="166"/>
      <c r="CT162" s="59"/>
      <c r="CU162" s="58"/>
      <c r="CV162" s="166"/>
      <c r="CW162" s="166"/>
      <c r="CX162" s="59"/>
      <c r="CY162" s="58"/>
      <c r="CZ162" s="166"/>
      <c r="DA162" s="166"/>
      <c r="DB162" s="59"/>
      <c r="DC162" s="58"/>
      <c r="DD162" s="166"/>
      <c r="DE162" s="166"/>
      <c r="DF162" s="59"/>
      <c r="DG162" s="58"/>
      <c r="DH162" s="166"/>
      <c r="DI162" s="166"/>
      <c r="DJ162" s="59"/>
      <c r="DK162" s="58"/>
      <c r="DL162" s="166"/>
      <c r="DM162" s="166"/>
      <c r="DN162" s="59"/>
      <c r="DO162" s="58"/>
      <c r="DP162" s="166"/>
      <c r="DQ162" s="166"/>
      <c r="DR162" s="59"/>
      <c r="DS162" s="58"/>
      <c r="DT162" s="166"/>
      <c r="DU162" s="166"/>
      <c r="DV162" s="59"/>
      <c r="DW162" s="58"/>
      <c r="DX162" s="166"/>
      <c r="DY162" s="166"/>
      <c r="DZ162" s="59"/>
      <c r="EA162" s="58"/>
      <c r="EB162" s="166"/>
      <c r="EC162" s="166"/>
      <c r="ED162" s="59"/>
      <c r="EE162" s="58"/>
      <c r="EF162" s="166"/>
      <c r="EG162" s="166"/>
      <c r="EH162" s="59"/>
      <c r="EI162" s="58"/>
      <c r="EJ162" s="166"/>
      <c r="EK162" s="166"/>
      <c r="EL162" s="59"/>
      <c r="EM162" s="58"/>
      <c r="EN162" s="166"/>
      <c r="EO162" s="166"/>
      <c r="EP162" s="59"/>
      <c r="EQ162" s="58"/>
      <c r="ER162" s="166"/>
      <c r="ES162" s="166"/>
      <c r="ET162" s="59"/>
      <c r="EU162" s="58"/>
      <c r="EV162" s="166"/>
      <c r="EW162" s="166"/>
      <c r="EX162" s="59"/>
      <c r="EY162" s="58"/>
      <c r="EZ162" s="166"/>
      <c r="FA162" s="166"/>
      <c r="FB162" s="59"/>
      <c r="FC162" s="58"/>
      <c r="FD162" s="166"/>
      <c r="FE162" s="166"/>
      <c r="FF162" s="59"/>
      <c r="FG162" s="58"/>
      <c r="FH162" s="166"/>
      <c r="FI162" s="166"/>
      <c r="FJ162" s="59"/>
      <c r="FK162" s="58"/>
      <c r="FL162" s="166"/>
      <c r="FM162" s="166"/>
      <c r="FN162" s="59"/>
      <c r="FO162" s="58"/>
      <c r="FP162" s="166"/>
      <c r="FQ162" s="166"/>
      <c r="FR162" s="59"/>
      <c r="FS162" s="58"/>
      <c r="FT162" s="166"/>
      <c r="FU162" s="166"/>
      <c r="FV162" s="59"/>
      <c r="FW162" s="58"/>
      <c r="FX162" s="166"/>
      <c r="FY162" s="166"/>
      <c r="FZ162" s="59"/>
      <c r="GA162" s="58"/>
      <c r="GB162" s="166"/>
      <c r="GC162" s="166"/>
      <c r="GD162" s="59"/>
      <c r="GE162" s="58"/>
      <c r="GF162" s="166"/>
      <c r="GG162" s="166"/>
      <c r="GH162" s="59"/>
      <c r="GI162" s="58"/>
      <c r="GJ162" s="166"/>
      <c r="GK162" s="166"/>
      <c r="GL162" s="59"/>
      <c r="GM162" s="58"/>
      <c r="GN162" s="166"/>
      <c r="GO162" s="166"/>
      <c r="GP162" s="59"/>
      <c r="GQ162" s="58"/>
      <c r="GR162" s="166"/>
      <c r="GS162" s="166"/>
      <c r="GT162" s="59"/>
      <c r="GU162" s="58"/>
      <c r="GV162" s="166"/>
      <c r="GW162" s="166"/>
      <c r="GX162" s="59"/>
      <c r="GY162" s="58"/>
      <c r="GZ162" s="166"/>
      <c r="HA162" s="166"/>
      <c r="HB162" s="59"/>
      <c r="HC162" s="58"/>
      <c r="HD162" s="166"/>
      <c r="HE162" s="166"/>
      <c r="HF162" s="59"/>
      <c r="HG162" s="58"/>
      <c r="HH162" s="166"/>
      <c r="HI162" s="166"/>
      <c r="HJ162" s="59"/>
      <c r="HK162" s="58"/>
      <c r="HL162" s="166"/>
      <c r="HM162" s="166"/>
      <c r="HN162" s="59"/>
      <c r="HO162" s="58"/>
      <c r="HP162" s="166"/>
      <c r="HQ162" s="166"/>
      <c r="HR162" s="59"/>
      <c r="HS162" s="58"/>
      <c r="HT162" s="166"/>
      <c r="HU162" s="166"/>
    </row>
    <row r="163" spans="1:229" s="61" customFormat="1" ht="90" customHeight="1" x14ac:dyDescent="0.2">
      <c r="A163" s="731">
        <v>62</v>
      </c>
      <c r="B163" s="732">
        <v>9829726282</v>
      </c>
      <c r="C163" s="733" t="s">
        <v>152</v>
      </c>
      <c r="D163" s="732" t="s">
        <v>139</v>
      </c>
      <c r="E163" s="732" t="s">
        <v>163</v>
      </c>
      <c r="F163" s="732" t="s">
        <v>163</v>
      </c>
      <c r="G163" s="734">
        <v>25</v>
      </c>
      <c r="H163" s="734">
        <f t="shared" si="29"/>
        <v>100</v>
      </c>
      <c r="I163" s="734" t="s">
        <v>228</v>
      </c>
      <c r="J163" s="741">
        <v>250</v>
      </c>
      <c r="K163" s="741">
        <f>J163*1.1</f>
        <v>275</v>
      </c>
      <c r="L163" s="735">
        <f>H163*K163</f>
        <v>27500</v>
      </c>
      <c r="M163" s="736">
        <f t="shared" si="30"/>
        <v>5500</v>
      </c>
      <c r="N163" s="736">
        <f t="shared" si="31"/>
        <v>3437.5</v>
      </c>
      <c r="O163" s="736">
        <f t="shared" si="32"/>
        <v>36437.5</v>
      </c>
      <c r="P163" s="737">
        <v>45222</v>
      </c>
      <c r="Q163" s="736" t="s">
        <v>790</v>
      </c>
      <c r="R163" s="738" t="s">
        <v>396</v>
      </c>
      <c r="S163" s="739" t="s">
        <v>829</v>
      </c>
      <c r="T163" s="734" t="s">
        <v>809</v>
      </c>
      <c r="U163" s="734" t="s">
        <v>809</v>
      </c>
      <c r="V163" s="734" t="s">
        <v>809</v>
      </c>
      <c r="W163" s="734" t="s">
        <v>809</v>
      </c>
      <c r="X163" s="734" t="s">
        <v>809</v>
      </c>
      <c r="Y163" s="734" t="s">
        <v>809</v>
      </c>
      <c r="Z163" s="734" t="s">
        <v>809</v>
      </c>
      <c r="AA163" s="734" t="s">
        <v>809</v>
      </c>
      <c r="AB163" s="734" t="s">
        <v>809</v>
      </c>
      <c r="AC163" s="734" t="s">
        <v>809</v>
      </c>
      <c r="AD163" s="58"/>
      <c r="AE163" s="166"/>
      <c r="AF163" s="166"/>
      <c r="AG163" s="59"/>
      <c r="AH163" s="58"/>
      <c r="AI163" s="166"/>
      <c r="AJ163" s="166"/>
      <c r="AK163" s="59"/>
      <c r="AL163" s="58"/>
      <c r="AM163" s="166"/>
      <c r="AN163" s="166"/>
      <c r="AO163" s="59"/>
      <c r="AP163" s="58"/>
      <c r="AQ163" s="166"/>
      <c r="AR163" s="166"/>
      <c r="AS163" s="59"/>
      <c r="AT163" s="58"/>
      <c r="AU163" s="166"/>
      <c r="AV163" s="166"/>
      <c r="AW163" s="59"/>
      <c r="AX163" s="58"/>
      <c r="AY163" s="166"/>
      <c r="AZ163" s="166"/>
      <c r="BA163" s="59"/>
      <c r="BB163" s="58"/>
      <c r="BC163" s="166"/>
      <c r="BD163" s="166"/>
      <c r="BE163" s="59"/>
      <c r="BF163" s="58"/>
      <c r="BG163" s="166"/>
      <c r="BH163" s="166"/>
      <c r="BI163" s="59"/>
      <c r="BJ163" s="58"/>
      <c r="BK163" s="166"/>
      <c r="BL163" s="166"/>
      <c r="BM163" s="59"/>
      <c r="BN163" s="58"/>
      <c r="BO163" s="166"/>
      <c r="BP163" s="166"/>
      <c r="BQ163" s="59"/>
      <c r="BR163" s="58"/>
      <c r="BS163" s="166"/>
      <c r="BT163" s="166"/>
      <c r="BU163" s="59"/>
      <c r="BV163" s="58"/>
      <c r="BW163" s="166"/>
      <c r="BX163" s="166"/>
      <c r="BY163" s="59"/>
      <c r="BZ163" s="58"/>
      <c r="CA163" s="166"/>
      <c r="CB163" s="166"/>
      <c r="CC163" s="59"/>
      <c r="CD163" s="58"/>
      <c r="CE163" s="166"/>
      <c r="CF163" s="166"/>
      <c r="CG163" s="59"/>
      <c r="CH163" s="58"/>
      <c r="CI163" s="166"/>
      <c r="CJ163" s="166"/>
      <c r="CK163" s="59"/>
      <c r="CL163" s="58"/>
      <c r="CM163" s="166"/>
      <c r="CN163" s="166"/>
      <c r="CO163" s="59"/>
      <c r="CP163" s="58"/>
      <c r="CQ163" s="166"/>
      <c r="CR163" s="166"/>
      <c r="CS163" s="59"/>
      <c r="CT163" s="58"/>
      <c r="CU163" s="166"/>
      <c r="CV163" s="166"/>
      <c r="CW163" s="59"/>
      <c r="CX163" s="58"/>
      <c r="CY163" s="166"/>
      <c r="CZ163" s="166"/>
      <c r="DA163" s="59"/>
      <c r="DB163" s="58"/>
      <c r="DC163" s="166"/>
      <c r="DD163" s="166"/>
      <c r="DE163" s="59"/>
      <c r="DF163" s="58"/>
      <c r="DG163" s="166"/>
      <c r="DH163" s="166"/>
      <c r="DI163" s="59"/>
      <c r="DJ163" s="58"/>
      <c r="DK163" s="166"/>
      <c r="DL163" s="166"/>
      <c r="DM163" s="59"/>
      <c r="DN163" s="58"/>
      <c r="DO163" s="166"/>
      <c r="DP163" s="166"/>
      <c r="DQ163" s="59"/>
      <c r="DR163" s="58"/>
      <c r="DS163" s="166"/>
      <c r="DT163" s="166"/>
      <c r="DU163" s="59"/>
      <c r="DV163" s="58"/>
      <c r="DW163" s="166"/>
      <c r="DX163" s="166"/>
      <c r="DY163" s="59"/>
      <c r="DZ163" s="58"/>
      <c r="EA163" s="166"/>
      <c r="EB163" s="166"/>
      <c r="EC163" s="59"/>
      <c r="ED163" s="58"/>
      <c r="EE163" s="166"/>
      <c r="EF163" s="166"/>
      <c r="EG163" s="59"/>
      <c r="EH163" s="58"/>
      <c r="EI163" s="166"/>
      <c r="EJ163" s="166"/>
      <c r="EK163" s="59"/>
      <c r="EL163" s="58"/>
      <c r="EM163" s="166"/>
      <c r="EN163" s="166"/>
      <c r="EO163" s="59"/>
      <c r="EP163" s="58"/>
      <c r="EQ163" s="166"/>
      <c r="ER163" s="166"/>
      <c r="ES163" s="59"/>
      <c r="ET163" s="58"/>
      <c r="EU163" s="166"/>
      <c r="EV163" s="166"/>
      <c r="EW163" s="59"/>
      <c r="EX163" s="58"/>
      <c r="EY163" s="166"/>
      <c r="EZ163" s="166"/>
      <c r="FA163" s="59"/>
      <c r="FB163" s="58"/>
      <c r="FC163" s="166"/>
      <c r="FD163" s="166"/>
      <c r="FE163" s="59"/>
      <c r="FF163" s="58"/>
      <c r="FG163" s="166"/>
      <c r="FH163" s="166"/>
      <c r="FI163" s="59"/>
      <c r="FJ163" s="58"/>
      <c r="FK163" s="166"/>
      <c r="FL163" s="166"/>
      <c r="FM163" s="59"/>
      <c r="FN163" s="58"/>
      <c r="FO163" s="166"/>
      <c r="FP163" s="166"/>
      <c r="FQ163" s="59"/>
      <c r="FR163" s="58"/>
      <c r="FS163" s="166"/>
      <c r="FT163" s="166"/>
      <c r="FU163" s="59"/>
      <c r="FV163" s="58"/>
      <c r="FW163" s="166"/>
      <c r="FX163" s="166"/>
      <c r="FY163" s="59"/>
      <c r="FZ163" s="58"/>
      <c r="GA163" s="166"/>
      <c r="GB163" s="166"/>
      <c r="GC163" s="59"/>
      <c r="GD163" s="58"/>
      <c r="GE163" s="166"/>
      <c r="GF163" s="166"/>
      <c r="GG163" s="59"/>
      <c r="GH163" s="58"/>
      <c r="GI163" s="166"/>
      <c r="GJ163" s="166"/>
      <c r="GK163" s="59"/>
      <c r="GL163" s="58"/>
      <c r="GM163" s="166"/>
      <c r="GN163" s="166"/>
      <c r="GO163" s="59"/>
      <c r="GP163" s="58"/>
      <c r="GQ163" s="166"/>
      <c r="GR163" s="166"/>
      <c r="GS163" s="59"/>
      <c r="GT163" s="58"/>
      <c r="GU163" s="166"/>
      <c r="GV163" s="166"/>
      <c r="GW163" s="59"/>
      <c r="GX163" s="58"/>
      <c r="GY163" s="166"/>
      <c r="GZ163" s="166"/>
      <c r="HA163" s="59"/>
      <c r="HB163" s="58"/>
      <c r="HC163" s="166"/>
      <c r="HD163" s="166"/>
      <c r="HE163" s="59"/>
      <c r="HF163" s="58"/>
      <c r="HG163" s="166"/>
      <c r="HH163" s="166"/>
      <c r="HI163" s="59"/>
      <c r="HJ163" s="58"/>
      <c r="HK163" s="166"/>
      <c r="HL163" s="166"/>
      <c r="HM163" s="59"/>
      <c r="HN163" s="58"/>
      <c r="HO163" s="166"/>
      <c r="HP163" s="166"/>
      <c r="HQ163" s="59"/>
      <c r="HR163" s="58"/>
      <c r="HS163" s="166"/>
      <c r="HT163" s="166"/>
    </row>
    <row r="164" spans="1:229" s="61" customFormat="1" ht="90" customHeight="1" x14ac:dyDescent="0.2">
      <c r="A164" s="179">
        <v>62</v>
      </c>
      <c r="B164" s="46">
        <v>9829726282</v>
      </c>
      <c r="C164" s="55" t="s">
        <v>152</v>
      </c>
      <c r="D164" s="48" t="s">
        <v>139</v>
      </c>
      <c r="E164" s="48" t="s">
        <v>163</v>
      </c>
      <c r="F164" s="48" t="s">
        <v>163</v>
      </c>
      <c r="G164" s="45">
        <v>25</v>
      </c>
      <c r="H164" s="45">
        <f t="shared" si="29"/>
        <v>100</v>
      </c>
      <c r="I164" s="45" t="s">
        <v>228</v>
      </c>
      <c r="J164" s="667">
        <v>250</v>
      </c>
      <c r="K164" s="57">
        <f>J164*1.1</f>
        <v>275</v>
      </c>
      <c r="L164" s="50">
        <f>H164*K164</f>
        <v>27500</v>
      </c>
      <c r="M164" s="51">
        <f t="shared" si="30"/>
        <v>5500</v>
      </c>
      <c r="N164" s="51">
        <f t="shared" si="31"/>
        <v>3437.5</v>
      </c>
      <c r="O164" s="52">
        <f t="shared" si="32"/>
        <v>36437.5</v>
      </c>
      <c r="P164" s="593">
        <v>45222</v>
      </c>
      <c r="Q164" s="52" t="s">
        <v>791</v>
      </c>
      <c r="R164" s="580" t="s">
        <v>399</v>
      </c>
      <c r="S164" s="574" t="s">
        <v>774</v>
      </c>
      <c r="T164" s="527">
        <f>'LOTTO 62'!B31</f>
        <v>80</v>
      </c>
      <c r="U164" s="46">
        <v>12.36</v>
      </c>
      <c r="V164" s="56">
        <f>U164+T164</f>
        <v>92.36</v>
      </c>
      <c r="W164" s="56"/>
      <c r="X164" s="695">
        <v>9.09</v>
      </c>
      <c r="Y164" s="676">
        <v>25000</v>
      </c>
      <c r="Z164" s="683">
        <f>Y164/H164</f>
        <v>250</v>
      </c>
      <c r="AA164" s="46"/>
      <c r="AB164" s="716" t="s">
        <v>807</v>
      </c>
      <c r="AC164" s="716" t="s">
        <v>819</v>
      </c>
      <c r="AD164" s="59"/>
      <c r="AE164" s="58"/>
      <c r="AF164" s="166"/>
      <c r="AG164" s="166"/>
      <c r="AH164" s="59"/>
      <c r="AI164" s="58"/>
      <c r="AJ164" s="166"/>
      <c r="AK164" s="166"/>
      <c r="AL164" s="59"/>
      <c r="AM164" s="58"/>
      <c r="AN164" s="166"/>
      <c r="AO164" s="166"/>
      <c r="AP164" s="59"/>
      <c r="AQ164" s="58"/>
      <c r="AR164" s="166"/>
      <c r="AS164" s="166"/>
      <c r="AT164" s="59"/>
      <c r="AU164" s="58"/>
      <c r="AV164" s="166"/>
      <c r="AW164" s="166"/>
      <c r="AX164" s="59"/>
      <c r="AY164" s="58"/>
      <c r="AZ164" s="166"/>
      <c r="BA164" s="166"/>
      <c r="BB164" s="59"/>
      <c r="BC164" s="58"/>
      <c r="BD164" s="166"/>
      <c r="BE164" s="166"/>
      <c r="BF164" s="59"/>
      <c r="BG164" s="58"/>
      <c r="BH164" s="166"/>
      <c r="BI164" s="166"/>
      <c r="BJ164" s="59"/>
      <c r="BK164" s="58"/>
      <c r="BL164" s="166"/>
      <c r="BM164" s="166"/>
      <c r="BN164" s="59"/>
      <c r="BO164" s="58"/>
      <c r="BP164" s="166"/>
      <c r="BQ164" s="166"/>
      <c r="BR164" s="59"/>
      <c r="BS164" s="58"/>
      <c r="BT164" s="166"/>
      <c r="BU164" s="166"/>
      <c r="BV164" s="59"/>
      <c r="BW164" s="58"/>
      <c r="BX164" s="166"/>
      <c r="BY164" s="166"/>
      <c r="BZ164" s="59"/>
      <c r="CA164" s="58"/>
      <c r="CB164" s="166"/>
      <c r="CC164" s="166"/>
      <c r="CD164" s="59"/>
      <c r="CE164" s="58"/>
      <c r="CF164" s="166"/>
      <c r="CG164" s="166"/>
      <c r="CH164" s="59"/>
      <c r="CI164" s="58"/>
      <c r="CJ164" s="166"/>
      <c r="CK164" s="166"/>
      <c r="CL164" s="59"/>
      <c r="CM164" s="58"/>
      <c r="CN164" s="166"/>
      <c r="CO164" s="166"/>
      <c r="CP164" s="59"/>
      <c r="CQ164" s="58"/>
      <c r="CR164" s="166"/>
      <c r="CS164" s="166"/>
      <c r="CT164" s="59"/>
      <c r="CU164" s="58"/>
      <c r="CV164" s="166"/>
      <c r="CW164" s="166"/>
      <c r="CX164" s="59"/>
      <c r="CY164" s="58"/>
      <c r="CZ164" s="166"/>
      <c r="DA164" s="166"/>
      <c r="DB164" s="59"/>
      <c r="DC164" s="58"/>
      <c r="DD164" s="166"/>
      <c r="DE164" s="166"/>
      <c r="DF164" s="59"/>
      <c r="DG164" s="58"/>
      <c r="DH164" s="166"/>
      <c r="DI164" s="166"/>
      <c r="DJ164" s="59"/>
      <c r="DK164" s="58"/>
      <c r="DL164" s="166"/>
      <c r="DM164" s="166"/>
      <c r="DN164" s="59"/>
      <c r="DO164" s="58"/>
      <c r="DP164" s="166"/>
      <c r="DQ164" s="166"/>
      <c r="DR164" s="59"/>
      <c r="DS164" s="58"/>
      <c r="DT164" s="166"/>
      <c r="DU164" s="166"/>
      <c r="DV164" s="59"/>
      <c r="DW164" s="58"/>
      <c r="DX164" s="166"/>
      <c r="DY164" s="166"/>
      <c r="DZ164" s="59"/>
      <c r="EA164" s="58"/>
      <c r="EB164" s="166"/>
      <c r="EC164" s="166"/>
      <c r="ED164" s="59"/>
      <c r="EE164" s="58"/>
      <c r="EF164" s="166"/>
      <c r="EG164" s="166"/>
      <c r="EH164" s="59"/>
      <c r="EI164" s="58"/>
      <c r="EJ164" s="166"/>
      <c r="EK164" s="166"/>
      <c r="EL164" s="59"/>
      <c r="EM164" s="58"/>
      <c r="EN164" s="166"/>
      <c r="EO164" s="166"/>
      <c r="EP164" s="59"/>
      <c r="EQ164" s="58"/>
      <c r="ER164" s="166"/>
      <c r="ES164" s="166"/>
      <c r="ET164" s="59"/>
      <c r="EU164" s="58"/>
      <c r="EV164" s="166"/>
      <c r="EW164" s="166"/>
      <c r="EX164" s="59"/>
      <c r="EY164" s="58"/>
      <c r="EZ164" s="166"/>
      <c r="FA164" s="166"/>
      <c r="FB164" s="59"/>
      <c r="FC164" s="58"/>
      <c r="FD164" s="166"/>
      <c r="FE164" s="166"/>
      <c r="FF164" s="59"/>
      <c r="FG164" s="58"/>
      <c r="FH164" s="166"/>
      <c r="FI164" s="166"/>
      <c r="FJ164" s="59"/>
      <c r="FK164" s="58"/>
      <c r="FL164" s="166"/>
      <c r="FM164" s="166"/>
      <c r="FN164" s="59"/>
      <c r="FO164" s="58"/>
      <c r="FP164" s="166"/>
      <c r="FQ164" s="166"/>
      <c r="FR164" s="59"/>
      <c r="FS164" s="58"/>
      <c r="FT164" s="166"/>
      <c r="FU164" s="166"/>
      <c r="FV164" s="59"/>
      <c r="FW164" s="58"/>
      <c r="FX164" s="166"/>
      <c r="FY164" s="166"/>
      <c r="FZ164" s="59"/>
      <c r="GA164" s="58"/>
      <c r="GB164" s="166"/>
      <c r="GC164" s="166"/>
      <c r="GD164" s="59"/>
      <c r="GE164" s="58"/>
      <c r="GF164" s="166"/>
      <c r="GG164" s="166"/>
      <c r="GH164" s="59"/>
      <c r="GI164" s="58"/>
      <c r="GJ164" s="166"/>
      <c r="GK164" s="166"/>
      <c r="GL164" s="59"/>
      <c r="GM164" s="58"/>
      <c r="GN164" s="166"/>
      <c r="GO164" s="166"/>
      <c r="GP164" s="59"/>
      <c r="GQ164" s="58"/>
      <c r="GR164" s="166"/>
      <c r="GS164" s="166"/>
      <c r="GT164" s="59"/>
      <c r="GU164" s="58"/>
      <c r="GV164" s="166"/>
      <c r="GW164" s="166"/>
      <c r="GX164" s="59"/>
      <c r="GY164" s="58"/>
      <c r="GZ164" s="166"/>
      <c r="HA164" s="166"/>
      <c r="HB164" s="59"/>
      <c r="HC164" s="58"/>
      <c r="HD164" s="166"/>
      <c r="HE164" s="166"/>
      <c r="HF164" s="59"/>
      <c r="HG164" s="58"/>
      <c r="HH164" s="166"/>
      <c r="HI164" s="166"/>
      <c r="HJ164" s="59"/>
      <c r="HK164" s="58"/>
      <c r="HL164" s="166"/>
      <c r="HM164" s="166"/>
      <c r="HN164" s="59"/>
      <c r="HO164" s="58"/>
      <c r="HP164" s="166"/>
      <c r="HQ164" s="166"/>
      <c r="HR164" s="59"/>
      <c r="HS164" s="58"/>
      <c r="HT164" s="166"/>
      <c r="HU164" s="166"/>
    </row>
    <row r="165" spans="1:229" ht="90" customHeight="1" x14ac:dyDescent="0.2">
      <c r="A165" s="178">
        <v>63</v>
      </c>
      <c r="B165" s="29" t="s">
        <v>280</v>
      </c>
      <c r="C165" s="23" t="s">
        <v>151</v>
      </c>
      <c r="D165" s="4" t="s">
        <v>139</v>
      </c>
      <c r="E165" s="4" t="s">
        <v>163</v>
      </c>
      <c r="F165" s="4" t="s">
        <v>163</v>
      </c>
      <c r="G165" s="1">
        <v>40</v>
      </c>
      <c r="H165" s="1">
        <f t="shared" si="29"/>
        <v>160</v>
      </c>
      <c r="I165" s="1" t="s">
        <v>228</v>
      </c>
      <c r="J165" s="667">
        <v>200</v>
      </c>
      <c r="K165" s="12">
        <f>J165*1.1</f>
        <v>220.00000000000003</v>
      </c>
      <c r="L165" s="10">
        <f>H165*K165</f>
        <v>35200.000000000007</v>
      </c>
      <c r="M165" s="3">
        <f t="shared" si="30"/>
        <v>7040.0000000000018</v>
      </c>
      <c r="N165" s="3">
        <f t="shared" si="31"/>
        <v>4400.0000000000009</v>
      </c>
      <c r="O165" s="11">
        <f t="shared" si="32"/>
        <v>46640.000000000007</v>
      </c>
      <c r="P165" s="591">
        <v>45222</v>
      </c>
      <c r="Q165" s="11" t="s">
        <v>792</v>
      </c>
      <c r="R165" s="581" t="s">
        <v>373</v>
      </c>
      <c r="S165" s="578" t="s">
        <v>772</v>
      </c>
      <c r="T165" s="528">
        <f>'LOTTO 63'!B32</f>
        <v>46.666666666666671</v>
      </c>
      <c r="U165" s="2" t="s">
        <v>809</v>
      </c>
      <c r="V165" s="2" t="s">
        <v>809</v>
      </c>
      <c r="W165" s="2"/>
      <c r="X165" s="2" t="s">
        <v>809</v>
      </c>
      <c r="Y165" s="2" t="s">
        <v>809</v>
      </c>
      <c r="Z165" s="2" t="s">
        <v>809</v>
      </c>
      <c r="AA165" s="2" t="s">
        <v>809</v>
      </c>
      <c r="AB165" s="2" t="s">
        <v>809</v>
      </c>
      <c r="AC165" s="8" t="s">
        <v>809</v>
      </c>
      <c r="AD165" s="14"/>
      <c r="AE165" s="13"/>
      <c r="AF165" s="165"/>
      <c r="AG165" s="165"/>
      <c r="AH165" s="14"/>
      <c r="AI165" s="13"/>
      <c r="AJ165" s="165"/>
      <c r="AK165" s="165"/>
      <c r="AL165" s="14"/>
      <c r="AM165" s="13"/>
      <c r="AN165" s="165"/>
      <c r="AO165" s="165"/>
      <c r="AP165" s="14"/>
      <c r="AQ165" s="13"/>
      <c r="AR165" s="165"/>
      <c r="AS165" s="165"/>
      <c r="AT165" s="14"/>
      <c r="AU165" s="13"/>
      <c r="AV165" s="165"/>
      <c r="AW165" s="165"/>
      <c r="AX165" s="14"/>
      <c r="AY165" s="13"/>
      <c r="AZ165" s="165"/>
      <c r="BA165" s="165"/>
      <c r="BB165" s="14"/>
      <c r="BC165" s="13"/>
      <c r="BD165" s="165"/>
      <c r="BE165" s="165"/>
      <c r="BF165" s="14"/>
      <c r="BG165" s="13"/>
      <c r="BH165" s="165"/>
      <c r="BI165" s="165"/>
      <c r="BJ165" s="14"/>
      <c r="BK165" s="13"/>
      <c r="BL165" s="165"/>
      <c r="BM165" s="165"/>
      <c r="BN165" s="14"/>
      <c r="BO165" s="13"/>
      <c r="BP165" s="165"/>
      <c r="BQ165" s="165"/>
      <c r="BR165" s="14"/>
      <c r="BS165" s="13"/>
      <c r="BT165" s="165"/>
      <c r="BU165" s="165"/>
      <c r="BV165" s="14"/>
      <c r="BW165" s="13"/>
      <c r="BX165" s="165"/>
      <c r="BY165" s="165"/>
      <c r="BZ165" s="14"/>
      <c r="CA165" s="13"/>
      <c r="CB165" s="165"/>
      <c r="CC165" s="165"/>
      <c r="CD165" s="14"/>
      <c r="CE165" s="13"/>
      <c r="CF165" s="165"/>
      <c r="CG165" s="165"/>
      <c r="CH165" s="14"/>
      <c r="CI165" s="13"/>
      <c r="CJ165" s="165"/>
      <c r="CK165" s="165"/>
      <c r="CL165" s="14"/>
      <c r="CM165" s="13"/>
      <c r="CN165" s="165"/>
      <c r="CO165" s="165"/>
      <c r="CP165" s="14"/>
      <c r="CQ165" s="13"/>
      <c r="CR165" s="165"/>
      <c r="CS165" s="165"/>
      <c r="CT165" s="14"/>
      <c r="CU165" s="13"/>
      <c r="CV165" s="165"/>
      <c r="CW165" s="165"/>
      <c r="CX165" s="14"/>
      <c r="CY165" s="13"/>
      <c r="CZ165" s="165"/>
      <c r="DA165" s="165"/>
      <c r="DB165" s="14"/>
      <c r="DC165" s="13"/>
      <c r="DD165" s="165"/>
      <c r="DE165" s="165"/>
      <c r="DF165" s="14"/>
      <c r="DG165" s="13"/>
      <c r="DH165" s="165"/>
      <c r="DI165" s="165"/>
      <c r="DJ165" s="14"/>
      <c r="DK165" s="13"/>
      <c r="DL165" s="165"/>
      <c r="DM165" s="165"/>
      <c r="DN165" s="14"/>
      <c r="DO165" s="13"/>
      <c r="DP165" s="165"/>
      <c r="DQ165" s="165"/>
      <c r="DR165" s="14"/>
      <c r="DS165" s="13"/>
      <c r="DT165" s="165"/>
      <c r="DU165" s="165"/>
      <c r="DV165" s="14"/>
      <c r="DW165" s="13"/>
      <c r="DX165" s="165"/>
      <c r="DY165" s="165"/>
      <c r="DZ165" s="14"/>
      <c r="EA165" s="13"/>
      <c r="EB165" s="165"/>
      <c r="EC165" s="165"/>
      <c r="ED165" s="14"/>
      <c r="EE165" s="13"/>
      <c r="EF165" s="165"/>
      <c r="EG165" s="165"/>
      <c r="EH165" s="14"/>
      <c r="EI165" s="13"/>
      <c r="EJ165" s="165"/>
      <c r="EK165" s="165"/>
      <c r="EL165" s="14"/>
      <c r="EM165" s="13"/>
      <c r="EN165" s="165"/>
      <c r="EO165" s="165"/>
      <c r="EP165" s="14"/>
      <c r="EQ165" s="13"/>
      <c r="ER165" s="165"/>
      <c r="ES165" s="165"/>
      <c r="ET165" s="14"/>
      <c r="EU165" s="13"/>
      <c r="EV165" s="165"/>
      <c r="EW165" s="165"/>
      <c r="EX165" s="14"/>
      <c r="EY165" s="13"/>
      <c r="EZ165" s="165"/>
      <c r="FA165" s="165"/>
      <c r="FB165" s="14"/>
      <c r="FC165" s="13"/>
      <c r="FD165" s="165"/>
      <c r="FE165" s="165"/>
      <c r="FF165" s="14"/>
      <c r="FG165" s="13"/>
      <c r="FH165" s="165"/>
      <c r="FI165" s="165"/>
      <c r="FJ165" s="14"/>
      <c r="FK165" s="13"/>
      <c r="FL165" s="165"/>
      <c r="FM165" s="165"/>
      <c r="FN165" s="14"/>
      <c r="FO165" s="13"/>
      <c r="FP165" s="165"/>
      <c r="FQ165" s="165"/>
      <c r="FR165" s="14"/>
      <c r="FS165" s="13"/>
      <c r="FT165" s="165"/>
      <c r="FU165" s="165"/>
      <c r="FV165" s="14"/>
      <c r="FW165" s="13"/>
      <c r="FX165" s="165"/>
      <c r="FY165" s="165"/>
      <c r="FZ165" s="14"/>
      <c r="GA165" s="13"/>
      <c r="GB165" s="165"/>
      <c r="GC165" s="165"/>
      <c r="GD165" s="14"/>
      <c r="GE165" s="13"/>
      <c r="GF165" s="165"/>
      <c r="GG165" s="165"/>
      <c r="GH165" s="14"/>
      <c r="GI165" s="13"/>
      <c r="GJ165" s="165"/>
      <c r="GK165" s="165"/>
      <c r="GL165" s="14"/>
      <c r="GM165" s="13"/>
      <c r="GN165" s="165"/>
      <c r="GO165" s="165"/>
      <c r="GP165" s="14"/>
      <c r="GQ165" s="13"/>
      <c r="GR165" s="165"/>
      <c r="GS165" s="165"/>
      <c r="GT165" s="14"/>
      <c r="GU165" s="13"/>
      <c r="GV165" s="165"/>
      <c r="GW165" s="165"/>
      <c r="GX165" s="14"/>
      <c r="GY165" s="13"/>
      <c r="GZ165" s="165"/>
      <c r="HA165" s="165"/>
      <c r="HB165" s="14"/>
      <c r="HC165" s="13"/>
      <c r="HD165" s="165"/>
      <c r="HE165" s="165"/>
      <c r="HF165" s="14"/>
      <c r="HG165" s="13"/>
      <c r="HH165" s="165"/>
      <c r="HI165" s="165"/>
      <c r="HJ165" s="14"/>
      <c r="HK165" s="13"/>
      <c r="HL165" s="165"/>
      <c r="HM165" s="165"/>
      <c r="HN165" s="14"/>
      <c r="HO165" s="13"/>
      <c r="HP165" s="165"/>
      <c r="HQ165" s="165"/>
      <c r="HR165" s="14"/>
      <c r="HS165" s="13"/>
      <c r="HT165" s="165"/>
      <c r="HU165" s="165"/>
    </row>
    <row r="166" spans="1:229" ht="90" customHeight="1" x14ac:dyDescent="0.2">
      <c r="A166" s="178">
        <v>63</v>
      </c>
      <c r="B166" s="29" t="s">
        <v>280</v>
      </c>
      <c r="C166" s="23" t="s">
        <v>151</v>
      </c>
      <c r="D166" s="4" t="s">
        <v>139</v>
      </c>
      <c r="E166" s="4" t="s">
        <v>163</v>
      </c>
      <c r="F166" s="4" t="s">
        <v>163</v>
      </c>
      <c r="G166" s="1">
        <v>40</v>
      </c>
      <c r="H166" s="1">
        <f t="shared" si="29"/>
        <v>160</v>
      </c>
      <c r="I166" s="1" t="s">
        <v>228</v>
      </c>
      <c r="J166" s="667">
        <v>200</v>
      </c>
      <c r="K166" s="12">
        <f>J166*1.1</f>
        <v>220.00000000000003</v>
      </c>
      <c r="L166" s="10">
        <f>H166*K166</f>
        <v>35200.000000000007</v>
      </c>
      <c r="M166" s="3">
        <f t="shared" si="30"/>
        <v>7040.0000000000018</v>
      </c>
      <c r="N166" s="3">
        <f t="shared" si="31"/>
        <v>4400.0000000000009</v>
      </c>
      <c r="O166" s="11">
        <f t="shared" si="32"/>
        <v>46640.000000000007</v>
      </c>
      <c r="P166" s="591">
        <v>45222</v>
      </c>
      <c r="Q166" s="11" t="s">
        <v>790</v>
      </c>
      <c r="R166" s="579" t="s">
        <v>382</v>
      </c>
      <c r="S166" s="573" t="s">
        <v>783</v>
      </c>
      <c r="T166" s="1" t="s">
        <v>809</v>
      </c>
      <c r="U166" s="2" t="s">
        <v>809</v>
      </c>
      <c r="V166" s="2" t="s">
        <v>809</v>
      </c>
      <c r="W166" s="2"/>
      <c r="X166" s="2" t="s">
        <v>809</v>
      </c>
      <c r="Y166" s="2" t="s">
        <v>809</v>
      </c>
      <c r="Z166" s="2" t="s">
        <v>809</v>
      </c>
      <c r="AA166" s="2" t="s">
        <v>809</v>
      </c>
      <c r="AB166" s="2" t="s">
        <v>809</v>
      </c>
      <c r="AC166" s="8" t="s">
        <v>809</v>
      </c>
      <c r="AD166" s="14"/>
      <c r="AE166" s="13"/>
      <c r="AF166" s="165"/>
      <c r="AG166" s="165"/>
      <c r="AH166" s="14"/>
      <c r="AI166" s="13"/>
      <c r="AJ166" s="165"/>
      <c r="AK166" s="165"/>
      <c r="AL166" s="14"/>
      <c r="AM166" s="13"/>
      <c r="AN166" s="165"/>
      <c r="AO166" s="165"/>
      <c r="AP166" s="14"/>
      <c r="AQ166" s="13"/>
      <c r="AR166" s="165"/>
      <c r="AS166" s="165"/>
      <c r="AT166" s="14"/>
      <c r="AU166" s="13"/>
      <c r="AV166" s="165"/>
      <c r="AW166" s="165"/>
      <c r="AX166" s="14"/>
      <c r="AY166" s="13"/>
      <c r="AZ166" s="165"/>
      <c r="BA166" s="165"/>
      <c r="BB166" s="14"/>
      <c r="BC166" s="13"/>
      <c r="BD166" s="165"/>
      <c r="BE166" s="165"/>
      <c r="BF166" s="14"/>
      <c r="BG166" s="13"/>
      <c r="BH166" s="165"/>
      <c r="BI166" s="165"/>
      <c r="BJ166" s="14"/>
      <c r="BK166" s="13"/>
      <c r="BL166" s="165"/>
      <c r="BM166" s="165"/>
      <c r="BN166" s="14"/>
      <c r="BO166" s="13"/>
      <c r="BP166" s="165"/>
      <c r="BQ166" s="165"/>
      <c r="BR166" s="14"/>
      <c r="BS166" s="13"/>
      <c r="BT166" s="165"/>
      <c r="BU166" s="165"/>
      <c r="BV166" s="14"/>
      <c r="BW166" s="13"/>
      <c r="BX166" s="165"/>
      <c r="BY166" s="165"/>
      <c r="BZ166" s="14"/>
      <c r="CA166" s="13"/>
      <c r="CB166" s="165"/>
      <c r="CC166" s="165"/>
      <c r="CD166" s="14"/>
      <c r="CE166" s="13"/>
      <c r="CF166" s="165"/>
      <c r="CG166" s="165"/>
      <c r="CH166" s="14"/>
      <c r="CI166" s="13"/>
      <c r="CJ166" s="165"/>
      <c r="CK166" s="165"/>
      <c r="CL166" s="14"/>
      <c r="CM166" s="13"/>
      <c r="CN166" s="165"/>
      <c r="CO166" s="165"/>
      <c r="CP166" s="14"/>
      <c r="CQ166" s="13"/>
      <c r="CR166" s="165"/>
      <c r="CS166" s="165"/>
      <c r="CT166" s="14"/>
      <c r="CU166" s="13"/>
      <c r="CV166" s="165"/>
      <c r="CW166" s="165"/>
      <c r="CX166" s="14"/>
      <c r="CY166" s="13"/>
      <c r="CZ166" s="165"/>
      <c r="DA166" s="165"/>
      <c r="DB166" s="14"/>
      <c r="DC166" s="13"/>
      <c r="DD166" s="165"/>
      <c r="DE166" s="165"/>
      <c r="DF166" s="14"/>
      <c r="DG166" s="13"/>
      <c r="DH166" s="165"/>
      <c r="DI166" s="165"/>
      <c r="DJ166" s="14"/>
      <c r="DK166" s="13"/>
      <c r="DL166" s="165"/>
      <c r="DM166" s="165"/>
      <c r="DN166" s="14"/>
      <c r="DO166" s="13"/>
      <c r="DP166" s="165"/>
      <c r="DQ166" s="165"/>
      <c r="DR166" s="14"/>
      <c r="DS166" s="13"/>
      <c r="DT166" s="165"/>
      <c r="DU166" s="165"/>
      <c r="DV166" s="14"/>
      <c r="DW166" s="13"/>
      <c r="DX166" s="165"/>
      <c r="DY166" s="165"/>
      <c r="DZ166" s="14"/>
      <c r="EA166" s="13"/>
      <c r="EB166" s="165"/>
      <c r="EC166" s="165"/>
      <c r="ED166" s="14"/>
      <c r="EE166" s="13"/>
      <c r="EF166" s="165"/>
      <c r="EG166" s="165"/>
      <c r="EH166" s="14"/>
      <c r="EI166" s="13"/>
      <c r="EJ166" s="165"/>
      <c r="EK166" s="165"/>
      <c r="EL166" s="14"/>
      <c r="EM166" s="13"/>
      <c r="EN166" s="165"/>
      <c r="EO166" s="165"/>
      <c r="EP166" s="14"/>
      <c r="EQ166" s="13"/>
      <c r="ER166" s="165"/>
      <c r="ES166" s="165"/>
      <c r="ET166" s="14"/>
      <c r="EU166" s="13"/>
      <c r="EV166" s="165"/>
      <c r="EW166" s="165"/>
      <c r="EX166" s="14"/>
      <c r="EY166" s="13"/>
      <c r="EZ166" s="165"/>
      <c r="FA166" s="165"/>
      <c r="FB166" s="14"/>
      <c r="FC166" s="13"/>
      <c r="FD166" s="165"/>
      <c r="FE166" s="165"/>
      <c r="FF166" s="14"/>
      <c r="FG166" s="13"/>
      <c r="FH166" s="165"/>
      <c r="FI166" s="165"/>
      <c r="FJ166" s="14"/>
      <c r="FK166" s="13"/>
      <c r="FL166" s="165"/>
      <c r="FM166" s="165"/>
      <c r="FN166" s="14"/>
      <c r="FO166" s="13"/>
      <c r="FP166" s="165"/>
      <c r="FQ166" s="165"/>
      <c r="FR166" s="14"/>
      <c r="FS166" s="13"/>
      <c r="FT166" s="165"/>
      <c r="FU166" s="165"/>
      <c r="FV166" s="14"/>
      <c r="FW166" s="13"/>
      <c r="FX166" s="165"/>
      <c r="FY166" s="165"/>
      <c r="FZ166" s="14"/>
      <c r="GA166" s="13"/>
      <c r="GB166" s="165"/>
      <c r="GC166" s="165"/>
      <c r="GD166" s="14"/>
      <c r="GE166" s="13"/>
      <c r="GF166" s="165"/>
      <c r="GG166" s="165"/>
      <c r="GH166" s="14"/>
      <c r="GI166" s="13"/>
      <c r="GJ166" s="165"/>
      <c r="GK166" s="165"/>
      <c r="GL166" s="14"/>
      <c r="GM166" s="13"/>
      <c r="GN166" s="165"/>
      <c r="GO166" s="165"/>
      <c r="GP166" s="14"/>
      <c r="GQ166" s="13"/>
      <c r="GR166" s="165"/>
      <c r="GS166" s="165"/>
      <c r="GT166" s="14"/>
      <c r="GU166" s="13"/>
      <c r="GV166" s="165"/>
      <c r="GW166" s="165"/>
      <c r="GX166" s="14"/>
      <c r="GY166" s="13"/>
      <c r="GZ166" s="165"/>
      <c r="HA166" s="165"/>
      <c r="HB166" s="14"/>
      <c r="HC166" s="13"/>
      <c r="HD166" s="165"/>
      <c r="HE166" s="165"/>
      <c r="HF166" s="14"/>
      <c r="HG166" s="13"/>
      <c r="HH166" s="165"/>
      <c r="HI166" s="165"/>
      <c r="HJ166" s="14"/>
      <c r="HK166" s="13"/>
      <c r="HL166" s="165"/>
      <c r="HM166" s="165"/>
      <c r="HN166" s="14"/>
      <c r="HO166" s="13"/>
      <c r="HP166" s="165"/>
      <c r="HQ166" s="165"/>
      <c r="HR166" s="14"/>
      <c r="HS166" s="13"/>
      <c r="HT166" s="165"/>
      <c r="HU166" s="165"/>
    </row>
    <row r="167" spans="1:229" ht="90" customHeight="1" x14ac:dyDescent="0.2">
      <c r="A167" s="731">
        <v>63</v>
      </c>
      <c r="B167" s="732" t="s">
        <v>280</v>
      </c>
      <c r="C167" s="733" t="s">
        <v>151</v>
      </c>
      <c r="D167" s="742" t="s">
        <v>139</v>
      </c>
      <c r="E167" s="742" t="s">
        <v>163</v>
      </c>
      <c r="F167" s="742" t="s">
        <v>163</v>
      </c>
      <c r="G167" s="740">
        <v>40</v>
      </c>
      <c r="H167" s="740">
        <f t="shared" si="29"/>
        <v>160</v>
      </c>
      <c r="I167" s="740" t="s">
        <v>228</v>
      </c>
      <c r="J167" s="743">
        <v>200</v>
      </c>
      <c r="K167" s="743">
        <f>J167*1.1</f>
        <v>220.00000000000003</v>
      </c>
      <c r="L167" s="744">
        <f>H167*K167</f>
        <v>35200.000000000007</v>
      </c>
      <c r="M167" s="745">
        <f t="shared" si="30"/>
        <v>7040.0000000000018</v>
      </c>
      <c r="N167" s="745">
        <f t="shared" si="31"/>
        <v>4400.0000000000009</v>
      </c>
      <c r="O167" s="746">
        <f t="shared" si="32"/>
        <v>46640.000000000007</v>
      </c>
      <c r="P167" s="747">
        <v>45222</v>
      </c>
      <c r="Q167" s="746" t="s">
        <v>790</v>
      </c>
      <c r="R167" s="738" t="s">
        <v>390</v>
      </c>
      <c r="S167" s="739" t="s">
        <v>829</v>
      </c>
      <c r="T167" s="734" t="s">
        <v>809</v>
      </c>
      <c r="U167" s="734" t="s">
        <v>809</v>
      </c>
      <c r="V167" s="734" t="s">
        <v>809</v>
      </c>
      <c r="W167" s="734" t="s">
        <v>809</v>
      </c>
      <c r="X167" s="734" t="s">
        <v>809</v>
      </c>
      <c r="Y167" s="734" t="s">
        <v>809</v>
      </c>
      <c r="Z167" s="734" t="s">
        <v>809</v>
      </c>
      <c r="AA167" s="734" t="s">
        <v>809</v>
      </c>
      <c r="AB167" s="734" t="s">
        <v>809</v>
      </c>
      <c r="AC167" s="734" t="s">
        <v>809</v>
      </c>
      <c r="AD167" s="13"/>
      <c r="AE167" s="165"/>
      <c r="AF167" s="165"/>
      <c r="AG167" s="14"/>
      <c r="AH167" s="13"/>
      <c r="AI167" s="165"/>
      <c r="AJ167" s="165"/>
      <c r="AK167" s="14"/>
      <c r="AL167" s="13"/>
      <c r="AM167" s="165"/>
      <c r="AN167" s="165"/>
      <c r="AO167" s="14"/>
      <c r="AP167" s="13"/>
      <c r="AQ167" s="165"/>
      <c r="AR167" s="165"/>
      <c r="AS167" s="14"/>
      <c r="AT167" s="13"/>
      <c r="AU167" s="165"/>
      <c r="AV167" s="165"/>
      <c r="AW167" s="14"/>
      <c r="AX167" s="13"/>
      <c r="AY167" s="165"/>
      <c r="AZ167" s="165"/>
      <c r="BA167" s="14"/>
      <c r="BB167" s="13"/>
      <c r="BC167" s="165"/>
      <c r="BD167" s="165"/>
      <c r="BE167" s="14"/>
      <c r="BF167" s="13"/>
      <c r="BG167" s="165"/>
      <c r="BH167" s="165"/>
      <c r="BI167" s="14"/>
      <c r="BJ167" s="13"/>
      <c r="BK167" s="165"/>
      <c r="BL167" s="165"/>
      <c r="BM167" s="14"/>
      <c r="BN167" s="13"/>
      <c r="BO167" s="165"/>
      <c r="BP167" s="165"/>
      <c r="BQ167" s="14"/>
      <c r="BR167" s="13"/>
      <c r="BS167" s="165"/>
      <c r="BT167" s="165"/>
      <c r="BU167" s="14"/>
      <c r="BV167" s="13"/>
      <c r="BW167" s="165"/>
      <c r="BX167" s="165"/>
      <c r="BY167" s="14"/>
      <c r="BZ167" s="13"/>
      <c r="CA167" s="165"/>
      <c r="CB167" s="165"/>
      <c r="CC167" s="14"/>
      <c r="CD167" s="13"/>
      <c r="CE167" s="165"/>
      <c r="CF167" s="165"/>
      <c r="CG167" s="14"/>
      <c r="CH167" s="13"/>
      <c r="CI167" s="165"/>
      <c r="CJ167" s="165"/>
      <c r="CK167" s="14"/>
      <c r="CL167" s="13"/>
      <c r="CM167" s="165"/>
      <c r="CN167" s="165"/>
      <c r="CO167" s="14"/>
      <c r="CP167" s="13"/>
      <c r="CQ167" s="165"/>
      <c r="CR167" s="165"/>
      <c r="CS167" s="14"/>
      <c r="CT167" s="13"/>
      <c r="CU167" s="165"/>
      <c r="CV167" s="165"/>
      <c r="CW167" s="14"/>
      <c r="CX167" s="13"/>
      <c r="CY167" s="165"/>
      <c r="CZ167" s="165"/>
      <c r="DA167" s="14"/>
      <c r="DB167" s="13"/>
      <c r="DC167" s="165"/>
      <c r="DD167" s="165"/>
      <c r="DE167" s="14"/>
      <c r="DF167" s="13"/>
      <c r="DG167" s="165"/>
      <c r="DH167" s="165"/>
      <c r="DI167" s="14"/>
      <c r="DJ167" s="13"/>
      <c r="DK167" s="165"/>
      <c r="DL167" s="165"/>
      <c r="DM167" s="14"/>
      <c r="DN167" s="13"/>
      <c r="DO167" s="165"/>
      <c r="DP167" s="165"/>
      <c r="DQ167" s="14"/>
      <c r="DR167" s="13"/>
      <c r="DS167" s="165"/>
      <c r="DT167" s="165"/>
      <c r="DU167" s="14"/>
      <c r="DV167" s="13"/>
      <c r="DW167" s="165"/>
      <c r="DX167" s="165"/>
      <c r="DY167" s="14"/>
      <c r="DZ167" s="13"/>
      <c r="EA167" s="165"/>
      <c r="EB167" s="165"/>
      <c r="EC167" s="14"/>
      <c r="ED167" s="13"/>
      <c r="EE167" s="165"/>
      <c r="EF167" s="165"/>
      <c r="EG167" s="14"/>
      <c r="EH167" s="13"/>
      <c r="EI167" s="165"/>
      <c r="EJ167" s="165"/>
      <c r="EK167" s="14"/>
      <c r="EL167" s="13"/>
      <c r="EM167" s="165"/>
      <c r="EN167" s="165"/>
      <c r="EO167" s="14"/>
      <c r="EP167" s="13"/>
      <c r="EQ167" s="165"/>
      <c r="ER167" s="165"/>
      <c r="ES167" s="14"/>
      <c r="ET167" s="13"/>
      <c r="EU167" s="165"/>
      <c r="EV167" s="165"/>
      <c r="EW167" s="14"/>
      <c r="EX167" s="13"/>
      <c r="EY167" s="165"/>
      <c r="EZ167" s="165"/>
      <c r="FA167" s="14"/>
      <c r="FB167" s="13"/>
      <c r="FC167" s="165"/>
      <c r="FD167" s="165"/>
      <c r="FE167" s="14"/>
      <c r="FF167" s="13"/>
      <c r="FG167" s="165"/>
      <c r="FH167" s="165"/>
      <c r="FI167" s="14"/>
      <c r="FJ167" s="13"/>
      <c r="FK167" s="165"/>
      <c r="FL167" s="165"/>
      <c r="FM167" s="14"/>
      <c r="FN167" s="13"/>
      <c r="FO167" s="165"/>
      <c r="FP167" s="165"/>
      <c r="FQ167" s="14"/>
      <c r="FR167" s="13"/>
      <c r="FS167" s="165"/>
      <c r="FT167" s="165"/>
      <c r="FU167" s="14"/>
      <c r="FV167" s="13"/>
      <c r="FW167" s="165"/>
      <c r="FX167" s="165"/>
      <c r="FY167" s="14"/>
      <c r="FZ167" s="13"/>
      <c r="GA167" s="165"/>
      <c r="GB167" s="165"/>
      <c r="GC167" s="14"/>
      <c r="GD167" s="13"/>
      <c r="GE167" s="165"/>
      <c r="GF167" s="165"/>
      <c r="GG167" s="14"/>
      <c r="GH167" s="13"/>
      <c r="GI167" s="165"/>
      <c r="GJ167" s="165"/>
      <c r="GK167" s="14"/>
      <c r="GL167" s="13"/>
      <c r="GM167" s="165"/>
      <c r="GN167" s="165"/>
      <c r="GO167" s="14"/>
      <c r="GP167" s="13"/>
      <c r="GQ167" s="165"/>
      <c r="GR167" s="165"/>
      <c r="GS167" s="14"/>
      <c r="GT167" s="13"/>
      <c r="GU167" s="165"/>
      <c r="GV167" s="165"/>
      <c r="GW167" s="14"/>
      <c r="GX167" s="13"/>
      <c r="GY167" s="165"/>
      <c r="GZ167" s="165"/>
      <c r="HA167" s="14"/>
      <c r="HB167" s="13"/>
      <c r="HC167" s="165"/>
      <c r="HD167" s="165"/>
      <c r="HE167" s="14"/>
      <c r="HF167" s="13"/>
      <c r="HG167" s="165"/>
      <c r="HH167" s="165"/>
      <c r="HI167" s="14"/>
      <c r="HJ167" s="13"/>
      <c r="HK167" s="165"/>
      <c r="HL167" s="165"/>
      <c r="HM167" s="14"/>
      <c r="HN167" s="13"/>
      <c r="HO167" s="165"/>
      <c r="HP167" s="165"/>
      <c r="HQ167" s="14"/>
      <c r="HR167" s="13"/>
      <c r="HS167" s="165"/>
      <c r="HT167" s="165"/>
    </row>
    <row r="168" spans="1:229" ht="90" customHeight="1" x14ac:dyDescent="0.2">
      <c r="A168" s="731">
        <v>63</v>
      </c>
      <c r="B168" s="732" t="s">
        <v>280</v>
      </c>
      <c r="C168" s="733" t="s">
        <v>151</v>
      </c>
      <c r="D168" s="742" t="s">
        <v>139</v>
      </c>
      <c r="E168" s="742" t="s">
        <v>163</v>
      </c>
      <c r="F168" s="742" t="s">
        <v>163</v>
      </c>
      <c r="G168" s="740">
        <v>40</v>
      </c>
      <c r="H168" s="740">
        <f t="shared" si="29"/>
        <v>160</v>
      </c>
      <c r="I168" s="740" t="s">
        <v>228</v>
      </c>
      <c r="J168" s="743">
        <v>200</v>
      </c>
      <c r="K168" s="743">
        <f>J168*1.1</f>
        <v>220.00000000000003</v>
      </c>
      <c r="L168" s="744">
        <f>H168*K168</f>
        <v>35200.000000000007</v>
      </c>
      <c r="M168" s="745">
        <f t="shared" si="30"/>
        <v>7040.0000000000018</v>
      </c>
      <c r="N168" s="745">
        <f t="shared" si="31"/>
        <v>4400.0000000000009</v>
      </c>
      <c r="O168" s="746">
        <f t="shared" si="32"/>
        <v>46640.000000000007</v>
      </c>
      <c r="P168" s="747">
        <v>45222</v>
      </c>
      <c r="Q168" s="746" t="s">
        <v>790</v>
      </c>
      <c r="R168" s="738" t="s">
        <v>391</v>
      </c>
      <c r="S168" s="739" t="s">
        <v>829</v>
      </c>
      <c r="T168" s="734" t="s">
        <v>809</v>
      </c>
      <c r="U168" s="734" t="s">
        <v>809</v>
      </c>
      <c r="V168" s="734" t="s">
        <v>809</v>
      </c>
      <c r="W168" s="734" t="s">
        <v>809</v>
      </c>
      <c r="X168" s="734" t="s">
        <v>809</v>
      </c>
      <c r="Y168" s="734" t="s">
        <v>809</v>
      </c>
      <c r="Z168" s="734" t="s">
        <v>809</v>
      </c>
      <c r="AA168" s="734" t="s">
        <v>809</v>
      </c>
      <c r="AB168" s="734" t="s">
        <v>809</v>
      </c>
      <c r="AC168" s="734" t="s">
        <v>809</v>
      </c>
      <c r="AD168" s="13"/>
      <c r="AE168" s="165"/>
      <c r="AF168" s="165"/>
      <c r="AG168" s="14"/>
      <c r="AH168" s="13"/>
      <c r="AI168" s="165"/>
      <c r="AJ168" s="165"/>
      <c r="AK168" s="14"/>
      <c r="AL168" s="13"/>
      <c r="AM168" s="165"/>
      <c r="AN168" s="165"/>
      <c r="AO168" s="14"/>
      <c r="AP168" s="13"/>
      <c r="AQ168" s="165"/>
      <c r="AR168" s="165"/>
      <c r="AS168" s="14"/>
      <c r="AT168" s="13"/>
      <c r="AU168" s="165"/>
      <c r="AV168" s="165"/>
      <c r="AW168" s="14"/>
      <c r="AX168" s="13"/>
      <c r="AY168" s="165"/>
      <c r="AZ168" s="165"/>
      <c r="BA168" s="14"/>
      <c r="BB168" s="13"/>
      <c r="BC168" s="165"/>
      <c r="BD168" s="165"/>
      <c r="BE168" s="14"/>
      <c r="BF168" s="13"/>
      <c r="BG168" s="165"/>
      <c r="BH168" s="165"/>
      <c r="BI168" s="14"/>
      <c r="BJ168" s="13"/>
      <c r="BK168" s="165"/>
      <c r="BL168" s="165"/>
      <c r="BM168" s="14"/>
      <c r="BN168" s="13"/>
      <c r="BO168" s="165"/>
      <c r="BP168" s="165"/>
      <c r="BQ168" s="14"/>
      <c r="BR168" s="13"/>
      <c r="BS168" s="165"/>
      <c r="BT168" s="165"/>
      <c r="BU168" s="14"/>
      <c r="BV168" s="13"/>
      <c r="BW168" s="165"/>
      <c r="BX168" s="165"/>
      <c r="BY168" s="14"/>
      <c r="BZ168" s="13"/>
      <c r="CA168" s="165"/>
      <c r="CB168" s="165"/>
      <c r="CC168" s="14"/>
      <c r="CD168" s="13"/>
      <c r="CE168" s="165"/>
      <c r="CF168" s="165"/>
      <c r="CG168" s="14"/>
      <c r="CH168" s="13"/>
      <c r="CI168" s="165"/>
      <c r="CJ168" s="165"/>
      <c r="CK168" s="14"/>
      <c r="CL168" s="13"/>
      <c r="CM168" s="165"/>
      <c r="CN168" s="165"/>
      <c r="CO168" s="14"/>
      <c r="CP168" s="13"/>
      <c r="CQ168" s="165"/>
      <c r="CR168" s="165"/>
      <c r="CS168" s="14"/>
      <c r="CT168" s="13"/>
      <c r="CU168" s="165"/>
      <c r="CV168" s="165"/>
      <c r="CW168" s="14"/>
      <c r="CX168" s="13"/>
      <c r="CY168" s="165"/>
      <c r="CZ168" s="165"/>
      <c r="DA168" s="14"/>
      <c r="DB168" s="13"/>
      <c r="DC168" s="165"/>
      <c r="DD168" s="165"/>
      <c r="DE168" s="14"/>
      <c r="DF168" s="13"/>
      <c r="DG168" s="165"/>
      <c r="DH168" s="165"/>
      <c r="DI168" s="14"/>
      <c r="DJ168" s="13"/>
      <c r="DK168" s="165"/>
      <c r="DL168" s="165"/>
      <c r="DM168" s="14"/>
      <c r="DN168" s="13"/>
      <c r="DO168" s="165"/>
      <c r="DP168" s="165"/>
      <c r="DQ168" s="14"/>
      <c r="DR168" s="13"/>
      <c r="DS168" s="165"/>
      <c r="DT168" s="165"/>
      <c r="DU168" s="14"/>
      <c r="DV168" s="13"/>
      <c r="DW168" s="165"/>
      <c r="DX168" s="165"/>
      <c r="DY168" s="14"/>
      <c r="DZ168" s="13"/>
      <c r="EA168" s="165"/>
      <c r="EB168" s="165"/>
      <c r="EC168" s="14"/>
      <c r="ED168" s="13"/>
      <c r="EE168" s="165"/>
      <c r="EF168" s="165"/>
      <c r="EG168" s="14"/>
      <c r="EH168" s="13"/>
      <c r="EI168" s="165"/>
      <c r="EJ168" s="165"/>
      <c r="EK168" s="14"/>
      <c r="EL168" s="13"/>
      <c r="EM168" s="165"/>
      <c r="EN168" s="165"/>
      <c r="EO168" s="14"/>
      <c r="EP168" s="13"/>
      <c r="EQ168" s="165"/>
      <c r="ER168" s="165"/>
      <c r="ES168" s="14"/>
      <c r="ET168" s="13"/>
      <c r="EU168" s="165"/>
      <c r="EV168" s="165"/>
      <c r="EW168" s="14"/>
      <c r="EX168" s="13"/>
      <c r="EY168" s="165"/>
      <c r="EZ168" s="165"/>
      <c r="FA168" s="14"/>
      <c r="FB168" s="13"/>
      <c r="FC168" s="165"/>
      <c r="FD168" s="165"/>
      <c r="FE168" s="14"/>
      <c r="FF168" s="13"/>
      <c r="FG168" s="165"/>
      <c r="FH168" s="165"/>
      <c r="FI168" s="14"/>
      <c r="FJ168" s="13"/>
      <c r="FK168" s="165"/>
      <c r="FL168" s="165"/>
      <c r="FM168" s="14"/>
      <c r="FN168" s="13"/>
      <c r="FO168" s="165"/>
      <c r="FP168" s="165"/>
      <c r="FQ168" s="14"/>
      <c r="FR168" s="13"/>
      <c r="FS168" s="165"/>
      <c r="FT168" s="165"/>
      <c r="FU168" s="14"/>
      <c r="FV168" s="13"/>
      <c r="FW168" s="165"/>
      <c r="FX168" s="165"/>
      <c r="FY168" s="14"/>
      <c r="FZ168" s="13"/>
      <c r="GA168" s="165"/>
      <c r="GB168" s="165"/>
      <c r="GC168" s="14"/>
      <c r="GD168" s="13"/>
      <c r="GE168" s="165"/>
      <c r="GF168" s="165"/>
      <c r="GG168" s="14"/>
      <c r="GH168" s="13"/>
      <c r="GI168" s="165"/>
      <c r="GJ168" s="165"/>
      <c r="GK168" s="14"/>
      <c r="GL168" s="13"/>
      <c r="GM168" s="165"/>
      <c r="GN168" s="165"/>
      <c r="GO168" s="14"/>
      <c r="GP168" s="13"/>
      <c r="GQ168" s="165"/>
      <c r="GR168" s="165"/>
      <c r="GS168" s="14"/>
      <c r="GT168" s="13"/>
      <c r="GU168" s="165"/>
      <c r="GV168" s="165"/>
      <c r="GW168" s="14"/>
      <c r="GX168" s="13"/>
      <c r="GY168" s="165"/>
      <c r="GZ168" s="165"/>
      <c r="HA168" s="14"/>
      <c r="HB168" s="13"/>
      <c r="HC168" s="165"/>
      <c r="HD168" s="165"/>
      <c r="HE168" s="14"/>
      <c r="HF168" s="13"/>
      <c r="HG168" s="165"/>
      <c r="HH168" s="165"/>
      <c r="HI168" s="14"/>
      <c r="HJ168" s="13"/>
      <c r="HK168" s="165"/>
      <c r="HL168" s="165"/>
      <c r="HM168" s="14"/>
      <c r="HN168" s="13"/>
      <c r="HO168" s="165"/>
      <c r="HP168" s="165"/>
      <c r="HQ168" s="14"/>
      <c r="HR168" s="13"/>
      <c r="HS168" s="165"/>
      <c r="HT168" s="165"/>
    </row>
    <row r="169" spans="1:229" ht="90" customHeight="1" x14ac:dyDescent="0.2">
      <c r="A169" s="178">
        <v>63</v>
      </c>
      <c r="B169" s="29" t="s">
        <v>280</v>
      </c>
      <c r="C169" s="23" t="s">
        <v>151</v>
      </c>
      <c r="D169" s="4" t="s">
        <v>139</v>
      </c>
      <c r="E169" s="4" t="s">
        <v>163</v>
      </c>
      <c r="F169" s="4" t="s">
        <v>163</v>
      </c>
      <c r="G169" s="1">
        <v>40</v>
      </c>
      <c r="H169" s="1">
        <f t="shared" si="29"/>
        <v>160</v>
      </c>
      <c r="I169" s="1" t="s">
        <v>228</v>
      </c>
      <c r="J169" s="667">
        <v>200</v>
      </c>
      <c r="K169" s="12">
        <f>J169*1.1</f>
        <v>220.00000000000003</v>
      </c>
      <c r="L169" s="10">
        <f>H169*K169</f>
        <v>35200.000000000007</v>
      </c>
      <c r="M169" s="3">
        <f t="shared" si="30"/>
        <v>7040.0000000000018</v>
      </c>
      <c r="N169" s="3">
        <f t="shared" si="31"/>
        <v>4400.0000000000009</v>
      </c>
      <c r="O169" s="11">
        <f t="shared" si="32"/>
        <v>46640.000000000007</v>
      </c>
      <c r="P169" s="591">
        <v>45222</v>
      </c>
      <c r="Q169" s="11" t="s">
        <v>790</v>
      </c>
      <c r="R169" s="579" t="s">
        <v>399</v>
      </c>
      <c r="S169" s="573" t="s">
        <v>774</v>
      </c>
      <c r="T169" s="528">
        <f>'LOTTO 63'!B36</f>
        <v>80</v>
      </c>
      <c r="U169" s="2">
        <v>11.21</v>
      </c>
      <c r="V169" s="35">
        <f>U169+T169</f>
        <v>91.210000000000008</v>
      </c>
      <c r="W169" s="35"/>
      <c r="X169" s="697">
        <v>10</v>
      </c>
      <c r="Y169" s="677">
        <v>31680</v>
      </c>
      <c r="Z169" s="684">
        <f>Y169/H169</f>
        <v>198</v>
      </c>
      <c r="AA169" s="2" t="s">
        <v>812</v>
      </c>
      <c r="AB169" s="8" t="s">
        <v>813</v>
      </c>
      <c r="AC169" s="8" t="s">
        <v>819</v>
      </c>
      <c r="AD169" s="14"/>
      <c r="AE169" s="13"/>
      <c r="AF169" s="165"/>
      <c r="AG169" s="165"/>
      <c r="AH169" s="14"/>
      <c r="AI169" s="13"/>
      <c r="AJ169" s="165"/>
      <c r="AK169" s="165"/>
      <c r="AL169" s="14"/>
      <c r="AM169" s="13"/>
      <c r="AN169" s="165"/>
      <c r="AO169" s="165"/>
      <c r="AP169" s="14"/>
      <c r="AQ169" s="13"/>
      <c r="AR169" s="165"/>
      <c r="AS169" s="165"/>
      <c r="AT169" s="14"/>
      <c r="AU169" s="13"/>
      <c r="AV169" s="165"/>
      <c r="AW169" s="165"/>
      <c r="AX169" s="14"/>
      <c r="AY169" s="13"/>
      <c r="AZ169" s="165"/>
      <c r="BA169" s="165"/>
      <c r="BB169" s="14"/>
      <c r="BC169" s="13"/>
      <c r="BD169" s="165"/>
      <c r="BE169" s="165"/>
      <c r="BF169" s="14"/>
      <c r="BG169" s="13"/>
      <c r="BH169" s="165"/>
      <c r="BI169" s="165"/>
      <c r="BJ169" s="14"/>
      <c r="BK169" s="13"/>
      <c r="BL169" s="165"/>
      <c r="BM169" s="165"/>
      <c r="BN169" s="14"/>
      <c r="BO169" s="13"/>
      <c r="BP169" s="165"/>
      <c r="BQ169" s="165"/>
      <c r="BR169" s="14"/>
      <c r="BS169" s="13"/>
      <c r="BT169" s="165"/>
      <c r="BU169" s="165"/>
      <c r="BV169" s="14"/>
      <c r="BW169" s="13"/>
      <c r="BX169" s="165"/>
      <c r="BY169" s="165"/>
      <c r="BZ169" s="14"/>
      <c r="CA169" s="13"/>
      <c r="CB169" s="165"/>
      <c r="CC169" s="165"/>
      <c r="CD169" s="14"/>
      <c r="CE169" s="13"/>
      <c r="CF169" s="165"/>
      <c r="CG169" s="165"/>
      <c r="CH169" s="14"/>
      <c r="CI169" s="13"/>
      <c r="CJ169" s="165"/>
      <c r="CK169" s="165"/>
      <c r="CL169" s="14"/>
      <c r="CM169" s="13"/>
      <c r="CN169" s="165"/>
      <c r="CO169" s="165"/>
      <c r="CP169" s="14"/>
      <c r="CQ169" s="13"/>
      <c r="CR169" s="165"/>
      <c r="CS169" s="165"/>
      <c r="CT169" s="14"/>
      <c r="CU169" s="13"/>
      <c r="CV169" s="165"/>
      <c r="CW169" s="165"/>
      <c r="CX169" s="14"/>
      <c r="CY169" s="13"/>
      <c r="CZ169" s="165"/>
      <c r="DA169" s="165"/>
      <c r="DB169" s="14"/>
      <c r="DC169" s="13"/>
      <c r="DD169" s="165"/>
      <c r="DE169" s="165"/>
      <c r="DF169" s="14"/>
      <c r="DG169" s="13"/>
      <c r="DH169" s="165"/>
      <c r="DI169" s="165"/>
      <c r="DJ169" s="14"/>
      <c r="DK169" s="13"/>
      <c r="DL169" s="165"/>
      <c r="DM169" s="165"/>
      <c r="DN169" s="14"/>
      <c r="DO169" s="13"/>
      <c r="DP169" s="165"/>
      <c r="DQ169" s="165"/>
      <c r="DR169" s="14"/>
      <c r="DS169" s="13"/>
      <c r="DT169" s="165"/>
      <c r="DU169" s="165"/>
      <c r="DV169" s="14"/>
      <c r="DW169" s="13"/>
      <c r="DX169" s="165"/>
      <c r="DY169" s="165"/>
      <c r="DZ169" s="14"/>
      <c r="EA169" s="13"/>
      <c r="EB169" s="165"/>
      <c r="EC169" s="165"/>
      <c r="ED169" s="14"/>
      <c r="EE169" s="13"/>
      <c r="EF169" s="165"/>
      <c r="EG169" s="165"/>
      <c r="EH169" s="14"/>
      <c r="EI169" s="13"/>
      <c r="EJ169" s="165"/>
      <c r="EK169" s="165"/>
      <c r="EL169" s="14"/>
      <c r="EM169" s="13"/>
      <c r="EN169" s="165"/>
      <c r="EO169" s="165"/>
      <c r="EP169" s="14"/>
      <c r="EQ169" s="13"/>
      <c r="ER169" s="165"/>
      <c r="ES169" s="165"/>
      <c r="ET169" s="14"/>
      <c r="EU169" s="13"/>
      <c r="EV169" s="165"/>
      <c r="EW169" s="165"/>
      <c r="EX169" s="14"/>
      <c r="EY169" s="13"/>
      <c r="EZ169" s="165"/>
      <c r="FA169" s="165"/>
      <c r="FB169" s="14"/>
      <c r="FC169" s="13"/>
      <c r="FD169" s="165"/>
      <c r="FE169" s="165"/>
      <c r="FF169" s="14"/>
      <c r="FG169" s="13"/>
      <c r="FH169" s="165"/>
      <c r="FI169" s="165"/>
      <c r="FJ169" s="14"/>
      <c r="FK169" s="13"/>
      <c r="FL169" s="165"/>
      <c r="FM169" s="165"/>
      <c r="FN169" s="14"/>
      <c r="FO169" s="13"/>
      <c r="FP169" s="165"/>
      <c r="FQ169" s="165"/>
      <c r="FR169" s="14"/>
      <c r="FS169" s="13"/>
      <c r="FT169" s="165"/>
      <c r="FU169" s="165"/>
      <c r="FV169" s="14"/>
      <c r="FW169" s="13"/>
      <c r="FX169" s="165"/>
      <c r="FY169" s="165"/>
      <c r="FZ169" s="14"/>
      <c r="GA169" s="13"/>
      <c r="GB169" s="165"/>
      <c r="GC169" s="165"/>
      <c r="GD169" s="14"/>
      <c r="GE169" s="13"/>
      <c r="GF169" s="165"/>
      <c r="GG169" s="165"/>
      <c r="GH169" s="14"/>
      <c r="GI169" s="13"/>
      <c r="GJ169" s="165"/>
      <c r="GK169" s="165"/>
      <c r="GL169" s="14"/>
      <c r="GM169" s="13"/>
      <c r="GN169" s="165"/>
      <c r="GO169" s="165"/>
      <c r="GP169" s="14"/>
      <c r="GQ169" s="13"/>
      <c r="GR169" s="165"/>
      <c r="GS169" s="165"/>
      <c r="GT169" s="14"/>
      <c r="GU169" s="13"/>
      <c r="GV169" s="165"/>
      <c r="GW169" s="165"/>
      <c r="GX169" s="14"/>
      <c r="GY169" s="13"/>
      <c r="GZ169" s="165"/>
      <c r="HA169" s="165"/>
      <c r="HB169" s="14"/>
      <c r="HC169" s="13"/>
      <c r="HD169" s="165"/>
      <c r="HE169" s="165"/>
      <c r="HF169" s="14"/>
      <c r="HG169" s="13"/>
      <c r="HH169" s="165"/>
      <c r="HI169" s="165"/>
      <c r="HJ169" s="14"/>
      <c r="HK169" s="13"/>
      <c r="HL169" s="165"/>
      <c r="HM169" s="165"/>
      <c r="HN169" s="14"/>
      <c r="HO169" s="13"/>
      <c r="HP169" s="165"/>
      <c r="HQ169" s="165"/>
      <c r="HR169" s="14"/>
      <c r="HS169" s="13"/>
      <c r="HT169" s="165"/>
      <c r="HU169" s="165"/>
    </row>
    <row r="170" spans="1:229" s="61" customFormat="1" ht="90" customHeight="1" x14ac:dyDescent="0.2">
      <c r="A170" s="179">
        <v>64</v>
      </c>
      <c r="B170" s="46" t="s">
        <v>281</v>
      </c>
      <c r="C170" s="55" t="s">
        <v>154</v>
      </c>
      <c r="D170" s="48" t="s">
        <v>139</v>
      </c>
      <c r="E170" s="48" t="s">
        <v>163</v>
      </c>
      <c r="F170" s="48" t="s">
        <v>163</v>
      </c>
      <c r="G170" s="45">
        <v>25</v>
      </c>
      <c r="H170" s="45">
        <f t="shared" si="29"/>
        <v>100</v>
      </c>
      <c r="I170" s="45" t="s">
        <v>228</v>
      </c>
      <c r="J170" s="667">
        <v>250</v>
      </c>
      <c r="K170" s="57">
        <f>J170*1.1</f>
        <v>275</v>
      </c>
      <c r="L170" s="50">
        <f>H170*K170</f>
        <v>27500</v>
      </c>
      <c r="M170" s="51">
        <f t="shared" si="30"/>
        <v>5500</v>
      </c>
      <c r="N170" s="51">
        <f t="shared" si="31"/>
        <v>3437.5</v>
      </c>
      <c r="O170" s="52">
        <f t="shared" si="32"/>
        <v>36437.5</v>
      </c>
      <c r="P170" s="593">
        <v>45222</v>
      </c>
      <c r="Q170" s="52" t="s">
        <v>790</v>
      </c>
      <c r="R170" s="580" t="s">
        <v>373</v>
      </c>
      <c r="S170" s="574" t="s">
        <v>774</v>
      </c>
      <c r="T170" s="527">
        <f>'LOTTO 64'!B36</f>
        <v>63.75</v>
      </c>
      <c r="U170" s="46">
        <v>20</v>
      </c>
      <c r="V170" s="56">
        <f>U170+T170</f>
        <v>83.75</v>
      </c>
      <c r="W170" s="56"/>
      <c r="X170" s="695">
        <v>38.18</v>
      </c>
      <c r="Y170" s="676">
        <v>17000</v>
      </c>
      <c r="Z170" s="683">
        <f>Y170/H170</f>
        <v>170</v>
      </c>
      <c r="AA170" s="46" t="s">
        <v>812</v>
      </c>
      <c r="AB170" s="716"/>
      <c r="AC170" s="716"/>
      <c r="AD170" s="59"/>
      <c r="AE170" s="58"/>
      <c r="AF170" s="166"/>
      <c r="AG170" s="166"/>
      <c r="AH170" s="59"/>
      <c r="AI170" s="58"/>
      <c r="AJ170" s="166"/>
      <c r="AK170" s="166"/>
      <c r="AL170" s="59"/>
      <c r="AM170" s="58"/>
      <c r="AN170" s="166"/>
      <c r="AO170" s="166"/>
      <c r="AP170" s="59"/>
      <c r="AQ170" s="58"/>
      <c r="AR170" s="166"/>
      <c r="AS170" s="166"/>
      <c r="AT170" s="59"/>
      <c r="AU170" s="58"/>
      <c r="AV170" s="166"/>
      <c r="AW170" s="166"/>
      <c r="AX170" s="59"/>
      <c r="AY170" s="58"/>
      <c r="AZ170" s="166"/>
      <c r="BA170" s="166"/>
      <c r="BB170" s="59"/>
      <c r="BC170" s="58"/>
      <c r="BD170" s="166"/>
      <c r="BE170" s="166"/>
      <c r="BF170" s="59"/>
      <c r="BG170" s="58"/>
      <c r="BH170" s="166"/>
      <c r="BI170" s="166"/>
      <c r="BJ170" s="59"/>
      <c r="BK170" s="58"/>
      <c r="BL170" s="166"/>
      <c r="BM170" s="166"/>
      <c r="BN170" s="59"/>
      <c r="BO170" s="58"/>
      <c r="BP170" s="166"/>
      <c r="BQ170" s="166"/>
      <c r="BR170" s="59"/>
      <c r="BS170" s="58"/>
      <c r="BT170" s="166"/>
      <c r="BU170" s="166"/>
      <c r="BV170" s="59"/>
      <c r="BW170" s="58"/>
      <c r="BX170" s="166"/>
      <c r="BY170" s="166"/>
      <c r="BZ170" s="59"/>
      <c r="CA170" s="58"/>
      <c r="CB170" s="166"/>
      <c r="CC170" s="166"/>
      <c r="CD170" s="59"/>
      <c r="CE170" s="58"/>
      <c r="CF170" s="166"/>
      <c r="CG170" s="166"/>
      <c r="CH170" s="59"/>
      <c r="CI170" s="58"/>
      <c r="CJ170" s="166"/>
      <c r="CK170" s="166"/>
      <c r="CL170" s="59"/>
      <c r="CM170" s="58"/>
      <c r="CN170" s="166"/>
      <c r="CO170" s="166"/>
      <c r="CP170" s="59"/>
      <c r="CQ170" s="58"/>
      <c r="CR170" s="166"/>
      <c r="CS170" s="166"/>
      <c r="CT170" s="59"/>
      <c r="CU170" s="58"/>
      <c r="CV170" s="166"/>
      <c r="CW170" s="166"/>
      <c r="CX170" s="59"/>
      <c r="CY170" s="58"/>
      <c r="CZ170" s="166"/>
      <c r="DA170" s="166"/>
      <c r="DB170" s="59"/>
      <c r="DC170" s="58"/>
      <c r="DD170" s="166"/>
      <c r="DE170" s="166"/>
      <c r="DF170" s="59"/>
      <c r="DG170" s="58"/>
      <c r="DH170" s="166"/>
      <c r="DI170" s="166"/>
      <c r="DJ170" s="59"/>
      <c r="DK170" s="58"/>
      <c r="DL170" s="166"/>
      <c r="DM170" s="166"/>
      <c r="DN170" s="59"/>
      <c r="DO170" s="58"/>
      <c r="DP170" s="166"/>
      <c r="DQ170" s="166"/>
      <c r="DR170" s="59"/>
      <c r="DS170" s="58"/>
      <c r="DT170" s="166"/>
      <c r="DU170" s="166"/>
      <c r="DV170" s="59"/>
      <c r="DW170" s="58"/>
      <c r="DX170" s="166"/>
      <c r="DY170" s="166"/>
      <c r="DZ170" s="59"/>
      <c r="EA170" s="58"/>
      <c r="EB170" s="166"/>
      <c r="EC170" s="166"/>
      <c r="ED170" s="59"/>
      <c r="EE170" s="58"/>
      <c r="EF170" s="166"/>
      <c r="EG170" s="166"/>
      <c r="EH170" s="59"/>
      <c r="EI170" s="58"/>
      <c r="EJ170" s="166"/>
      <c r="EK170" s="166"/>
      <c r="EL170" s="59"/>
      <c r="EM170" s="58"/>
      <c r="EN170" s="166"/>
      <c r="EO170" s="166"/>
      <c r="EP170" s="59"/>
      <c r="EQ170" s="58"/>
      <c r="ER170" s="166"/>
      <c r="ES170" s="166"/>
      <c r="ET170" s="59"/>
      <c r="EU170" s="58"/>
      <c r="EV170" s="166"/>
      <c r="EW170" s="166"/>
      <c r="EX170" s="59"/>
      <c r="EY170" s="58"/>
      <c r="EZ170" s="166"/>
      <c r="FA170" s="166"/>
      <c r="FB170" s="59"/>
      <c r="FC170" s="58"/>
      <c r="FD170" s="166"/>
      <c r="FE170" s="166"/>
      <c r="FF170" s="59"/>
      <c r="FG170" s="58"/>
      <c r="FH170" s="166"/>
      <c r="FI170" s="166"/>
      <c r="FJ170" s="59"/>
      <c r="FK170" s="58"/>
      <c r="FL170" s="166"/>
      <c r="FM170" s="166"/>
      <c r="FN170" s="59"/>
      <c r="FO170" s="58"/>
      <c r="FP170" s="166"/>
      <c r="FQ170" s="166"/>
      <c r="FR170" s="59"/>
      <c r="FS170" s="58"/>
      <c r="FT170" s="166"/>
      <c r="FU170" s="166"/>
      <c r="FV170" s="59"/>
      <c r="FW170" s="58"/>
      <c r="FX170" s="166"/>
      <c r="FY170" s="166"/>
      <c r="FZ170" s="59"/>
      <c r="GA170" s="58"/>
      <c r="GB170" s="166"/>
      <c r="GC170" s="166"/>
      <c r="GD170" s="59"/>
      <c r="GE170" s="58"/>
      <c r="GF170" s="166"/>
      <c r="GG170" s="166"/>
      <c r="GH170" s="59"/>
      <c r="GI170" s="58"/>
      <c r="GJ170" s="166"/>
      <c r="GK170" s="166"/>
      <c r="GL170" s="59"/>
      <c r="GM170" s="58"/>
      <c r="GN170" s="166"/>
      <c r="GO170" s="166"/>
      <c r="GP170" s="59"/>
      <c r="GQ170" s="58"/>
      <c r="GR170" s="166"/>
      <c r="GS170" s="166"/>
      <c r="GT170" s="59"/>
      <c r="GU170" s="58"/>
      <c r="GV170" s="166"/>
      <c r="GW170" s="166"/>
      <c r="GX170" s="59"/>
      <c r="GY170" s="58"/>
      <c r="GZ170" s="166"/>
      <c r="HA170" s="166"/>
      <c r="HB170" s="59"/>
      <c r="HC170" s="58"/>
      <c r="HD170" s="166"/>
      <c r="HE170" s="166"/>
      <c r="HF170" s="59"/>
      <c r="HG170" s="58"/>
      <c r="HH170" s="166"/>
      <c r="HI170" s="166"/>
      <c r="HJ170" s="59"/>
      <c r="HK170" s="58"/>
      <c r="HL170" s="166"/>
      <c r="HM170" s="166"/>
      <c r="HN170" s="59"/>
      <c r="HO170" s="58"/>
      <c r="HP170" s="166"/>
      <c r="HQ170" s="166"/>
      <c r="HR170" s="59"/>
      <c r="HS170" s="58"/>
      <c r="HT170" s="166"/>
      <c r="HU170" s="166"/>
    </row>
    <row r="171" spans="1:229" s="61" customFormat="1" ht="90" customHeight="1" x14ac:dyDescent="0.2">
      <c r="A171" s="731">
        <v>64</v>
      </c>
      <c r="B171" s="732" t="s">
        <v>281</v>
      </c>
      <c r="C171" s="733" t="s">
        <v>154</v>
      </c>
      <c r="D171" s="742" t="s">
        <v>139</v>
      </c>
      <c r="E171" s="742" t="s">
        <v>163</v>
      </c>
      <c r="F171" s="742" t="s">
        <v>163</v>
      </c>
      <c r="G171" s="740">
        <v>25</v>
      </c>
      <c r="H171" s="740">
        <f t="shared" si="29"/>
        <v>100</v>
      </c>
      <c r="I171" s="740" t="s">
        <v>228</v>
      </c>
      <c r="J171" s="743">
        <v>250</v>
      </c>
      <c r="K171" s="743">
        <f>J171*1.1</f>
        <v>275</v>
      </c>
      <c r="L171" s="744">
        <f>H171*K171</f>
        <v>27500</v>
      </c>
      <c r="M171" s="745">
        <f t="shared" si="30"/>
        <v>5500</v>
      </c>
      <c r="N171" s="745">
        <f t="shared" si="31"/>
        <v>3437.5</v>
      </c>
      <c r="O171" s="746">
        <f t="shared" si="32"/>
        <v>36437.5</v>
      </c>
      <c r="P171" s="747">
        <v>45222</v>
      </c>
      <c r="Q171" s="746" t="s">
        <v>790</v>
      </c>
      <c r="R171" s="738" t="s">
        <v>374</v>
      </c>
      <c r="S171" s="739" t="s">
        <v>830</v>
      </c>
      <c r="T171" s="734" t="s">
        <v>809</v>
      </c>
      <c r="U171" s="734" t="s">
        <v>809</v>
      </c>
      <c r="V171" s="734" t="s">
        <v>809</v>
      </c>
      <c r="W171" s="734" t="s">
        <v>809</v>
      </c>
      <c r="X171" s="734" t="s">
        <v>809</v>
      </c>
      <c r="Y171" s="734" t="s">
        <v>809</v>
      </c>
      <c r="Z171" s="734" t="s">
        <v>809</v>
      </c>
      <c r="AA171" s="734" t="s">
        <v>809</v>
      </c>
      <c r="AB171" s="734" t="s">
        <v>809</v>
      </c>
      <c r="AC171" s="734" t="s">
        <v>809</v>
      </c>
      <c r="AD171" s="58"/>
      <c r="AE171" s="166"/>
      <c r="AF171" s="166"/>
      <c r="AG171" s="59"/>
      <c r="AH171" s="58"/>
      <c r="AI171" s="166"/>
      <c r="AJ171" s="166"/>
      <c r="AK171" s="59"/>
      <c r="AL171" s="58"/>
      <c r="AM171" s="166"/>
      <c r="AN171" s="166"/>
      <c r="AO171" s="59"/>
      <c r="AP171" s="58"/>
      <c r="AQ171" s="166"/>
      <c r="AR171" s="166"/>
      <c r="AS171" s="59"/>
      <c r="AT171" s="58"/>
      <c r="AU171" s="166"/>
      <c r="AV171" s="166"/>
      <c r="AW171" s="59"/>
      <c r="AX171" s="58"/>
      <c r="AY171" s="166"/>
      <c r="AZ171" s="166"/>
      <c r="BA171" s="59"/>
      <c r="BB171" s="58"/>
      <c r="BC171" s="166"/>
      <c r="BD171" s="166"/>
      <c r="BE171" s="59"/>
      <c r="BF171" s="58"/>
      <c r="BG171" s="166"/>
      <c r="BH171" s="166"/>
      <c r="BI171" s="59"/>
      <c r="BJ171" s="58"/>
      <c r="BK171" s="166"/>
      <c r="BL171" s="166"/>
      <c r="BM171" s="59"/>
      <c r="BN171" s="58"/>
      <c r="BO171" s="166"/>
      <c r="BP171" s="166"/>
      <c r="BQ171" s="59"/>
      <c r="BR171" s="58"/>
      <c r="BS171" s="166"/>
      <c r="BT171" s="166"/>
      <c r="BU171" s="59"/>
      <c r="BV171" s="58"/>
      <c r="BW171" s="166"/>
      <c r="BX171" s="166"/>
      <c r="BY171" s="59"/>
      <c r="BZ171" s="58"/>
      <c r="CA171" s="166"/>
      <c r="CB171" s="166"/>
      <c r="CC171" s="59"/>
      <c r="CD171" s="58"/>
      <c r="CE171" s="166"/>
      <c r="CF171" s="166"/>
      <c r="CG171" s="59"/>
      <c r="CH171" s="58"/>
      <c r="CI171" s="166"/>
      <c r="CJ171" s="166"/>
      <c r="CK171" s="59"/>
      <c r="CL171" s="58"/>
      <c r="CM171" s="166"/>
      <c r="CN171" s="166"/>
      <c r="CO171" s="59"/>
      <c r="CP171" s="58"/>
      <c r="CQ171" s="166"/>
      <c r="CR171" s="166"/>
      <c r="CS171" s="59"/>
      <c r="CT171" s="58"/>
      <c r="CU171" s="166"/>
      <c r="CV171" s="166"/>
      <c r="CW171" s="59"/>
      <c r="CX171" s="58"/>
      <c r="CY171" s="166"/>
      <c r="CZ171" s="166"/>
      <c r="DA171" s="59"/>
      <c r="DB171" s="58"/>
      <c r="DC171" s="166"/>
      <c r="DD171" s="166"/>
      <c r="DE171" s="59"/>
      <c r="DF171" s="58"/>
      <c r="DG171" s="166"/>
      <c r="DH171" s="166"/>
      <c r="DI171" s="59"/>
      <c r="DJ171" s="58"/>
      <c r="DK171" s="166"/>
      <c r="DL171" s="166"/>
      <c r="DM171" s="59"/>
      <c r="DN171" s="58"/>
      <c r="DO171" s="166"/>
      <c r="DP171" s="166"/>
      <c r="DQ171" s="59"/>
      <c r="DR171" s="58"/>
      <c r="DS171" s="166"/>
      <c r="DT171" s="166"/>
      <c r="DU171" s="59"/>
      <c r="DV171" s="58"/>
      <c r="DW171" s="166"/>
      <c r="DX171" s="166"/>
      <c r="DY171" s="59"/>
      <c r="DZ171" s="58"/>
      <c r="EA171" s="166"/>
      <c r="EB171" s="166"/>
      <c r="EC171" s="59"/>
      <c r="ED171" s="58"/>
      <c r="EE171" s="166"/>
      <c r="EF171" s="166"/>
      <c r="EG171" s="59"/>
      <c r="EH171" s="58"/>
      <c r="EI171" s="166"/>
      <c r="EJ171" s="166"/>
      <c r="EK171" s="59"/>
      <c r="EL171" s="58"/>
      <c r="EM171" s="166"/>
      <c r="EN171" s="166"/>
      <c r="EO171" s="59"/>
      <c r="EP171" s="58"/>
      <c r="EQ171" s="166"/>
      <c r="ER171" s="166"/>
      <c r="ES171" s="59"/>
      <c r="ET171" s="58"/>
      <c r="EU171" s="166"/>
      <c r="EV171" s="166"/>
      <c r="EW171" s="59"/>
      <c r="EX171" s="58"/>
      <c r="EY171" s="166"/>
      <c r="EZ171" s="166"/>
      <c r="FA171" s="59"/>
      <c r="FB171" s="58"/>
      <c r="FC171" s="166"/>
      <c r="FD171" s="166"/>
      <c r="FE171" s="59"/>
      <c r="FF171" s="58"/>
      <c r="FG171" s="166"/>
      <c r="FH171" s="166"/>
      <c r="FI171" s="59"/>
      <c r="FJ171" s="58"/>
      <c r="FK171" s="166"/>
      <c r="FL171" s="166"/>
      <c r="FM171" s="59"/>
      <c r="FN171" s="58"/>
      <c r="FO171" s="166"/>
      <c r="FP171" s="166"/>
      <c r="FQ171" s="59"/>
      <c r="FR171" s="58"/>
      <c r="FS171" s="166"/>
      <c r="FT171" s="166"/>
      <c r="FU171" s="59"/>
      <c r="FV171" s="58"/>
      <c r="FW171" s="166"/>
      <c r="FX171" s="166"/>
      <c r="FY171" s="59"/>
      <c r="FZ171" s="58"/>
      <c r="GA171" s="166"/>
      <c r="GB171" s="166"/>
      <c r="GC171" s="59"/>
      <c r="GD171" s="58"/>
      <c r="GE171" s="166"/>
      <c r="GF171" s="166"/>
      <c r="GG171" s="59"/>
      <c r="GH171" s="58"/>
      <c r="GI171" s="166"/>
      <c r="GJ171" s="166"/>
      <c r="GK171" s="59"/>
      <c r="GL171" s="58"/>
      <c r="GM171" s="166"/>
      <c r="GN171" s="166"/>
      <c r="GO171" s="59"/>
      <c r="GP171" s="58"/>
      <c r="GQ171" s="166"/>
      <c r="GR171" s="166"/>
      <c r="GS171" s="59"/>
      <c r="GT171" s="58"/>
      <c r="GU171" s="166"/>
      <c r="GV171" s="166"/>
      <c r="GW171" s="59"/>
      <c r="GX171" s="58"/>
      <c r="GY171" s="166"/>
      <c r="GZ171" s="166"/>
      <c r="HA171" s="59"/>
      <c r="HB171" s="58"/>
      <c r="HC171" s="166"/>
      <c r="HD171" s="166"/>
      <c r="HE171" s="59"/>
      <c r="HF171" s="58"/>
      <c r="HG171" s="166"/>
      <c r="HH171" s="166"/>
      <c r="HI171" s="59"/>
      <c r="HJ171" s="58"/>
      <c r="HK171" s="166"/>
      <c r="HL171" s="166"/>
      <c r="HM171" s="59"/>
      <c r="HN171" s="58"/>
      <c r="HO171" s="166"/>
      <c r="HP171" s="166"/>
      <c r="HQ171" s="59"/>
      <c r="HR171" s="58"/>
      <c r="HS171" s="166"/>
      <c r="HT171" s="166"/>
    </row>
    <row r="172" spans="1:229" s="61" customFormat="1" ht="90" customHeight="1" x14ac:dyDescent="0.2">
      <c r="A172" s="731">
        <v>64</v>
      </c>
      <c r="B172" s="732" t="s">
        <v>281</v>
      </c>
      <c r="C172" s="733" t="s">
        <v>154</v>
      </c>
      <c r="D172" s="742" t="s">
        <v>139</v>
      </c>
      <c r="E172" s="742" t="s">
        <v>163</v>
      </c>
      <c r="F172" s="742" t="s">
        <v>163</v>
      </c>
      <c r="G172" s="740">
        <v>25</v>
      </c>
      <c r="H172" s="740">
        <f t="shared" si="29"/>
        <v>100</v>
      </c>
      <c r="I172" s="740" t="s">
        <v>228</v>
      </c>
      <c r="J172" s="743">
        <v>250</v>
      </c>
      <c r="K172" s="743">
        <f>J172*1.1</f>
        <v>275</v>
      </c>
      <c r="L172" s="744">
        <f>H172*K172</f>
        <v>27500</v>
      </c>
      <c r="M172" s="745">
        <f t="shared" si="30"/>
        <v>5500</v>
      </c>
      <c r="N172" s="745">
        <f t="shared" si="31"/>
        <v>3437.5</v>
      </c>
      <c r="O172" s="746">
        <f t="shared" si="32"/>
        <v>36437.5</v>
      </c>
      <c r="P172" s="747">
        <v>45222</v>
      </c>
      <c r="Q172" s="746" t="s">
        <v>790</v>
      </c>
      <c r="R172" s="738" t="s">
        <v>390</v>
      </c>
      <c r="S172" s="739" t="s">
        <v>830</v>
      </c>
      <c r="T172" s="734" t="s">
        <v>809</v>
      </c>
      <c r="U172" s="734" t="s">
        <v>809</v>
      </c>
      <c r="V172" s="734" t="s">
        <v>809</v>
      </c>
      <c r="W172" s="734" t="s">
        <v>809</v>
      </c>
      <c r="X172" s="734" t="s">
        <v>809</v>
      </c>
      <c r="Y172" s="734" t="s">
        <v>809</v>
      </c>
      <c r="Z172" s="734" t="s">
        <v>809</v>
      </c>
      <c r="AA172" s="734" t="s">
        <v>809</v>
      </c>
      <c r="AB172" s="734" t="s">
        <v>809</v>
      </c>
      <c r="AC172" s="734" t="s">
        <v>809</v>
      </c>
      <c r="AD172" s="58"/>
      <c r="AE172" s="166"/>
      <c r="AF172" s="166"/>
      <c r="AG172" s="59"/>
      <c r="AH172" s="58"/>
      <c r="AI172" s="166"/>
      <c r="AJ172" s="166"/>
      <c r="AK172" s="59"/>
      <c r="AL172" s="58"/>
      <c r="AM172" s="166"/>
      <c r="AN172" s="166"/>
      <c r="AO172" s="59"/>
      <c r="AP172" s="58"/>
      <c r="AQ172" s="166"/>
      <c r="AR172" s="166"/>
      <c r="AS172" s="59"/>
      <c r="AT172" s="58"/>
      <c r="AU172" s="166"/>
      <c r="AV172" s="166"/>
      <c r="AW172" s="59"/>
      <c r="AX172" s="58"/>
      <c r="AY172" s="166"/>
      <c r="AZ172" s="166"/>
      <c r="BA172" s="59"/>
      <c r="BB172" s="58"/>
      <c r="BC172" s="166"/>
      <c r="BD172" s="166"/>
      <c r="BE172" s="59"/>
      <c r="BF172" s="58"/>
      <c r="BG172" s="166"/>
      <c r="BH172" s="166"/>
      <c r="BI172" s="59"/>
      <c r="BJ172" s="58"/>
      <c r="BK172" s="166"/>
      <c r="BL172" s="166"/>
      <c r="BM172" s="59"/>
      <c r="BN172" s="58"/>
      <c r="BO172" s="166"/>
      <c r="BP172" s="166"/>
      <c r="BQ172" s="59"/>
      <c r="BR172" s="58"/>
      <c r="BS172" s="166"/>
      <c r="BT172" s="166"/>
      <c r="BU172" s="59"/>
      <c r="BV172" s="58"/>
      <c r="BW172" s="166"/>
      <c r="BX172" s="166"/>
      <c r="BY172" s="59"/>
      <c r="BZ172" s="58"/>
      <c r="CA172" s="166"/>
      <c r="CB172" s="166"/>
      <c r="CC172" s="59"/>
      <c r="CD172" s="58"/>
      <c r="CE172" s="166"/>
      <c r="CF172" s="166"/>
      <c r="CG172" s="59"/>
      <c r="CH172" s="58"/>
      <c r="CI172" s="166"/>
      <c r="CJ172" s="166"/>
      <c r="CK172" s="59"/>
      <c r="CL172" s="58"/>
      <c r="CM172" s="166"/>
      <c r="CN172" s="166"/>
      <c r="CO172" s="59"/>
      <c r="CP172" s="58"/>
      <c r="CQ172" s="166"/>
      <c r="CR172" s="166"/>
      <c r="CS172" s="59"/>
      <c r="CT172" s="58"/>
      <c r="CU172" s="166"/>
      <c r="CV172" s="166"/>
      <c r="CW172" s="59"/>
      <c r="CX172" s="58"/>
      <c r="CY172" s="166"/>
      <c r="CZ172" s="166"/>
      <c r="DA172" s="59"/>
      <c r="DB172" s="58"/>
      <c r="DC172" s="166"/>
      <c r="DD172" s="166"/>
      <c r="DE172" s="59"/>
      <c r="DF172" s="58"/>
      <c r="DG172" s="166"/>
      <c r="DH172" s="166"/>
      <c r="DI172" s="59"/>
      <c r="DJ172" s="58"/>
      <c r="DK172" s="166"/>
      <c r="DL172" s="166"/>
      <c r="DM172" s="59"/>
      <c r="DN172" s="58"/>
      <c r="DO172" s="166"/>
      <c r="DP172" s="166"/>
      <c r="DQ172" s="59"/>
      <c r="DR172" s="58"/>
      <c r="DS172" s="166"/>
      <c r="DT172" s="166"/>
      <c r="DU172" s="59"/>
      <c r="DV172" s="58"/>
      <c r="DW172" s="166"/>
      <c r="DX172" s="166"/>
      <c r="DY172" s="59"/>
      <c r="DZ172" s="58"/>
      <c r="EA172" s="166"/>
      <c r="EB172" s="166"/>
      <c r="EC172" s="59"/>
      <c r="ED172" s="58"/>
      <c r="EE172" s="166"/>
      <c r="EF172" s="166"/>
      <c r="EG172" s="59"/>
      <c r="EH172" s="58"/>
      <c r="EI172" s="166"/>
      <c r="EJ172" s="166"/>
      <c r="EK172" s="59"/>
      <c r="EL172" s="58"/>
      <c r="EM172" s="166"/>
      <c r="EN172" s="166"/>
      <c r="EO172" s="59"/>
      <c r="EP172" s="58"/>
      <c r="EQ172" s="166"/>
      <c r="ER172" s="166"/>
      <c r="ES172" s="59"/>
      <c r="ET172" s="58"/>
      <c r="EU172" s="166"/>
      <c r="EV172" s="166"/>
      <c r="EW172" s="59"/>
      <c r="EX172" s="58"/>
      <c r="EY172" s="166"/>
      <c r="EZ172" s="166"/>
      <c r="FA172" s="59"/>
      <c r="FB172" s="58"/>
      <c r="FC172" s="166"/>
      <c r="FD172" s="166"/>
      <c r="FE172" s="59"/>
      <c r="FF172" s="58"/>
      <c r="FG172" s="166"/>
      <c r="FH172" s="166"/>
      <c r="FI172" s="59"/>
      <c r="FJ172" s="58"/>
      <c r="FK172" s="166"/>
      <c r="FL172" s="166"/>
      <c r="FM172" s="59"/>
      <c r="FN172" s="58"/>
      <c r="FO172" s="166"/>
      <c r="FP172" s="166"/>
      <c r="FQ172" s="59"/>
      <c r="FR172" s="58"/>
      <c r="FS172" s="166"/>
      <c r="FT172" s="166"/>
      <c r="FU172" s="59"/>
      <c r="FV172" s="58"/>
      <c r="FW172" s="166"/>
      <c r="FX172" s="166"/>
      <c r="FY172" s="59"/>
      <c r="FZ172" s="58"/>
      <c r="GA172" s="166"/>
      <c r="GB172" s="166"/>
      <c r="GC172" s="59"/>
      <c r="GD172" s="58"/>
      <c r="GE172" s="166"/>
      <c r="GF172" s="166"/>
      <c r="GG172" s="59"/>
      <c r="GH172" s="58"/>
      <c r="GI172" s="166"/>
      <c r="GJ172" s="166"/>
      <c r="GK172" s="59"/>
      <c r="GL172" s="58"/>
      <c r="GM172" s="166"/>
      <c r="GN172" s="166"/>
      <c r="GO172" s="59"/>
      <c r="GP172" s="58"/>
      <c r="GQ172" s="166"/>
      <c r="GR172" s="166"/>
      <c r="GS172" s="59"/>
      <c r="GT172" s="58"/>
      <c r="GU172" s="166"/>
      <c r="GV172" s="166"/>
      <c r="GW172" s="59"/>
      <c r="GX172" s="58"/>
      <c r="GY172" s="166"/>
      <c r="GZ172" s="166"/>
      <c r="HA172" s="59"/>
      <c r="HB172" s="58"/>
      <c r="HC172" s="166"/>
      <c r="HD172" s="166"/>
      <c r="HE172" s="59"/>
      <c r="HF172" s="58"/>
      <c r="HG172" s="166"/>
      <c r="HH172" s="166"/>
      <c r="HI172" s="59"/>
      <c r="HJ172" s="58"/>
      <c r="HK172" s="166"/>
      <c r="HL172" s="166"/>
      <c r="HM172" s="59"/>
      <c r="HN172" s="58"/>
      <c r="HO172" s="166"/>
      <c r="HP172" s="166"/>
      <c r="HQ172" s="59"/>
      <c r="HR172" s="58"/>
      <c r="HS172" s="166"/>
      <c r="HT172" s="166"/>
    </row>
    <row r="173" spans="1:229" s="61" customFormat="1" ht="90" customHeight="1" x14ac:dyDescent="0.2">
      <c r="A173" s="731">
        <v>64</v>
      </c>
      <c r="B173" s="732" t="s">
        <v>281</v>
      </c>
      <c r="C173" s="733" t="s">
        <v>154</v>
      </c>
      <c r="D173" s="742" t="s">
        <v>139</v>
      </c>
      <c r="E173" s="742" t="s">
        <v>163</v>
      </c>
      <c r="F173" s="742" t="s">
        <v>163</v>
      </c>
      <c r="G173" s="740">
        <v>25</v>
      </c>
      <c r="H173" s="740">
        <f t="shared" si="29"/>
        <v>100</v>
      </c>
      <c r="I173" s="740" t="s">
        <v>228</v>
      </c>
      <c r="J173" s="743">
        <v>250</v>
      </c>
      <c r="K173" s="743">
        <f>J173*1.1</f>
        <v>275</v>
      </c>
      <c r="L173" s="744">
        <f>H173*K173</f>
        <v>27500</v>
      </c>
      <c r="M173" s="745">
        <f t="shared" si="30"/>
        <v>5500</v>
      </c>
      <c r="N173" s="745">
        <f t="shared" si="31"/>
        <v>3437.5</v>
      </c>
      <c r="O173" s="746">
        <f t="shared" si="32"/>
        <v>36437.5</v>
      </c>
      <c r="P173" s="747">
        <v>45222</v>
      </c>
      <c r="Q173" s="746" t="s">
        <v>790</v>
      </c>
      <c r="R173" s="738" t="s">
        <v>391</v>
      </c>
      <c r="S173" s="739" t="s">
        <v>830</v>
      </c>
      <c r="T173" s="734" t="s">
        <v>809</v>
      </c>
      <c r="U173" s="734" t="s">
        <v>809</v>
      </c>
      <c r="V173" s="734" t="s">
        <v>809</v>
      </c>
      <c r="W173" s="734" t="s">
        <v>809</v>
      </c>
      <c r="X173" s="734" t="s">
        <v>809</v>
      </c>
      <c r="Y173" s="734" t="s">
        <v>809</v>
      </c>
      <c r="Z173" s="734" t="s">
        <v>809</v>
      </c>
      <c r="AA173" s="734" t="s">
        <v>809</v>
      </c>
      <c r="AB173" s="734" t="s">
        <v>809</v>
      </c>
      <c r="AC173" s="734" t="s">
        <v>809</v>
      </c>
      <c r="AD173" s="58"/>
      <c r="AE173" s="166"/>
      <c r="AF173" s="166"/>
      <c r="AG173" s="59"/>
      <c r="AH173" s="58"/>
      <c r="AI173" s="166"/>
      <c r="AJ173" s="166"/>
      <c r="AK173" s="59"/>
      <c r="AL173" s="58"/>
      <c r="AM173" s="166"/>
      <c r="AN173" s="166"/>
      <c r="AO173" s="59"/>
      <c r="AP173" s="58"/>
      <c r="AQ173" s="166"/>
      <c r="AR173" s="166"/>
      <c r="AS173" s="59"/>
      <c r="AT173" s="58"/>
      <c r="AU173" s="166"/>
      <c r="AV173" s="166"/>
      <c r="AW173" s="59"/>
      <c r="AX173" s="58"/>
      <c r="AY173" s="166"/>
      <c r="AZ173" s="166"/>
      <c r="BA173" s="59"/>
      <c r="BB173" s="58"/>
      <c r="BC173" s="166"/>
      <c r="BD173" s="166"/>
      <c r="BE173" s="59"/>
      <c r="BF173" s="58"/>
      <c r="BG173" s="166"/>
      <c r="BH173" s="166"/>
      <c r="BI173" s="59"/>
      <c r="BJ173" s="58"/>
      <c r="BK173" s="166"/>
      <c r="BL173" s="166"/>
      <c r="BM173" s="59"/>
      <c r="BN173" s="58"/>
      <c r="BO173" s="166"/>
      <c r="BP173" s="166"/>
      <c r="BQ173" s="59"/>
      <c r="BR173" s="58"/>
      <c r="BS173" s="166"/>
      <c r="BT173" s="166"/>
      <c r="BU173" s="59"/>
      <c r="BV173" s="58"/>
      <c r="BW173" s="166"/>
      <c r="BX173" s="166"/>
      <c r="BY173" s="59"/>
      <c r="BZ173" s="58"/>
      <c r="CA173" s="166"/>
      <c r="CB173" s="166"/>
      <c r="CC173" s="59"/>
      <c r="CD173" s="58"/>
      <c r="CE173" s="166"/>
      <c r="CF173" s="166"/>
      <c r="CG173" s="59"/>
      <c r="CH173" s="58"/>
      <c r="CI173" s="166"/>
      <c r="CJ173" s="166"/>
      <c r="CK173" s="59"/>
      <c r="CL173" s="58"/>
      <c r="CM173" s="166"/>
      <c r="CN173" s="166"/>
      <c r="CO173" s="59"/>
      <c r="CP173" s="58"/>
      <c r="CQ173" s="166"/>
      <c r="CR173" s="166"/>
      <c r="CS173" s="59"/>
      <c r="CT173" s="58"/>
      <c r="CU173" s="166"/>
      <c r="CV173" s="166"/>
      <c r="CW173" s="59"/>
      <c r="CX173" s="58"/>
      <c r="CY173" s="166"/>
      <c r="CZ173" s="166"/>
      <c r="DA173" s="59"/>
      <c r="DB173" s="58"/>
      <c r="DC173" s="166"/>
      <c r="DD173" s="166"/>
      <c r="DE173" s="59"/>
      <c r="DF173" s="58"/>
      <c r="DG173" s="166"/>
      <c r="DH173" s="166"/>
      <c r="DI173" s="59"/>
      <c r="DJ173" s="58"/>
      <c r="DK173" s="166"/>
      <c r="DL173" s="166"/>
      <c r="DM173" s="59"/>
      <c r="DN173" s="58"/>
      <c r="DO173" s="166"/>
      <c r="DP173" s="166"/>
      <c r="DQ173" s="59"/>
      <c r="DR173" s="58"/>
      <c r="DS173" s="166"/>
      <c r="DT173" s="166"/>
      <c r="DU173" s="59"/>
      <c r="DV173" s="58"/>
      <c r="DW173" s="166"/>
      <c r="DX173" s="166"/>
      <c r="DY173" s="59"/>
      <c r="DZ173" s="58"/>
      <c r="EA173" s="166"/>
      <c r="EB173" s="166"/>
      <c r="EC173" s="59"/>
      <c r="ED173" s="58"/>
      <c r="EE173" s="166"/>
      <c r="EF173" s="166"/>
      <c r="EG173" s="59"/>
      <c r="EH173" s="58"/>
      <c r="EI173" s="166"/>
      <c r="EJ173" s="166"/>
      <c r="EK173" s="59"/>
      <c r="EL173" s="58"/>
      <c r="EM173" s="166"/>
      <c r="EN173" s="166"/>
      <c r="EO173" s="59"/>
      <c r="EP173" s="58"/>
      <c r="EQ173" s="166"/>
      <c r="ER173" s="166"/>
      <c r="ES173" s="59"/>
      <c r="ET173" s="58"/>
      <c r="EU173" s="166"/>
      <c r="EV173" s="166"/>
      <c r="EW173" s="59"/>
      <c r="EX173" s="58"/>
      <c r="EY173" s="166"/>
      <c r="EZ173" s="166"/>
      <c r="FA173" s="59"/>
      <c r="FB173" s="58"/>
      <c r="FC173" s="166"/>
      <c r="FD173" s="166"/>
      <c r="FE173" s="59"/>
      <c r="FF173" s="58"/>
      <c r="FG173" s="166"/>
      <c r="FH173" s="166"/>
      <c r="FI173" s="59"/>
      <c r="FJ173" s="58"/>
      <c r="FK173" s="166"/>
      <c r="FL173" s="166"/>
      <c r="FM173" s="59"/>
      <c r="FN173" s="58"/>
      <c r="FO173" s="166"/>
      <c r="FP173" s="166"/>
      <c r="FQ173" s="59"/>
      <c r="FR173" s="58"/>
      <c r="FS173" s="166"/>
      <c r="FT173" s="166"/>
      <c r="FU173" s="59"/>
      <c r="FV173" s="58"/>
      <c r="FW173" s="166"/>
      <c r="FX173" s="166"/>
      <c r="FY173" s="59"/>
      <c r="FZ173" s="58"/>
      <c r="GA173" s="166"/>
      <c r="GB173" s="166"/>
      <c r="GC173" s="59"/>
      <c r="GD173" s="58"/>
      <c r="GE173" s="166"/>
      <c r="GF173" s="166"/>
      <c r="GG173" s="59"/>
      <c r="GH173" s="58"/>
      <c r="GI173" s="166"/>
      <c r="GJ173" s="166"/>
      <c r="GK173" s="59"/>
      <c r="GL173" s="58"/>
      <c r="GM173" s="166"/>
      <c r="GN173" s="166"/>
      <c r="GO173" s="59"/>
      <c r="GP173" s="58"/>
      <c r="GQ173" s="166"/>
      <c r="GR173" s="166"/>
      <c r="GS173" s="59"/>
      <c r="GT173" s="58"/>
      <c r="GU173" s="166"/>
      <c r="GV173" s="166"/>
      <c r="GW173" s="59"/>
      <c r="GX173" s="58"/>
      <c r="GY173" s="166"/>
      <c r="GZ173" s="166"/>
      <c r="HA173" s="59"/>
      <c r="HB173" s="58"/>
      <c r="HC173" s="166"/>
      <c r="HD173" s="166"/>
      <c r="HE173" s="59"/>
      <c r="HF173" s="58"/>
      <c r="HG173" s="166"/>
      <c r="HH173" s="166"/>
      <c r="HI173" s="59"/>
      <c r="HJ173" s="58"/>
      <c r="HK173" s="166"/>
      <c r="HL173" s="166"/>
      <c r="HM173" s="59"/>
      <c r="HN173" s="58"/>
      <c r="HO173" s="166"/>
      <c r="HP173" s="166"/>
      <c r="HQ173" s="59"/>
      <c r="HR173" s="58"/>
      <c r="HS173" s="166"/>
      <c r="HT173" s="166"/>
    </row>
    <row r="174" spans="1:229" s="61" customFormat="1" ht="90" customHeight="1" x14ac:dyDescent="0.2">
      <c r="A174" s="731">
        <v>64</v>
      </c>
      <c r="B174" s="732" t="s">
        <v>281</v>
      </c>
      <c r="C174" s="733" t="s">
        <v>154</v>
      </c>
      <c r="D174" s="742" t="s">
        <v>139</v>
      </c>
      <c r="E174" s="742" t="s">
        <v>163</v>
      </c>
      <c r="F174" s="742" t="s">
        <v>163</v>
      </c>
      <c r="G174" s="740">
        <v>25</v>
      </c>
      <c r="H174" s="740">
        <f t="shared" si="29"/>
        <v>100</v>
      </c>
      <c r="I174" s="740" t="s">
        <v>228</v>
      </c>
      <c r="J174" s="743">
        <v>250</v>
      </c>
      <c r="K174" s="743">
        <f>J174*1.1</f>
        <v>275</v>
      </c>
      <c r="L174" s="744">
        <f>H174*K174</f>
        <v>27500</v>
      </c>
      <c r="M174" s="745">
        <f t="shared" si="30"/>
        <v>5500</v>
      </c>
      <c r="N174" s="745">
        <f t="shared" si="31"/>
        <v>3437.5</v>
      </c>
      <c r="O174" s="746">
        <f t="shared" si="32"/>
        <v>36437.5</v>
      </c>
      <c r="P174" s="747">
        <v>45222</v>
      </c>
      <c r="Q174" s="746" t="s">
        <v>775</v>
      </c>
      <c r="R174" s="738" t="s">
        <v>396</v>
      </c>
      <c r="S174" s="739" t="s">
        <v>830</v>
      </c>
      <c r="T174" s="734" t="s">
        <v>809</v>
      </c>
      <c r="U174" s="734" t="s">
        <v>809</v>
      </c>
      <c r="V174" s="734" t="s">
        <v>809</v>
      </c>
      <c r="W174" s="734" t="s">
        <v>809</v>
      </c>
      <c r="X174" s="734" t="s">
        <v>809</v>
      </c>
      <c r="Y174" s="734" t="s">
        <v>809</v>
      </c>
      <c r="Z174" s="734" t="s">
        <v>809</v>
      </c>
      <c r="AA174" s="734" t="s">
        <v>809</v>
      </c>
      <c r="AB174" s="734" t="s">
        <v>809</v>
      </c>
      <c r="AC174" s="734" t="s">
        <v>809</v>
      </c>
      <c r="AD174" s="58"/>
      <c r="AE174" s="166"/>
      <c r="AF174" s="166"/>
      <c r="AG174" s="59"/>
      <c r="AH174" s="58"/>
      <c r="AI174" s="166"/>
      <c r="AJ174" s="166"/>
      <c r="AK174" s="59"/>
      <c r="AL174" s="58"/>
      <c r="AM174" s="166"/>
      <c r="AN174" s="166"/>
      <c r="AO174" s="59"/>
      <c r="AP174" s="58"/>
      <c r="AQ174" s="166"/>
      <c r="AR174" s="166"/>
      <c r="AS174" s="59"/>
      <c r="AT174" s="58"/>
      <c r="AU174" s="166"/>
      <c r="AV174" s="166"/>
      <c r="AW174" s="59"/>
      <c r="AX174" s="58"/>
      <c r="AY174" s="166"/>
      <c r="AZ174" s="166"/>
      <c r="BA174" s="59"/>
      <c r="BB174" s="58"/>
      <c r="BC174" s="166"/>
      <c r="BD174" s="166"/>
      <c r="BE174" s="59"/>
      <c r="BF174" s="58"/>
      <c r="BG174" s="166"/>
      <c r="BH174" s="166"/>
      <c r="BI174" s="59"/>
      <c r="BJ174" s="58"/>
      <c r="BK174" s="166"/>
      <c r="BL174" s="166"/>
      <c r="BM174" s="59"/>
      <c r="BN174" s="58"/>
      <c r="BO174" s="166"/>
      <c r="BP174" s="166"/>
      <c r="BQ174" s="59"/>
      <c r="BR174" s="58"/>
      <c r="BS174" s="166"/>
      <c r="BT174" s="166"/>
      <c r="BU174" s="59"/>
      <c r="BV174" s="58"/>
      <c r="BW174" s="166"/>
      <c r="BX174" s="166"/>
      <c r="BY174" s="59"/>
      <c r="BZ174" s="58"/>
      <c r="CA174" s="166"/>
      <c r="CB174" s="166"/>
      <c r="CC174" s="59"/>
      <c r="CD174" s="58"/>
      <c r="CE174" s="166"/>
      <c r="CF174" s="166"/>
      <c r="CG174" s="59"/>
      <c r="CH174" s="58"/>
      <c r="CI174" s="166"/>
      <c r="CJ174" s="166"/>
      <c r="CK174" s="59"/>
      <c r="CL174" s="58"/>
      <c r="CM174" s="166"/>
      <c r="CN174" s="166"/>
      <c r="CO174" s="59"/>
      <c r="CP174" s="58"/>
      <c r="CQ174" s="166"/>
      <c r="CR174" s="166"/>
      <c r="CS174" s="59"/>
      <c r="CT174" s="58"/>
      <c r="CU174" s="166"/>
      <c r="CV174" s="166"/>
      <c r="CW174" s="59"/>
      <c r="CX174" s="58"/>
      <c r="CY174" s="166"/>
      <c r="CZ174" s="166"/>
      <c r="DA174" s="59"/>
      <c r="DB174" s="58"/>
      <c r="DC174" s="166"/>
      <c r="DD174" s="166"/>
      <c r="DE174" s="59"/>
      <c r="DF174" s="58"/>
      <c r="DG174" s="166"/>
      <c r="DH174" s="166"/>
      <c r="DI174" s="59"/>
      <c r="DJ174" s="58"/>
      <c r="DK174" s="166"/>
      <c r="DL174" s="166"/>
      <c r="DM174" s="59"/>
      <c r="DN174" s="58"/>
      <c r="DO174" s="166"/>
      <c r="DP174" s="166"/>
      <c r="DQ174" s="59"/>
      <c r="DR174" s="58"/>
      <c r="DS174" s="166"/>
      <c r="DT174" s="166"/>
      <c r="DU174" s="59"/>
      <c r="DV174" s="58"/>
      <c r="DW174" s="166"/>
      <c r="DX174" s="166"/>
      <c r="DY174" s="59"/>
      <c r="DZ174" s="58"/>
      <c r="EA174" s="166"/>
      <c r="EB174" s="166"/>
      <c r="EC174" s="59"/>
      <c r="ED174" s="58"/>
      <c r="EE174" s="166"/>
      <c r="EF174" s="166"/>
      <c r="EG174" s="59"/>
      <c r="EH174" s="58"/>
      <c r="EI174" s="166"/>
      <c r="EJ174" s="166"/>
      <c r="EK174" s="59"/>
      <c r="EL174" s="58"/>
      <c r="EM174" s="166"/>
      <c r="EN174" s="166"/>
      <c r="EO174" s="59"/>
      <c r="EP174" s="58"/>
      <c r="EQ174" s="166"/>
      <c r="ER174" s="166"/>
      <c r="ES174" s="59"/>
      <c r="ET174" s="58"/>
      <c r="EU174" s="166"/>
      <c r="EV174" s="166"/>
      <c r="EW174" s="59"/>
      <c r="EX174" s="58"/>
      <c r="EY174" s="166"/>
      <c r="EZ174" s="166"/>
      <c r="FA174" s="59"/>
      <c r="FB174" s="58"/>
      <c r="FC174" s="166"/>
      <c r="FD174" s="166"/>
      <c r="FE174" s="59"/>
      <c r="FF174" s="58"/>
      <c r="FG174" s="166"/>
      <c r="FH174" s="166"/>
      <c r="FI174" s="59"/>
      <c r="FJ174" s="58"/>
      <c r="FK174" s="166"/>
      <c r="FL174" s="166"/>
      <c r="FM174" s="59"/>
      <c r="FN174" s="58"/>
      <c r="FO174" s="166"/>
      <c r="FP174" s="166"/>
      <c r="FQ174" s="59"/>
      <c r="FR174" s="58"/>
      <c r="FS174" s="166"/>
      <c r="FT174" s="166"/>
      <c r="FU174" s="59"/>
      <c r="FV174" s="58"/>
      <c r="FW174" s="166"/>
      <c r="FX174" s="166"/>
      <c r="FY174" s="59"/>
      <c r="FZ174" s="58"/>
      <c r="GA174" s="166"/>
      <c r="GB174" s="166"/>
      <c r="GC174" s="59"/>
      <c r="GD174" s="58"/>
      <c r="GE174" s="166"/>
      <c r="GF174" s="166"/>
      <c r="GG174" s="59"/>
      <c r="GH174" s="58"/>
      <c r="GI174" s="166"/>
      <c r="GJ174" s="166"/>
      <c r="GK174" s="59"/>
      <c r="GL174" s="58"/>
      <c r="GM174" s="166"/>
      <c r="GN174" s="166"/>
      <c r="GO174" s="59"/>
      <c r="GP174" s="58"/>
      <c r="GQ174" s="166"/>
      <c r="GR174" s="166"/>
      <c r="GS174" s="59"/>
      <c r="GT174" s="58"/>
      <c r="GU174" s="166"/>
      <c r="GV174" s="166"/>
      <c r="GW174" s="59"/>
      <c r="GX174" s="58"/>
      <c r="GY174" s="166"/>
      <c r="GZ174" s="166"/>
      <c r="HA174" s="59"/>
      <c r="HB174" s="58"/>
      <c r="HC174" s="166"/>
      <c r="HD174" s="166"/>
      <c r="HE174" s="59"/>
      <c r="HF174" s="58"/>
      <c r="HG174" s="166"/>
      <c r="HH174" s="166"/>
      <c r="HI174" s="59"/>
      <c r="HJ174" s="58"/>
      <c r="HK174" s="166"/>
      <c r="HL174" s="166"/>
      <c r="HM174" s="59"/>
      <c r="HN174" s="58"/>
      <c r="HO174" s="166"/>
      <c r="HP174" s="166"/>
      <c r="HQ174" s="59"/>
      <c r="HR174" s="58"/>
      <c r="HS174" s="166"/>
      <c r="HT174" s="166"/>
    </row>
    <row r="175" spans="1:229" s="61" customFormat="1" ht="90" customHeight="1" x14ac:dyDescent="0.2">
      <c r="A175" s="179">
        <v>64</v>
      </c>
      <c r="B175" s="46" t="s">
        <v>281</v>
      </c>
      <c r="C175" s="55" t="s">
        <v>154</v>
      </c>
      <c r="D175" s="48" t="s">
        <v>139</v>
      </c>
      <c r="E175" s="48" t="s">
        <v>163</v>
      </c>
      <c r="F175" s="48" t="s">
        <v>163</v>
      </c>
      <c r="G175" s="45">
        <v>25</v>
      </c>
      <c r="H175" s="45">
        <f t="shared" si="29"/>
        <v>100</v>
      </c>
      <c r="I175" s="45" t="s">
        <v>228</v>
      </c>
      <c r="J175" s="667">
        <v>250</v>
      </c>
      <c r="K175" s="57">
        <f>J175*1.1</f>
        <v>275</v>
      </c>
      <c r="L175" s="50">
        <f>H175*K175</f>
        <v>27500</v>
      </c>
      <c r="M175" s="51">
        <f t="shared" si="30"/>
        <v>5500</v>
      </c>
      <c r="N175" s="51">
        <f t="shared" si="31"/>
        <v>3437.5</v>
      </c>
      <c r="O175" s="52">
        <f t="shared" si="32"/>
        <v>36437.5</v>
      </c>
      <c r="P175" s="593">
        <v>45222</v>
      </c>
      <c r="Q175" s="52" t="s">
        <v>790</v>
      </c>
      <c r="R175" s="580" t="s">
        <v>399</v>
      </c>
      <c r="S175" s="574" t="s">
        <v>774</v>
      </c>
      <c r="T175" s="527">
        <f>'LOTTO 64'!B41</f>
        <v>80</v>
      </c>
      <c r="U175" s="46">
        <v>15.12</v>
      </c>
      <c r="V175" s="56">
        <f>U175+T175</f>
        <v>95.12</v>
      </c>
      <c r="W175" s="56"/>
      <c r="X175" s="695">
        <v>21.82</v>
      </c>
      <c r="Y175" s="676">
        <v>21500</v>
      </c>
      <c r="Z175" s="683">
        <f>Y175/H175</f>
        <v>215</v>
      </c>
      <c r="AA175" s="46" t="s">
        <v>812</v>
      </c>
      <c r="AB175" s="716" t="s">
        <v>807</v>
      </c>
      <c r="AC175" s="716" t="s">
        <v>819</v>
      </c>
      <c r="AD175" s="59"/>
      <c r="AE175" s="58"/>
      <c r="AF175" s="166"/>
      <c r="AG175" s="166"/>
      <c r="AH175" s="59"/>
      <c r="AI175" s="58"/>
      <c r="AJ175" s="166"/>
      <c r="AK175" s="166"/>
      <c r="AL175" s="59"/>
      <c r="AM175" s="58"/>
      <c r="AN175" s="166"/>
      <c r="AO175" s="166"/>
      <c r="AP175" s="59"/>
      <c r="AQ175" s="58"/>
      <c r="AR175" s="166"/>
      <c r="AS175" s="166"/>
      <c r="AT175" s="59"/>
      <c r="AU175" s="58"/>
      <c r="AV175" s="166"/>
      <c r="AW175" s="166"/>
      <c r="AX175" s="59"/>
      <c r="AY175" s="58"/>
      <c r="AZ175" s="166"/>
      <c r="BA175" s="166"/>
      <c r="BB175" s="59"/>
      <c r="BC175" s="58"/>
      <c r="BD175" s="166"/>
      <c r="BE175" s="166"/>
      <c r="BF175" s="59"/>
      <c r="BG175" s="58"/>
      <c r="BH175" s="166"/>
      <c r="BI175" s="166"/>
      <c r="BJ175" s="59"/>
      <c r="BK175" s="58"/>
      <c r="BL175" s="166"/>
      <c r="BM175" s="166"/>
      <c r="BN175" s="59"/>
      <c r="BO175" s="58"/>
      <c r="BP175" s="166"/>
      <c r="BQ175" s="166"/>
      <c r="BR175" s="59"/>
      <c r="BS175" s="58"/>
      <c r="BT175" s="166"/>
      <c r="BU175" s="166"/>
      <c r="BV175" s="59"/>
      <c r="BW175" s="58"/>
      <c r="BX175" s="166"/>
      <c r="BY175" s="166"/>
      <c r="BZ175" s="59"/>
      <c r="CA175" s="58"/>
      <c r="CB175" s="166"/>
      <c r="CC175" s="166"/>
      <c r="CD175" s="59"/>
      <c r="CE175" s="58"/>
      <c r="CF175" s="166"/>
      <c r="CG175" s="166"/>
      <c r="CH175" s="59"/>
      <c r="CI175" s="58"/>
      <c r="CJ175" s="166"/>
      <c r="CK175" s="166"/>
      <c r="CL175" s="59"/>
      <c r="CM175" s="58"/>
      <c r="CN175" s="166"/>
      <c r="CO175" s="166"/>
      <c r="CP175" s="59"/>
      <c r="CQ175" s="58"/>
      <c r="CR175" s="166"/>
      <c r="CS175" s="166"/>
      <c r="CT175" s="59"/>
      <c r="CU175" s="58"/>
      <c r="CV175" s="166"/>
      <c r="CW175" s="166"/>
      <c r="CX175" s="59"/>
      <c r="CY175" s="58"/>
      <c r="CZ175" s="166"/>
      <c r="DA175" s="166"/>
      <c r="DB175" s="59"/>
      <c r="DC175" s="58"/>
      <c r="DD175" s="166"/>
      <c r="DE175" s="166"/>
      <c r="DF175" s="59"/>
      <c r="DG175" s="58"/>
      <c r="DH175" s="166"/>
      <c r="DI175" s="166"/>
      <c r="DJ175" s="59"/>
      <c r="DK175" s="58"/>
      <c r="DL175" s="166"/>
      <c r="DM175" s="166"/>
      <c r="DN175" s="59"/>
      <c r="DO175" s="58"/>
      <c r="DP175" s="166"/>
      <c r="DQ175" s="166"/>
      <c r="DR175" s="59"/>
      <c r="DS175" s="58"/>
      <c r="DT175" s="166"/>
      <c r="DU175" s="166"/>
      <c r="DV175" s="59"/>
      <c r="DW175" s="58"/>
      <c r="DX175" s="166"/>
      <c r="DY175" s="166"/>
      <c r="DZ175" s="59"/>
      <c r="EA175" s="58"/>
      <c r="EB175" s="166"/>
      <c r="EC175" s="166"/>
      <c r="ED175" s="59"/>
      <c r="EE175" s="58"/>
      <c r="EF175" s="166"/>
      <c r="EG175" s="166"/>
      <c r="EH175" s="59"/>
      <c r="EI175" s="58"/>
      <c r="EJ175" s="166"/>
      <c r="EK175" s="166"/>
      <c r="EL175" s="59"/>
      <c r="EM175" s="58"/>
      <c r="EN175" s="166"/>
      <c r="EO175" s="166"/>
      <c r="EP175" s="59"/>
      <c r="EQ175" s="58"/>
      <c r="ER175" s="166"/>
      <c r="ES175" s="166"/>
      <c r="ET175" s="59"/>
      <c r="EU175" s="58"/>
      <c r="EV175" s="166"/>
      <c r="EW175" s="166"/>
      <c r="EX175" s="59"/>
      <c r="EY175" s="58"/>
      <c r="EZ175" s="166"/>
      <c r="FA175" s="166"/>
      <c r="FB175" s="59"/>
      <c r="FC175" s="58"/>
      <c r="FD175" s="166"/>
      <c r="FE175" s="166"/>
      <c r="FF175" s="59"/>
      <c r="FG175" s="58"/>
      <c r="FH175" s="166"/>
      <c r="FI175" s="166"/>
      <c r="FJ175" s="59"/>
      <c r="FK175" s="58"/>
      <c r="FL175" s="166"/>
      <c r="FM175" s="166"/>
      <c r="FN175" s="59"/>
      <c r="FO175" s="58"/>
      <c r="FP175" s="166"/>
      <c r="FQ175" s="166"/>
      <c r="FR175" s="59"/>
      <c r="FS175" s="58"/>
      <c r="FT175" s="166"/>
      <c r="FU175" s="166"/>
      <c r="FV175" s="59"/>
      <c r="FW175" s="58"/>
      <c r="FX175" s="166"/>
      <c r="FY175" s="166"/>
      <c r="FZ175" s="59"/>
      <c r="GA175" s="58"/>
      <c r="GB175" s="166"/>
      <c r="GC175" s="166"/>
      <c r="GD175" s="59"/>
      <c r="GE175" s="58"/>
      <c r="GF175" s="166"/>
      <c r="GG175" s="166"/>
      <c r="GH175" s="59"/>
      <c r="GI175" s="58"/>
      <c r="GJ175" s="166"/>
      <c r="GK175" s="166"/>
      <c r="GL175" s="59"/>
      <c r="GM175" s="58"/>
      <c r="GN175" s="166"/>
      <c r="GO175" s="166"/>
      <c r="GP175" s="59"/>
      <c r="GQ175" s="58"/>
      <c r="GR175" s="166"/>
      <c r="GS175" s="166"/>
      <c r="GT175" s="59"/>
      <c r="GU175" s="58"/>
      <c r="GV175" s="166"/>
      <c r="GW175" s="166"/>
      <c r="GX175" s="59"/>
      <c r="GY175" s="58"/>
      <c r="GZ175" s="166"/>
      <c r="HA175" s="166"/>
      <c r="HB175" s="59"/>
      <c r="HC175" s="58"/>
      <c r="HD175" s="166"/>
      <c r="HE175" s="166"/>
      <c r="HF175" s="59"/>
      <c r="HG175" s="58"/>
      <c r="HH175" s="166"/>
      <c r="HI175" s="166"/>
      <c r="HJ175" s="59"/>
      <c r="HK175" s="58"/>
      <c r="HL175" s="166"/>
      <c r="HM175" s="166"/>
      <c r="HN175" s="59"/>
      <c r="HO175" s="58"/>
      <c r="HP175" s="166"/>
      <c r="HQ175" s="166"/>
      <c r="HR175" s="59"/>
      <c r="HS175" s="58"/>
      <c r="HT175" s="166"/>
      <c r="HU175" s="166"/>
    </row>
    <row r="176" spans="1:229" ht="90" customHeight="1" x14ac:dyDescent="0.2">
      <c r="A176" s="178">
        <v>65</v>
      </c>
      <c r="B176" s="29" t="s">
        <v>282</v>
      </c>
      <c r="C176" s="23" t="s">
        <v>115</v>
      </c>
      <c r="D176" s="4" t="s">
        <v>139</v>
      </c>
      <c r="E176" s="4" t="s">
        <v>163</v>
      </c>
      <c r="F176" s="4" t="s">
        <v>163</v>
      </c>
      <c r="G176" s="1">
        <v>20</v>
      </c>
      <c r="H176" s="1">
        <f t="shared" si="29"/>
        <v>80</v>
      </c>
      <c r="I176" s="1" t="s">
        <v>228</v>
      </c>
      <c r="J176" s="667">
        <v>150</v>
      </c>
      <c r="K176" s="12">
        <f>J176*1.1</f>
        <v>165</v>
      </c>
      <c r="L176" s="10">
        <f>H176*K176</f>
        <v>13200</v>
      </c>
      <c r="M176" s="3">
        <f t="shared" si="30"/>
        <v>2640</v>
      </c>
      <c r="N176" s="3">
        <f t="shared" si="31"/>
        <v>1650</v>
      </c>
      <c r="O176" s="11">
        <f t="shared" si="32"/>
        <v>17490</v>
      </c>
      <c r="P176" s="591">
        <v>45222</v>
      </c>
      <c r="Q176" s="11" t="s">
        <v>790</v>
      </c>
      <c r="R176" s="579" t="s">
        <v>374</v>
      </c>
      <c r="S176" s="573" t="s">
        <v>772</v>
      </c>
      <c r="T176" s="699">
        <f>'LOTTO 65'!B32</f>
        <v>49.117647058823529</v>
      </c>
      <c r="U176" s="2" t="s">
        <v>809</v>
      </c>
      <c r="V176" s="2" t="s">
        <v>809</v>
      </c>
      <c r="W176" s="2"/>
      <c r="X176" s="2" t="s">
        <v>809</v>
      </c>
      <c r="Y176" s="2" t="s">
        <v>809</v>
      </c>
      <c r="Z176" s="2" t="s">
        <v>809</v>
      </c>
      <c r="AA176" s="2" t="s">
        <v>809</v>
      </c>
      <c r="AB176" s="2" t="s">
        <v>809</v>
      </c>
      <c r="AC176" s="8" t="s">
        <v>809</v>
      </c>
      <c r="AD176" s="14"/>
      <c r="AE176" s="13"/>
      <c r="AF176" s="165"/>
      <c r="AG176" s="165"/>
      <c r="AH176" s="14"/>
      <c r="AI176" s="13"/>
      <c r="AJ176" s="165"/>
      <c r="AK176" s="165"/>
      <c r="AL176" s="14"/>
      <c r="AM176" s="13"/>
      <c r="AN176" s="165"/>
      <c r="AO176" s="165"/>
      <c r="AP176" s="14"/>
      <c r="AQ176" s="13"/>
      <c r="AR176" s="165"/>
      <c r="AS176" s="165"/>
      <c r="AT176" s="14"/>
      <c r="AU176" s="13"/>
      <c r="AV176" s="165"/>
      <c r="AW176" s="165"/>
      <c r="AX176" s="14"/>
      <c r="AY176" s="13"/>
      <c r="AZ176" s="165"/>
      <c r="BA176" s="165"/>
      <c r="BB176" s="14"/>
      <c r="BC176" s="13"/>
      <c r="BD176" s="165"/>
      <c r="BE176" s="165"/>
      <c r="BF176" s="14"/>
      <c r="BG176" s="13"/>
      <c r="BH176" s="165"/>
      <c r="BI176" s="165"/>
      <c r="BJ176" s="14"/>
      <c r="BK176" s="13"/>
      <c r="BL176" s="165"/>
      <c r="BM176" s="165"/>
      <c r="BN176" s="14"/>
      <c r="BO176" s="13"/>
      <c r="BP176" s="165"/>
      <c r="BQ176" s="165"/>
      <c r="BR176" s="14"/>
      <c r="BS176" s="13"/>
      <c r="BT176" s="165"/>
      <c r="BU176" s="165"/>
      <c r="BV176" s="14"/>
      <c r="BW176" s="13"/>
      <c r="BX176" s="165"/>
      <c r="BY176" s="165"/>
      <c r="BZ176" s="14"/>
      <c r="CA176" s="13"/>
      <c r="CB176" s="165"/>
      <c r="CC176" s="165"/>
      <c r="CD176" s="14"/>
      <c r="CE176" s="13"/>
      <c r="CF176" s="165"/>
      <c r="CG176" s="165"/>
      <c r="CH176" s="14"/>
      <c r="CI176" s="13"/>
      <c r="CJ176" s="165"/>
      <c r="CK176" s="165"/>
      <c r="CL176" s="14"/>
      <c r="CM176" s="13"/>
      <c r="CN176" s="165"/>
      <c r="CO176" s="165"/>
      <c r="CP176" s="14"/>
      <c r="CQ176" s="13"/>
      <c r="CR176" s="165"/>
      <c r="CS176" s="165"/>
      <c r="CT176" s="14"/>
      <c r="CU176" s="13"/>
      <c r="CV176" s="165"/>
      <c r="CW176" s="165"/>
      <c r="CX176" s="14"/>
      <c r="CY176" s="13"/>
      <c r="CZ176" s="165"/>
      <c r="DA176" s="165"/>
      <c r="DB176" s="14"/>
      <c r="DC176" s="13"/>
      <c r="DD176" s="165"/>
      <c r="DE176" s="165"/>
      <c r="DF176" s="14"/>
      <c r="DG176" s="13"/>
      <c r="DH176" s="165"/>
      <c r="DI176" s="165"/>
      <c r="DJ176" s="14"/>
      <c r="DK176" s="13"/>
      <c r="DL176" s="165"/>
      <c r="DM176" s="165"/>
      <c r="DN176" s="14"/>
      <c r="DO176" s="13"/>
      <c r="DP176" s="165"/>
      <c r="DQ176" s="165"/>
      <c r="DR176" s="14"/>
      <c r="DS176" s="13"/>
      <c r="DT176" s="165"/>
      <c r="DU176" s="165"/>
      <c r="DV176" s="14"/>
      <c r="DW176" s="13"/>
      <c r="DX176" s="165"/>
      <c r="DY176" s="165"/>
      <c r="DZ176" s="14"/>
      <c r="EA176" s="13"/>
      <c r="EB176" s="165"/>
      <c r="EC176" s="165"/>
      <c r="ED176" s="14"/>
      <c r="EE176" s="13"/>
      <c r="EF176" s="165"/>
      <c r="EG176" s="165"/>
      <c r="EH176" s="14"/>
      <c r="EI176" s="13"/>
      <c r="EJ176" s="165"/>
      <c r="EK176" s="165"/>
      <c r="EL176" s="14"/>
      <c r="EM176" s="13"/>
      <c r="EN176" s="165"/>
      <c r="EO176" s="165"/>
      <c r="EP176" s="14"/>
      <c r="EQ176" s="13"/>
      <c r="ER176" s="165"/>
      <c r="ES176" s="165"/>
      <c r="ET176" s="14"/>
      <c r="EU176" s="13"/>
      <c r="EV176" s="165"/>
      <c r="EW176" s="165"/>
      <c r="EX176" s="14"/>
      <c r="EY176" s="13"/>
      <c r="EZ176" s="165"/>
      <c r="FA176" s="165"/>
      <c r="FB176" s="14"/>
      <c r="FC176" s="13"/>
      <c r="FD176" s="165"/>
      <c r="FE176" s="165"/>
      <c r="FF176" s="14"/>
      <c r="FG176" s="13"/>
      <c r="FH176" s="165"/>
      <c r="FI176" s="165"/>
      <c r="FJ176" s="14"/>
      <c r="FK176" s="13"/>
      <c r="FL176" s="165"/>
      <c r="FM176" s="165"/>
      <c r="FN176" s="14"/>
      <c r="FO176" s="13"/>
      <c r="FP176" s="165"/>
      <c r="FQ176" s="165"/>
      <c r="FR176" s="14"/>
      <c r="FS176" s="13"/>
      <c r="FT176" s="165"/>
      <c r="FU176" s="165"/>
      <c r="FV176" s="14"/>
      <c r="FW176" s="13"/>
      <c r="FX176" s="165"/>
      <c r="FY176" s="165"/>
      <c r="FZ176" s="14"/>
      <c r="GA176" s="13"/>
      <c r="GB176" s="165"/>
      <c r="GC176" s="165"/>
      <c r="GD176" s="14"/>
      <c r="GE176" s="13"/>
      <c r="GF176" s="165"/>
      <c r="GG176" s="165"/>
      <c r="GH176" s="14"/>
      <c r="GI176" s="13"/>
      <c r="GJ176" s="165"/>
      <c r="GK176" s="165"/>
      <c r="GL176" s="14"/>
      <c r="GM176" s="13"/>
      <c r="GN176" s="165"/>
      <c r="GO176" s="165"/>
      <c r="GP176" s="14"/>
      <c r="GQ176" s="13"/>
      <c r="GR176" s="165"/>
      <c r="GS176" s="165"/>
      <c r="GT176" s="14"/>
      <c r="GU176" s="13"/>
      <c r="GV176" s="165"/>
      <c r="GW176" s="165"/>
      <c r="GX176" s="14"/>
      <c r="GY176" s="13"/>
      <c r="GZ176" s="165"/>
      <c r="HA176" s="165"/>
      <c r="HB176" s="14"/>
      <c r="HC176" s="13"/>
      <c r="HD176" s="165"/>
      <c r="HE176" s="165"/>
      <c r="HF176" s="14"/>
      <c r="HG176" s="13"/>
      <c r="HH176" s="165"/>
      <c r="HI176" s="165"/>
      <c r="HJ176" s="14"/>
      <c r="HK176" s="13"/>
      <c r="HL176" s="165"/>
      <c r="HM176" s="165"/>
      <c r="HN176" s="14"/>
      <c r="HO176" s="13"/>
      <c r="HP176" s="165"/>
      <c r="HQ176" s="165"/>
      <c r="HR176" s="14"/>
      <c r="HS176" s="13"/>
      <c r="HT176" s="165"/>
      <c r="HU176" s="165"/>
    </row>
    <row r="177" spans="1:229" ht="90" customHeight="1" x14ac:dyDescent="0.2">
      <c r="A177" s="178">
        <v>65</v>
      </c>
      <c r="B177" s="29" t="s">
        <v>282</v>
      </c>
      <c r="C177" s="23" t="s">
        <v>115</v>
      </c>
      <c r="D177" s="4" t="s">
        <v>139</v>
      </c>
      <c r="E177" s="4" t="s">
        <v>163</v>
      </c>
      <c r="F177" s="4" t="s">
        <v>163</v>
      </c>
      <c r="G177" s="1">
        <v>20</v>
      </c>
      <c r="H177" s="1">
        <f t="shared" si="29"/>
        <v>80</v>
      </c>
      <c r="I177" s="1" t="s">
        <v>228</v>
      </c>
      <c r="J177" s="667">
        <v>150</v>
      </c>
      <c r="K177" s="12">
        <f>J177*1.1</f>
        <v>165</v>
      </c>
      <c r="L177" s="10">
        <f>H177*K177</f>
        <v>13200</v>
      </c>
      <c r="M177" s="3">
        <f t="shared" si="30"/>
        <v>2640</v>
      </c>
      <c r="N177" s="3">
        <f t="shared" si="31"/>
        <v>1650</v>
      </c>
      <c r="O177" s="11">
        <f t="shared" si="32"/>
        <v>17490</v>
      </c>
      <c r="P177" s="591">
        <v>45222</v>
      </c>
      <c r="Q177" s="11" t="s">
        <v>790</v>
      </c>
      <c r="R177" s="579" t="s">
        <v>382</v>
      </c>
      <c r="S177" s="573" t="s">
        <v>774</v>
      </c>
      <c r="T177" s="699">
        <f>'LOTTO 65'!B33</f>
        <v>71.17647058823529</v>
      </c>
      <c r="U177" s="2">
        <v>15.51</v>
      </c>
      <c r="V177" s="700">
        <f>U177+T177</f>
        <v>86.686470588235295</v>
      </c>
      <c r="W177" s="700"/>
      <c r="X177" s="697">
        <v>24.24</v>
      </c>
      <c r="Y177" s="677">
        <v>10000</v>
      </c>
      <c r="Z177" s="684">
        <f>Y177/H177</f>
        <v>125</v>
      </c>
      <c r="AA177" s="2" t="s">
        <v>812</v>
      </c>
      <c r="AB177" s="8" t="s">
        <v>807</v>
      </c>
      <c r="AC177" s="8" t="s">
        <v>819</v>
      </c>
      <c r="AD177" s="14"/>
      <c r="AE177" s="13"/>
      <c r="AF177" s="165"/>
      <c r="AG177" s="165"/>
      <c r="AH177" s="14"/>
      <c r="AI177" s="13"/>
      <c r="AJ177" s="165"/>
      <c r="AK177" s="165"/>
      <c r="AL177" s="14"/>
      <c r="AM177" s="13"/>
      <c r="AN177" s="165"/>
      <c r="AO177" s="165"/>
      <c r="AP177" s="14"/>
      <c r="AQ177" s="13"/>
      <c r="AR177" s="165"/>
      <c r="AS177" s="165"/>
      <c r="AT177" s="14"/>
      <c r="AU177" s="13"/>
      <c r="AV177" s="165"/>
      <c r="AW177" s="165"/>
      <c r="AX177" s="14"/>
      <c r="AY177" s="13"/>
      <c r="AZ177" s="165"/>
      <c r="BA177" s="165"/>
      <c r="BB177" s="14"/>
      <c r="BC177" s="13"/>
      <c r="BD177" s="165"/>
      <c r="BE177" s="165"/>
      <c r="BF177" s="14"/>
      <c r="BG177" s="13"/>
      <c r="BH177" s="165"/>
      <c r="BI177" s="165"/>
      <c r="BJ177" s="14"/>
      <c r="BK177" s="13"/>
      <c r="BL177" s="165"/>
      <c r="BM177" s="165"/>
      <c r="BN177" s="14"/>
      <c r="BO177" s="13"/>
      <c r="BP177" s="165"/>
      <c r="BQ177" s="165"/>
      <c r="BR177" s="14"/>
      <c r="BS177" s="13"/>
      <c r="BT177" s="165"/>
      <c r="BU177" s="165"/>
      <c r="BV177" s="14"/>
      <c r="BW177" s="13"/>
      <c r="BX177" s="165"/>
      <c r="BY177" s="165"/>
      <c r="BZ177" s="14"/>
      <c r="CA177" s="13"/>
      <c r="CB177" s="165"/>
      <c r="CC177" s="165"/>
      <c r="CD177" s="14"/>
      <c r="CE177" s="13"/>
      <c r="CF177" s="165"/>
      <c r="CG177" s="165"/>
      <c r="CH177" s="14"/>
      <c r="CI177" s="13"/>
      <c r="CJ177" s="165"/>
      <c r="CK177" s="165"/>
      <c r="CL177" s="14"/>
      <c r="CM177" s="13"/>
      <c r="CN177" s="165"/>
      <c r="CO177" s="165"/>
      <c r="CP177" s="14"/>
      <c r="CQ177" s="13"/>
      <c r="CR177" s="165"/>
      <c r="CS177" s="165"/>
      <c r="CT177" s="14"/>
      <c r="CU177" s="13"/>
      <c r="CV177" s="165"/>
      <c r="CW177" s="165"/>
      <c r="CX177" s="14"/>
      <c r="CY177" s="13"/>
      <c r="CZ177" s="165"/>
      <c r="DA177" s="165"/>
      <c r="DB177" s="14"/>
      <c r="DC177" s="13"/>
      <c r="DD177" s="165"/>
      <c r="DE177" s="165"/>
      <c r="DF177" s="14"/>
      <c r="DG177" s="13"/>
      <c r="DH177" s="165"/>
      <c r="DI177" s="165"/>
      <c r="DJ177" s="14"/>
      <c r="DK177" s="13"/>
      <c r="DL177" s="165"/>
      <c r="DM177" s="165"/>
      <c r="DN177" s="14"/>
      <c r="DO177" s="13"/>
      <c r="DP177" s="165"/>
      <c r="DQ177" s="165"/>
      <c r="DR177" s="14"/>
      <c r="DS177" s="13"/>
      <c r="DT177" s="165"/>
      <c r="DU177" s="165"/>
      <c r="DV177" s="14"/>
      <c r="DW177" s="13"/>
      <c r="DX177" s="165"/>
      <c r="DY177" s="165"/>
      <c r="DZ177" s="14"/>
      <c r="EA177" s="13"/>
      <c r="EB177" s="165"/>
      <c r="EC177" s="165"/>
      <c r="ED177" s="14"/>
      <c r="EE177" s="13"/>
      <c r="EF177" s="165"/>
      <c r="EG177" s="165"/>
      <c r="EH177" s="14"/>
      <c r="EI177" s="13"/>
      <c r="EJ177" s="165"/>
      <c r="EK177" s="165"/>
      <c r="EL177" s="14"/>
      <c r="EM177" s="13"/>
      <c r="EN177" s="165"/>
      <c r="EO177" s="165"/>
      <c r="EP177" s="14"/>
      <c r="EQ177" s="13"/>
      <c r="ER177" s="165"/>
      <c r="ES177" s="165"/>
      <c r="ET177" s="14"/>
      <c r="EU177" s="13"/>
      <c r="EV177" s="165"/>
      <c r="EW177" s="165"/>
      <c r="EX177" s="14"/>
      <c r="EY177" s="13"/>
      <c r="EZ177" s="165"/>
      <c r="FA177" s="165"/>
      <c r="FB177" s="14"/>
      <c r="FC177" s="13"/>
      <c r="FD177" s="165"/>
      <c r="FE177" s="165"/>
      <c r="FF177" s="14"/>
      <c r="FG177" s="13"/>
      <c r="FH177" s="165"/>
      <c r="FI177" s="165"/>
      <c r="FJ177" s="14"/>
      <c r="FK177" s="13"/>
      <c r="FL177" s="165"/>
      <c r="FM177" s="165"/>
      <c r="FN177" s="14"/>
      <c r="FO177" s="13"/>
      <c r="FP177" s="165"/>
      <c r="FQ177" s="165"/>
      <c r="FR177" s="14"/>
      <c r="FS177" s="13"/>
      <c r="FT177" s="165"/>
      <c r="FU177" s="165"/>
      <c r="FV177" s="14"/>
      <c r="FW177" s="13"/>
      <c r="FX177" s="165"/>
      <c r="FY177" s="165"/>
      <c r="FZ177" s="14"/>
      <c r="GA177" s="13"/>
      <c r="GB177" s="165"/>
      <c r="GC177" s="165"/>
      <c r="GD177" s="14"/>
      <c r="GE177" s="13"/>
      <c r="GF177" s="165"/>
      <c r="GG177" s="165"/>
      <c r="GH177" s="14"/>
      <c r="GI177" s="13"/>
      <c r="GJ177" s="165"/>
      <c r="GK177" s="165"/>
      <c r="GL177" s="14"/>
      <c r="GM177" s="13"/>
      <c r="GN177" s="165"/>
      <c r="GO177" s="165"/>
      <c r="GP177" s="14"/>
      <c r="GQ177" s="13"/>
      <c r="GR177" s="165"/>
      <c r="GS177" s="165"/>
      <c r="GT177" s="14"/>
      <c r="GU177" s="13"/>
      <c r="GV177" s="165"/>
      <c r="GW177" s="165"/>
      <c r="GX177" s="14"/>
      <c r="GY177" s="13"/>
      <c r="GZ177" s="165"/>
      <c r="HA177" s="165"/>
      <c r="HB177" s="14"/>
      <c r="HC177" s="13"/>
      <c r="HD177" s="165"/>
      <c r="HE177" s="165"/>
      <c r="HF177" s="14"/>
      <c r="HG177" s="13"/>
      <c r="HH177" s="165"/>
      <c r="HI177" s="165"/>
      <c r="HJ177" s="14"/>
      <c r="HK177" s="13"/>
      <c r="HL177" s="165"/>
      <c r="HM177" s="165"/>
      <c r="HN177" s="14"/>
      <c r="HO177" s="13"/>
      <c r="HP177" s="165"/>
      <c r="HQ177" s="165"/>
      <c r="HR177" s="14"/>
      <c r="HS177" s="13"/>
      <c r="HT177" s="165"/>
      <c r="HU177" s="165"/>
    </row>
    <row r="178" spans="1:229" ht="90" customHeight="1" x14ac:dyDescent="0.2">
      <c r="A178" s="178">
        <v>65</v>
      </c>
      <c r="B178" s="29" t="s">
        <v>282</v>
      </c>
      <c r="C178" s="23" t="s">
        <v>115</v>
      </c>
      <c r="D178" s="4" t="s">
        <v>139</v>
      </c>
      <c r="E178" s="4" t="s">
        <v>163</v>
      </c>
      <c r="F178" s="4" t="s">
        <v>163</v>
      </c>
      <c r="G178" s="1">
        <v>20</v>
      </c>
      <c r="H178" s="1">
        <f t="shared" si="29"/>
        <v>80</v>
      </c>
      <c r="I178" s="1" t="s">
        <v>228</v>
      </c>
      <c r="J178" s="667">
        <v>150</v>
      </c>
      <c r="K178" s="12">
        <f>J178*1.1</f>
        <v>165</v>
      </c>
      <c r="L178" s="10">
        <f>H178*K178</f>
        <v>13200</v>
      </c>
      <c r="M178" s="3">
        <f t="shared" si="30"/>
        <v>2640</v>
      </c>
      <c r="N178" s="3">
        <f t="shared" si="31"/>
        <v>1650</v>
      </c>
      <c r="O178" s="11">
        <f t="shared" si="32"/>
        <v>17490</v>
      </c>
      <c r="P178" s="591">
        <v>45222</v>
      </c>
      <c r="Q178" s="11" t="s">
        <v>790</v>
      </c>
      <c r="R178" s="579" t="s">
        <v>390</v>
      </c>
      <c r="S178" s="573" t="s">
        <v>772</v>
      </c>
      <c r="T178" s="699">
        <f>'LOTTO 65'!B34</f>
        <v>49.117647058823529</v>
      </c>
      <c r="U178" s="2" t="s">
        <v>809</v>
      </c>
      <c r="V178" s="2" t="s">
        <v>809</v>
      </c>
      <c r="W178" s="2"/>
      <c r="X178" s="2" t="s">
        <v>809</v>
      </c>
      <c r="Y178" s="2" t="s">
        <v>809</v>
      </c>
      <c r="Z178" s="2" t="s">
        <v>809</v>
      </c>
      <c r="AA178" s="2" t="s">
        <v>809</v>
      </c>
      <c r="AB178" s="8" t="s">
        <v>809</v>
      </c>
      <c r="AC178" s="8" t="s">
        <v>809</v>
      </c>
      <c r="AD178" s="14"/>
      <c r="AE178" s="13"/>
      <c r="AF178" s="165"/>
      <c r="AG178" s="165"/>
      <c r="AH178" s="14"/>
      <c r="AI178" s="13"/>
      <c r="AJ178" s="165"/>
      <c r="AK178" s="165"/>
      <c r="AL178" s="14"/>
      <c r="AM178" s="13"/>
      <c r="AN178" s="165"/>
      <c r="AO178" s="165"/>
      <c r="AP178" s="14"/>
      <c r="AQ178" s="13"/>
      <c r="AR178" s="165"/>
      <c r="AS178" s="165"/>
      <c r="AT178" s="14"/>
      <c r="AU178" s="13"/>
      <c r="AV178" s="165"/>
      <c r="AW178" s="165"/>
      <c r="AX178" s="14"/>
      <c r="AY178" s="13"/>
      <c r="AZ178" s="165"/>
      <c r="BA178" s="165"/>
      <c r="BB178" s="14"/>
      <c r="BC178" s="13"/>
      <c r="BD178" s="165"/>
      <c r="BE178" s="165"/>
      <c r="BF178" s="14"/>
      <c r="BG178" s="13"/>
      <c r="BH178" s="165"/>
      <c r="BI178" s="165"/>
      <c r="BJ178" s="14"/>
      <c r="BK178" s="13"/>
      <c r="BL178" s="165"/>
      <c r="BM178" s="165"/>
      <c r="BN178" s="14"/>
      <c r="BO178" s="13"/>
      <c r="BP178" s="165"/>
      <c r="BQ178" s="165"/>
      <c r="BR178" s="14"/>
      <c r="BS178" s="13"/>
      <c r="BT178" s="165"/>
      <c r="BU178" s="165"/>
      <c r="BV178" s="14"/>
      <c r="BW178" s="13"/>
      <c r="BX178" s="165"/>
      <c r="BY178" s="165"/>
      <c r="BZ178" s="14"/>
      <c r="CA178" s="13"/>
      <c r="CB178" s="165"/>
      <c r="CC178" s="165"/>
      <c r="CD178" s="14"/>
      <c r="CE178" s="13"/>
      <c r="CF178" s="165"/>
      <c r="CG178" s="165"/>
      <c r="CH178" s="14"/>
      <c r="CI178" s="13"/>
      <c r="CJ178" s="165"/>
      <c r="CK178" s="165"/>
      <c r="CL178" s="14"/>
      <c r="CM178" s="13"/>
      <c r="CN178" s="165"/>
      <c r="CO178" s="165"/>
      <c r="CP178" s="14"/>
      <c r="CQ178" s="13"/>
      <c r="CR178" s="165"/>
      <c r="CS178" s="165"/>
      <c r="CT178" s="14"/>
      <c r="CU178" s="13"/>
      <c r="CV178" s="165"/>
      <c r="CW178" s="165"/>
      <c r="CX178" s="14"/>
      <c r="CY178" s="13"/>
      <c r="CZ178" s="165"/>
      <c r="DA178" s="165"/>
      <c r="DB178" s="14"/>
      <c r="DC178" s="13"/>
      <c r="DD178" s="165"/>
      <c r="DE178" s="165"/>
      <c r="DF178" s="14"/>
      <c r="DG178" s="13"/>
      <c r="DH178" s="165"/>
      <c r="DI178" s="165"/>
      <c r="DJ178" s="14"/>
      <c r="DK178" s="13"/>
      <c r="DL178" s="165"/>
      <c r="DM178" s="165"/>
      <c r="DN178" s="14"/>
      <c r="DO178" s="13"/>
      <c r="DP178" s="165"/>
      <c r="DQ178" s="165"/>
      <c r="DR178" s="14"/>
      <c r="DS178" s="13"/>
      <c r="DT178" s="165"/>
      <c r="DU178" s="165"/>
      <c r="DV178" s="14"/>
      <c r="DW178" s="13"/>
      <c r="DX178" s="165"/>
      <c r="DY178" s="165"/>
      <c r="DZ178" s="14"/>
      <c r="EA178" s="13"/>
      <c r="EB178" s="165"/>
      <c r="EC178" s="165"/>
      <c r="ED178" s="14"/>
      <c r="EE178" s="13"/>
      <c r="EF178" s="165"/>
      <c r="EG178" s="165"/>
      <c r="EH178" s="14"/>
      <c r="EI178" s="13"/>
      <c r="EJ178" s="165"/>
      <c r="EK178" s="165"/>
      <c r="EL178" s="14"/>
      <c r="EM178" s="13"/>
      <c r="EN178" s="165"/>
      <c r="EO178" s="165"/>
      <c r="EP178" s="14"/>
      <c r="EQ178" s="13"/>
      <c r="ER178" s="165"/>
      <c r="ES178" s="165"/>
      <c r="ET178" s="14"/>
      <c r="EU178" s="13"/>
      <c r="EV178" s="165"/>
      <c r="EW178" s="165"/>
      <c r="EX178" s="14"/>
      <c r="EY178" s="13"/>
      <c r="EZ178" s="165"/>
      <c r="FA178" s="165"/>
      <c r="FB178" s="14"/>
      <c r="FC178" s="13"/>
      <c r="FD178" s="165"/>
      <c r="FE178" s="165"/>
      <c r="FF178" s="14"/>
      <c r="FG178" s="13"/>
      <c r="FH178" s="165"/>
      <c r="FI178" s="165"/>
      <c r="FJ178" s="14"/>
      <c r="FK178" s="13"/>
      <c r="FL178" s="165"/>
      <c r="FM178" s="165"/>
      <c r="FN178" s="14"/>
      <c r="FO178" s="13"/>
      <c r="FP178" s="165"/>
      <c r="FQ178" s="165"/>
      <c r="FR178" s="14"/>
      <c r="FS178" s="13"/>
      <c r="FT178" s="165"/>
      <c r="FU178" s="165"/>
      <c r="FV178" s="14"/>
      <c r="FW178" s="13"/>
      <c r="FX178" s="165"/>
      <c r="FY178" s="165"/>
      <c r="FZ178" s="14"/>
      <c r="GA178" s="13"/>
      <c r="GB178" s="165"/>
      <c r="GC178" s="165"/>
      <c r="GD178" s="14"/>
      <c r="GE178" s="13"/>
      <c r="GF178" s="165"/>
      <c r="GG178" s="165"/>
      <c r="GH178" s="14"/>
      <c r="GI178" s="13"/>
      <c r="GJ178" s="165"/>
      <c r="GK178" s="165"/>
      <c r="GL178" s="14"/>
      <c r="GM178" s="13"/>
      <c r="GN178" s="165"/>
      <c r="GO178" s="165"/>
      <c r="GP178" s="14"/>
      <c r="GQ178" s="13"/>
      <c r="GR178" s="165"/>
      <c r="GS178" s="165"/>
      <c r="GT178" s="14"/>
      <c r="GU178" s="13"/>
      <c r="GV178" s="165"/>
      <c r="GW178" s="165"/>
      <c r="GX178" s="14"/>
      <c r="GY178" s="13"/>
      <c r="GZ178" s="165"/>
      <c r="HA178" s="165"/>
      <c r="HB178" s="14"/>
      <c r="HC178" s="13"/>
      <c r="HD178" s="165"/>
      <c r="HE178" s="165"/>
      <c r="HF178" s="14"/>
      <c r="HG178" s="13"/>
      <c r="HH178" s="165"/>
      <c r="HI178" s="165"/>
      <c r="HJ178" s="14"/>
      <c r="HK178" s="13"/>
      <c r="HL178" s="165"/>
      <c r="HM178" s="165"/>
      <c r="HN178" s="14"/>
      <c r="HO178" s="13"/>
      <c r="HP178" s="165"/>
      <c r="HQ178" s="165"/>
      <c r="HR178" s="14"/>
      <c r="HS178" s="13"/>
      <c r="HT178" s="165"/>
      <c r="HU178" s="165"/>
    </row>
    <row r="179" spans="1:229" ht="90" customHeight="1" x14ac:dyDescent="0.2">
      <c r="A179" s="178">
        <v>65</v>
      </c>
      <c r="B179" s="29" t="s">
        <v>282</v>
      </c>
      <c r="C179" s="23" t="s">
        <v>115</v>
      </c>
      <c r="D179" s="4" t="s">
        <v>139</v>
      </c>
      <c r="E179" s="4" t="s">
        <v>163</v>
      </c>
      <c r="F179" s="4" t="s">
        <v>163</v>
      </c>
      <c r="G179" s="1">
        <v>20</v>
      </c>
      <c r="H179" s="1">
        <f t="shared" si="29"/>
        <v>80</v>
      </c>
      <c r="I179" s="1" t="s">
        <v>228</v>
      </c>
      <c r="J179" s="667">
        <v>150</v>
      </c>
      <c r="K179" s="12">
        <f>J179*1.1</f>
        <v>165</v>
      </c>
      <c r="L179" s="10">
        <f>H179*K179</f>
        <v>13200</v>
      </c>
      <c r="M179" s="3">
        <f t="shared" si="30"/>
        <v>2640</v>
      </c>
      <c r="N179" s="3">
        <f t="shared" si="31"/>
        <v>1650</v>
      </c>
      <c r="O179" s="11">
        <f t="shared" si="32"/>
        <v>17490</v>
      </c>
      <c r="P179" s="591">
        <v>45222</v>
      </c>
      <c r="Q179" s="11" t="s">
        <v>790</v>
      </c>
      <c r="R179" s="579" t="s">
        <v>396</v>
      </c>
      <c r="S179" s="573" t="s">
        <v>774</v>
      </c>
      <c r="T179" s="699">
        <f>'LOTTO 65'!B35</f>
        <v>80</v>
      </c>
      <c r="U179" s="2">
        <v>20</v>
      </c>
      <c r="V179" s="700">
        <f>U179+T179</f>
        <v>100</v>
      </c>
      <c r="W179" s="700"/>
      <c r="X179" s="697">
        <v>40.299999999999997</v>
      </c>
      <c r="Y179" s="677">
        <v>7880</v>
      </c>
      <c r="Z179" s="684">
        <f>Y179/H179</f>
        <v>98.5</v>
      </c>
      <c r="AA179" s="2" t="s">
        <v>806</v>
      </c>
      <c r="AB179" s="8" t="s">
        <v>818</v>
      </c>
      <c r="AC179" s="8" t="s">
        <v>819</v>
      </c>
      <c r="AD179" s="14"/>
      <c r="AE179" s="13"/>
      <c r="AF179" s="165"/>
      <c r="AG179" s="165"/>
      <c r="AH179" s="14"/>
      <c r="AI179" s="13"/>
      <c r="AJ179" s="165"/>
      <c r="AK179" s="165"/>
      <c r="AL179" s="14"/>
      <c r="AM179" s="13"/>
      <c r="AN179" s="165"/>
      <c r="AO179" s="165"/>
      <c r="AP179" s="14"/>
      <c r="AQ179" s="13"/>
      <c r="AR179" s="165"/>
      <c r="AS179" s="165"/>
      <c r="AT179" s="14"/>
      <c r="AU179" s="13"/>
      <c r="AV179" s="165"/>
      <c r="AW179" s="165"/>
      <c r="AX179" s="14"/>
      <c r="AY179" s="13"/>
      <c r="AZ179" s="165"/>
      <c r="BA179" s="165"/>
      <c r="BB179" s="14"/>
      <c r="BC179" s="13"/>
      <c r="BD179" s="165"/>
      <c r="BE179" s="165"/>
      <c r="BF179" s="14"/>
      <c r="BG179" s="13"/>
      <c r="BH179" s="165"/>
      <c r="BI179" s="165"/>
      <c r="BJ179" s="14"/>
      <c r="BK179" s="13"/>
      <c r="BL179" s="165"/>
      <c r="BM179" s="165"/>
      <c r="BN179" s="14"/>
      <c r="BO179" s="13"/>
      <c r="BP179" s="165"/>
      <c r="BQ179" s="165"/>
      <c r="BR179" s="14"/>
      <c r="BS179" s="13"/>
      <c r="BT179" s="165"/>
      <c r="BU179" s="165"/>
      <c r="BV179" s="14"/>
      <c r="BW179" s="13"/>
      <c r="BX179" s="165"/>
      <c r="BY179" s="165"/>
      <c r="BZ179" s="14"/>
      <c r="CA179" s="13"/>
      <c r="CB179" s="165"/>
      <c r="CC179" s="165"/>
      <c r="CD179" s="14"/>
      <c r="CE179" s="13"/>
      <c r="CF179" s="165"/>
      <c r="CG179" s="165"/>
      <c r="CH179" s="14"/>
      <c r="CI179" s="13"/>
      <c r="CJ179" s="165"/>
      <c r="CK179" s="165"/>
      <c r="CL179" s="14"/>
      <c r="CM179" s="13"/>
      <c r="CN179" s="165"/>
      <c r="CO179" s="165"/>
      <c r="CP179" s="14"/>
      <c r="CQ179" s="13"/>
      <c r="CR179" s="165"/>
      <c r="CS179" s="165"/>
      <c r="CT179" s="14"/>
      <c r="CU179" s="13"/>
      <c r="CV179" s="165"/>
      <c r="CW179" s="165"/>
      <c r="CX179" s="14"/>
      <c r="CY179" s="13"/>
      <c r="CZ179" s="165"/>
      <c r="DA179" s="165"/>
      <c r="DB179" s="14"/>
      <c r="DC179" s="13"/>
      <c r="DD179" s="165"/>
      <c r="DE179" s="165"/>
      <c r="DF179" s="14"/>
      <c r="DG179" s="13"/>
      <c r="DH179" s="165"/>
      <c r="DI179" s="165"/>
      <c r="DJ179" s="14"/>
      <c r="DK179" s="13"/>
      <c r="DL179" s="165"/>
      <c r="DM179" s="165"/>
      <c r="DN179" s="14"/>
      <c r="DO179" s="13"/>
      <c r="DP179" s="165"/>
      <c r="DQ179" s="165"/>
      <c r="DR179" s="14"/>
      <c r="DS179" s="13"/>
      <c r="DT179" s="165"/>
      <c r="DU179" s="165"/>
      <c r="DV179" s="14"/>
      <c r="DW179" s="13"/>
      <c r="DX179" s="165"/>
      <c r="DY179" s="165"/>
      <c r="DZ179" s="14"/>
      <c r="EA179" s="13"/>
      <c r="EB179" s="165"/>
      <c r="EC179" s="165"/>
      <c r="ED179" s="14"/>
      <c r="EE179" s="13"/>
      <c r="EF179" s="165"/>
      <c r="EG179" s="165"/>
      <c r="EH179" s="14"/>
      <c r="EI179" s="13"/>
      <c r="EJ179" s="165"/>
      <c r="EK179" s="165"/>
      <c r="EL179" s="14"/>
      <c r="EM179" s="13"/>
      <c r="EN179" s="165"/>
      <c r="EO179" s="165"/>
      <c r="EP179" s="14"/>
      <c r="EQ179" s="13"/>
      <c r="ER179" s="165"/>
      <c r="ES179" s="165"/>
      <c r="ET179" s="14"/>
      <c r="EU179" s="13"/>
      <c r="EV179" s="165"/>
      <c r="EW179" s="165"/>
      <c r="EX179" s="14"/>
      <c r="EY179" s="13"/>
      <c r="EZ179" s="165"/>
      <c r="FA179" s="165"/>
      <c r="FB179" s="14"/>
      <c r="FC179" s="13"/>
      <c r="FD179" s="165"/>
      <c r="FE179" s="165"/>
      <c r="FF179" s="14"/>
      <c r="FG179" s="13"/>
      <c r="FH179" s="165"/>
      <c r="FI179" s="165"/>
      <c r="FJ179" s="14"/>
      <c r="FK179" s="13"/>
      <c r="FL179" s="165"/>
      <c r="FM179" s="165"/>
      <c r="FN179" s="14"/>
      <c r="FO179" s="13"/>
      <c r="FP179" s="165"/>
      <c r="FQ179" s="165"/>
      <c r="FR179" s="14"/>
      <c r="FS179" s="13"/>
      <c r="FT179" s="165"/>
      <c r="FU179" s="165"/>
      <c r="FV179" s="14"/>
      <c r="FW179" s="13"/>
      <c r="FX179" s="165"/>
      <c r="FY179" s="165"/>
      <c r="FZ179" s="14"/>
      <c r="GA179" s="13"/>
      <c r="GB179" s="165"/>
      <c r="GC179" s="165"/>
      <c r="GD179" s="14"/>
      <c r="GE179" s="13"/>
      <c r="GF179" s="165"/>
      <c r="GG179" s="165"/>
      <c r="GH179" s="14"/>
      <c r="GI179" s="13"/>
      <c r="GJ179" s="165"/>
      <c r="GK179" s="165"/>
      <c r="GL179" s="14"/>
      <c r="GM179" s="13"/>
      <c r="GN179" s="165"/>
      <c r="GO179" s="165"/>
      <c r="GP179" s="14"/>
      <c r="GQ179" s="13"/>
      <c r="GR179" s="165"/>
      <c r="GS179" s="165"/>
      <c r="GT179" s="14"/>
      <c r="GU179" s="13"/>
      <c r="GV179" s="165"/>
      <c r="GW179" s="165"/>
      <c r="GX179" s="14"/>
      <c r="GY179" s="13"/>
      <c r="GZ179" s="165"/>
      <c r="HA179" s="165"/>
      <c r="HB179" s="14"/>
      <c r="HC179" s="13"/>
      <c r="HD179" s="165"/>
      <c r="HE179" s="165"/>
      <c r="HF179" s="14"/>
      <c r="HG179" s="13"/>
      <c r="HH179" s="165"/>
      <c r="HI179" s="165"/>
      <c r="HJ179" s="14"/>
      <c r="HK179" s="13"/>
      <c r="HL179" s="165"/>
      <c r="HM179" s="165"/>
      <c r="HN179" s="14"/>
      <c r="HO179" s="13"/>
      <c r="HP179" s="165"/>
      <c r="HQ179" s="165"/>
      <c r="HR179" s="14"/>
      <c r="HS179" s="13"/>
      <c r="HT179" s="165"/>
      <c r="HU179" s="165"/>
    </row>
    <row r="180" spans="1:229" ht="90" customHeight="1" x14ac:dyDescent="0.2">
      <c r="A180" s="178">
        <v>65</v>
      </c>
      <c r="B180" s="29" t="s">
        <v>282</v>
      </c>
      <c r="C180" s="23" t="s">
        <v>115</v>
      </c>
      <c r="D180" s="4" t="s">
        <v>139</v>
      </c>
      <c r="E180" s="4" t="s">
        <v>163</v>
      </c>
      <c r="F180" s="4" t="s">
        <v>163</v>
      </c>
      <c r="G180" s="1">
        <v>20</v>
      </c>
      <c r="H180" s="1">
        <f t="shared" si="29"/>
        <v>80</v>
      </c>
      <c r="I180" s="1" t="s">
        <v>228</v>
      </c>
      <c r="J180" s="667">
        <v>150</v>
      </c>
      <c r="K180" s="12">
        <f>J180*1.1</f>
        <v>165</v>
      </c>
      <c r="L180" s="10">
        <f>H180*K180</f>
        <v>13200</v>
      </c>
      <c r="M180" s="3">
        <f t="shared" si="30"/>
        <v>2640</v>
      </c>
      <c r="N180" s="3">
        <f t="shared" si="31"/>
        <v>1650</v>
      </c>
      <c r="O180" s="11">
        <f t="shared" si="32"/>
        <v>17490</v>
      </c>
      <c r="P180" s="591">
        <v>45222</v>
      </c>
      <c r="Q180" s="11" t="s">
        <v>790</v>
      </c>
      <c r="R180" s="579" t="s">
        <v>399</v>
      </c>
      <c r="S180" s="573" t="s">
        <v>774</v>
      </c>
      <c r="T180" s="699">
        <f>'LOTTO 65'!B36</f>
        <v>71.17647058823529</v>
      </c>
      <c r="U180" s="2">
        <v>12.26</v>
      </c>
      <c r="V180" s="700">
        <f>U180+T180</f>
        <v>83.436470588235295</v>
      </c>
      <c r="W180" s="700"/>
      <c r="X180" s="697">
        <v>15.15</v>
      </c>
      <c r="Y180" s="677">
        <v>11200</v>
      </c>
      <c r="Z180" s="684">
        <f>Y180/H180</f>
        <v>140</v>
      </c>
      <c r="AA180" s="2" t="s">
        <v>812</v>
      </c>
      <c r="AB180" s="8" t="s">
        <v>807</v>
      </c>
      <c r="AC180" s="8" t="s">
        <v>819</v>
      </c>
      <c r="AD180" s="14"/>
      <c r="AE180" s="13"/>
      <c r="AF180" s="165"/>
      <c r="AG180" s="165"/>
      <c r="AH180" s="14"/>
      <c r="AI180" s="13"/>
      <c r="AJ180" s="165"/>
      <c r="AK180" s="165"/>
      <c r="AL180" s="14"/>
      <c r="AM180" s="13"/>
      <c r="AN180" s="165"/>
      <c r="AO180" s="165"/>
      <c r="AP180" s="14"/>
      <c r="AQ180" s="13"/>
      <c r="AR180" s="165"/>
      <c r="AS180" s="165"/>
      <c r="AT180" s="14"/>
      <c r="AU180" s="13"/>
      <c r="AV180" s="165"/>
      <c r="AW180" s="165"/>
      <c r="AX180" s="14"/>
      <c r="AY180" s="13"/>
      <c r="AZ180" s="165"/>
      <c r="BA180" s="165"/>
      <c r="BB180" s="14"/>
      <c r="BC180" s="13"/>
      <c r="BD180" s="165"/>
      <c r="BE180" s="165"/>
      <c r="BF180" s="14"/>
      <c r="BG180" s="13"/>
      <c r="BH180" s="165"/>
      <c r="BI180" s="165"/>
      <c r="BJ180" s="14"/>
      <c r="BK180" s="13"/>
      <c r="BL180" s="165"/>
      <c r="BM180" s="165"/>
      <c r="BN180" s="14"/>
      <c r="BO180" s="13"/>
      <c r="BP180" s="165"/>
      <c r="BQ180" s="165"/>
      <c r="BR180" s="14"/>
      <c r="BS180" s="13"/>
      <c r="BT180" s="165"/>
      <c r="BU180" s="165"/>
      <c r="BV180" s="14"/>
      <c r="BW180" s="13"/>
      <c r="BX180" s="165"/>
      <c r="BY180" s="165"/>
      <c r="BZ180" s="14"/>
      <c r="CA180" s="13"/>
      <c r="CB180" s="165"/>
      <c r="CC180" s="165"/>
      <c r="CD180" s="14"/>
      <c r="CE180" s="13"/>
      <c r="CF180" s="165"/>
      <c r="CG180" s="165"/>
      <c r="CH180" s="14"/>
      <c r="CI180" s="13"/>
      <c r="CJ180" s="165"/>
      <c r="CK180" s="165"/>
      <c r="CL180" s="14"/>
      <c r="CM180" s="13"/>
      <c r="CN180" s="165"/>
      <c r="CO180" s="165"/>
      <c r="CP180" s="14"/>
      <c r="CQ180" s="13"/>
      <c r="CR180" s="165"/>
      <c r="CS180" s="165"/>
      <c r="CT180" s="14"/>
      <c r="CU180" s="13"/>
      <c r="CV180" s="165"/>
      <c r="CW180" s="165"/>
      <c r="CX180" s="14"/>
      <c r="CY180" s="13"/>
      <c r="CZ180" s="165"/>
      <c r="DA180" s="165"/>
      <c r="DB180" s="14"/>
      <c r="DC180" s="13"/>
      <c r="DD180" s="165"/>
      <c r="DE180" s="165"/>
      <c r="DF180" s="14"/>
      <c r="DG180" s="13"/>
      <c r="DH180" s="165"/>
      <c r="DI180" s="165"/>
      <c r="DJ180" s="14"/>
      <c r="DK180" s="13"/>
      <c r="DL180" s="165"/>
      <c r="DM180" s="165"/>
      <c r="DN180" s="14"/>
      <c r="DO180" s="13"/>
      <c r="DP180" s="165"/>
      <c r="DQ180" s="165"/>
      <c r="DR180" s="14"/>
      <c r="DS180" s="13"/>
      <c r="DT180" s="165"/>
      <c r="DU180" s="165"/>
      <c r="DV180" s="14"/>
      <c r="DW180" s="13"/>
      <c r="DX180" s="165"/>
      <c r="DY180" s="165"/>
      <c r="DZ180" s="14"/>
      <c r="EA180" s="13"/>
      <c r="EB180" s="165"/>
      <c r="EC180" s="165"/>
      <c r="ED180" s="14"/>
      <c r="EE180" s="13"/>
      <c r="EF180" s="165"/>
      <c r="EG180" s="165"/>
      <c r="EH180" s="14"/>
      <c r="EI180" s="13"/>
      <c r="EJ180" s="165"/>
      <c r="EK180" s="165"/>
      <c r="EL180" s="14"/>
      <c r="EM180" s="13"/>
      <c r="EN180" s="165"/>
      <c r="EO180" s="165"/>
      <c r="EP180" s="14"/>
      <c r="EQ180" s="13"/>
      <c r="ER180" s="165"/>
      <c r="ES180" s="165"/>
      <c r="ET180" s="14"/>
      <c r="EU180" s="13"/>
      <c r="EV180" s="165"/>
      <c r="EW180" s="165"/>
      <c r="EX180" s="14"/>
      <c r="EY180" s="13"/>
      <c r="EZ180" s="165"/>
      <c r="FA180" s="165"/>
      <c r="FB180" s="14"/>
      <c r="FC180" s="13"/>
      <c r="FD180" s="165"/>
      <c r="FE180" s="165"/>
      <c r="FF180" s="14"/>
      <c r="FG180" s="13"/>
      <c r="FH180" s="165"/>
      <c r="FI180" s="165"/>
      <c r="FJ180" s="14"/>
      <c r="FK180" s="13"/>
      <c r="FL180" s="165"/>
      <c r="FM180" s="165"/>
      <c r="FN180" s="14"/>
      <c r="FO180" s="13"/>
      <c r="FP180" s="165"/>
      <c r="FQ180" s="165"/>
      <c r="FR180" s="14"/>
      <c r="FS180" s="13"/>
      <c r="FT180" s="165"/>
      <c r="FU180" s="165"/>
      <c r="FV180" s="14"/>
      <c r="FW180" s="13"/>
      <c r="FX180" s="165"/>
      <c r="FY180" s="165"/>
      <c r="FZ180" s="14"/>
      <c r="GA180" s="13"/>
      <c r="GB180" s="165"/>
      <c r="GC180" s="165"/>
      <c r="GD180" s="14"/>
      <c r="GE180" s="13"/>
      <c r="GF180" s="165"/>
      <c r="GG180" s="165"/>
      <c r="GH180" s="14"/>
      <c r="GI180" s="13"/>
      <c r="GJ180" s="165"/>
      <c r="GK180" s="165"/>
      <c r="GL180" s="14"/>
      <c r="GM180" s="13"/>
      <c r="GN180" s="165"/>
      <c r="GO180" s="165"/>
      <c r="GP180" s="14"/>
      <c r="GQ180" s="13"/>
      <c r="GR180" s="165"/>
      <c r="GS180" s="165"/>
      <c r="GT180" s="14"/>
      <c r="GU180" s="13"/>
      <c r="GV180" s="165"/>
      <c r="GW180" s="165"/>
      <c r="GX180" s="14"/>
      <c r="GY180" s="13"/>
      <c r="GZ180" s="165"/>
      <c r="HA180" s="165"/>
      <c r="HB180" s="14"/>
      <c r="HC180" s="13"/>
      <c r="HD180" s="165"/>
      <c r="HE180" s="165"/>
      <c r="HF180" s="14"/>
      <c r="HG180" s="13"/>
      <c r="HH180" s="165"/>
      <c r="HI180" s="165"/>
      <c r="HJ180" s="14"/>
      <c r="HK180" s="13"/>
      <c r="HL180" s="165"/>
      <c r="HM180" s="165"/>
      <c r="HN180" s="14"/>
      <c r="HO180" s="13"/>
      <c r="HP180" s="165"/>
      <c r="HQ180" s="165"/>
      <c r="HR180" s="14"/>
      <c r="HS180" s="13"/>
      <c r="HT180" s="165"/>
      <c r="HU180" s="165"/>
    </row>
    <row r="181" spans="1:229" s="61" customFormat="1" ht="90" customHeight="1" x14ac:dyDescent="0.2">
      <c r="A181" s="179">
        <v>66</v>
      </c>
      <c r="B181" s="46" t="s">
        <v>283</v>
      </c>
      <c r="C181" s="55" t="s">
        <v>53</v>
      </c>
      <c r="D181" s="48" t="s">
        <v>139</v>
      </c>
      <c r="E181" s="48" t="s">
        <v>163</v>
      </c>
      <c r="F181" s="48" t="s">
        <v>163</v>
      </c>
      <c r="G181" s="45">
        <v>20</v>
      </c>
      <c r="H181" s="45">
        <f t="shared" si="29"/>
        <v>80</v>
      </c>
      <c r="I181" s="45" t="s">
        <v>228</v>
      </c>
      <c r="J181" s="667">
        <v>150</v>
      </c>
      <c r="K181" s="57">
        <f>J181*1.1</f>
        <v>165</v>
      </c>
      <c r="L181" s="50">
        <f>H181*K181</f>
        <v>13200</v>
      </c>
      <c r="M181" s="51">
        <f t="shared" si="30"/>
        <v>2640</v>
      </c>
      <c r="N181" s="51">
        <f t="shared" si="31"/>
        <v>1650</v>
      </c>
      <c r="O181" s="52">
        <f t="shared" si="32"/>
        <v>17490</v>
      </c>
      <c r="P181" s="593">
        <v>45222</v>
      </c>
      <c r="Q181" s="52" t="s">
        <v>790</v>
      </c>
      <c r="R181" s="580" t="s">
        <v>382</v>
      </c>
      <c r="S181" s="574" t="s">
        <v>774</v>
      </c>
      <c r="T181" s="527">
        <f>'LOTTO 66'!B24</f>
        <v>80</v>
      </c>
      <c r="U181" s="46">
        <v>14.72</v>
      </c>
      <c r="V181" s="56">
        <f>U181+T181</f>
        <v>94.72</v>
      </c>
      <c r="W181" s="56"/>
      <c r="X181" s="695">
        <v>21.82</v>
      </c>
      <c r="Y181" s="676">
        <v>10320</v>
      </c>
      <c r="Z181" s="683">
        <f>Y181/H181</f>
        <v>129</v>
      </c>
      <c r="AA181" s="46"/>
      <c r="AB181" s="716" t="s">
        <v>807</v>
      </c>
      <c r="AC181" s="716" t="s">
        <v>819</v>
      </c>
      <c r="AD181" s="59"/>
      <c r="AE181" s="58"/>
      <c r="AF181" s="166"/>
      <c r="AG181" s="166"/>
      <c r="AH181" s="59"/>
      <c r="AI181" s="58"/>
      <c r="AJ181" s="166"/>
      <c r="AK181" s="166"/>
      <c r="AL181" s="59"/>
      <c r="AM181" s="58"/>
      <c r="AN181" s="166"/>
      <c r="AO181" s="166"/>
      <c r="AP181" s="59"/>
      <c r="AQ181" s="58"/>
      <c r="AR181" s="166"/>
      <c r="AS181" s="166"/>
      <c r="AT181" s="59"/>
      <c r="AU181" s="58"/>
      <c r="AV181" s="166"/>
      <c r="AW181" s="166"/>
      <c r="AX181" s="59"/>
      <c r="AY181" s="58"/>
      <c r="AZ181" s="166"/>
      <c r="BA181" s="166"/>
      <c r="BB181" s="59"/>
      <c r="BC181" s="58"/>
      <c r="BD181" s="166"/>
      <c r="BE181" s="166"/>
      <c r="BF181" s="59"/>
      <c r="BG181" s="58"/>
      <c r="BH181" s="166"/>
      <c r="BI181" s="166"/>
      <c r="BJ181" s="59"/>
      <c r="BK181" s="58"/>
      <c r="BL181" s="166"/>
      <c r="BM181" s="166"/>
      <c r="BN181" s="59"/>
      <c r="BO181" s="58"/>
      <c r="BP181" s="166"/>
      <c r="BQ181" s="166"/>
      <c r="BR181" s="59"/>
      <c r="BS181" s="58"/>
      <c r="BT181" s="166"/>
      <c r="BU181" s="166"/>
      <c r="BV181" s="59"/>
      <c r="BW181" s="58"/>
      <c r="BX181" s="166"/>
      <c r="BY181" s="166"/>
      <c r="BZ181" s="59"/>
      <c r="CA181" s="58"/>
      <c r="CB181" s="166"/>
      <c r="CC181" s="166"/>
      <c r="CD181" s="59"/>
      <c r="CE181" s="58"/>
      <c r="CF181" s="166"/>
      <c r="CG181" s="166"/>
      <c r="CH181" s="59"/>
      <c r="CI181" s="58"/>
      <c r="CJ181" s="166"/>
      <c r="CK181" s="166"/>
      <c r="CL181" s="59"/>
      <c r="CM181" s="58"/>
      <c r="CN181" s="166"/>
      <c r="CO181" s="166"/>
      <c r="CP181" s="59"/>
      <c r="CQ181" s="58"/>
      <c r="CR181" s="166"/>
      <c r="CS181" s="166"/>
      <c r="CT181" s="59"/>
      <c r="CU181" s="58"/>
      <c r="CV181" s="166"/>
      <c r="CW181" s="166"/>
      <c r="CX181" s="59"/>
      <c r="CY181" s="58"/>
      <c r="CZ181" s="166"/>
      <c r="DA181" s="166"/>
      <c r="DB181" s="59"/>
      <c r="DC181" s="58"/>
      <c r="DD181" s="166"/>
      <c r="DE181" s="166"/>
      <c r="DF181" s="59"/>
      <c r="DG181" s="58"/>
      <c r="DH181" s="166"/>
      <c r="DI181" s="166"/>
      <c r="DJ181" s="59"/>
      <c r="DK181" s="58"/>
      <c r="DL181" s="166"/>
      <c r="DM181" s="166"/>
      <c r="DN181" s="59"/>
      <c r="DO181" s="58"/>
      <c r="DP181" s="166"/>
      <c r="DQ181" s="166"/>
      <c r="DR181" s="59"/>
      <c r="DS181" s="58"/>
      <c r="DT181" s="166"/>
      <c r="DU181" s="166"/>
      <c r="DV181" s="59"/>
      <c r="DW181" s="58"/>
      <c r="DX181" s="166"/>
      <c r="DY181" s="166"/>
      <c r="DZ181" s="59"/>
      <c r="EA181" s="58"/>
      <c r="EB181" s="166"/>
      <c r="EC181" s="166"/>
      <c r="ED181" s="59"/>
      <c r="EE181" s="58"/>
      <c r="EF181" s="166"/>
      <c r="EG181" s="166"/>
      <c r="EH181" s="59"/>
      <c r="EI181" s="58"/>
      <c r="EJ181" s="166"/>
      <c r="EK181" s="166"/>
      <c r="EL181" s="59"/>
      <c r="EM181" s="58"/>
      <c r="EN181" s="166"/>
      <c r="EO181" s="166"/>
      <c r="EP181" s="59"/>
      <c r="EQ181" s="58"/>
      <c r="ER181" s="166"/>
      <c r="ES181" s="166"/>
      <c r="ET181" s="59"/>
      <c r="EU181" s="58"/>
      <c r="EV181" s="166"/>
      <c r="EW181" s="166"/>
      <c r="EX181" s="59"/>
      <c r="EY181" s="58"/>
      <c r="EZ181" s="166"/>
      <c r="FA181" s="166"/>
      <c r="FB181" s="59"/>
      <c r="FC181" s="58"/>
      <c r="FD181" s="166"/>
      <c r="FE181" s="166"/>
      <c r="FF181" s="59"/>
      <c r="FG181" s="58"/>
      <c r="FH181" s="166"/>
      <c r="FI181" s="166"/>
      <c r="FJ181" s="59"/>
      <c r="FK181" s="58"/>
      <c r="FL181" s="166"/>
      <c r="FM181" s="166"/>
      <c r="FN181" s="59"/>
      <c r="FO181" s="58"/>
      <c r="FP181" s="166"/>
      <c r="FQ181" s="166"/>
      <c r="FR181" s="59"/>
      <c r="FS181" s="58"/>
      <c r="FT181" s="166"/>
      <c r="FU181" s="166"/>
      <c r="FV181" s="59"/>
      <c r="FW181" s="58"/>
      <c r="FX181" s="166"/>
      <c r="FY181" s="166"/>
      <c r="FZ181" s="59"/>
      <c r="GA181" s="58"/>
      <c r="GB181" s="166"/>
      <c r="GC181" s="166"/>
      <c r="GD181" s="59"/>
      <c r="GE181" s="58"/>
      <c r="GF181" s="166"/>
      <c r="GG181" s="166"/>
      <c r="GH181" s="59"/>
      <c r="GI181" s="58"/>
      <c r="GJ181" s="166"/>
      <c r="GK181" s="166"/>
      <c r="GL181" s="59"/>
      <c r="GM181" s="58"/>
      <c r="GN181" s="166"/>
      <c r="GO181" s="166"/>
      <c r="GP181" s="59"/>
      <c r="GQ181" s="58"/>
      <c r="GR181" s="166"/>
      <c r="GS181" s="166"/>
      <c r="GT181" s="59"/>
      <c r="GU181" s="58"/>
      <c r="GV181" s="166"/>
      <c r="GW181" s="166"/>
      <c r="GX181" s="59"/>
      <c r="GY181" s="58"/>
      <c r="GZ181" s="166"/>
      <c r="HA181" s="166"/>
      <c r="HB181" s="59"/>
      <c r="HC181" s="58"/>
      <c r="HD181" s="166"/>
      <c r="HE181" s="166"/>
      <c r="HF181" s="59"/>
      <c r="HG181" s="58"/>
      <c r="HH181" s="166"/>
      <c r="HI181" s="166"/>
      <c r="HJ181" s="59"/>
      <c r="HK181" s="58"/>
      <c r="HL181" s="166"/>
      <c r="HM181" s="166"/>
      <c r="HN181" s="59"/>
      <c r="HO181" s="58"/>
      <c r="HP181" s="166"/>
      <c r="HQ181" s="166"/>
      <c r="HR181" s="59"/>
      <c r="HS181" s="58"/>
      <c r="HT181" s="166"/>
      <c r="HU181" s="166"/>
    </row>
    <row r="182" spans="1:229" s="61" customFormat="1" ht="90" customHeight="1" x14ac:dyDescent="0.2">
      <c r="A182" s="179">
        <v>66</v>
      </c>
      <c r="B182" s="46" t="s">
        <v>283</v>
      </c>
      <c r="C182" s="55" t="s">
        <v>53</v>
      </c>
      <c r="D182" s="48" t="s">
        <v>139</v>
      </c>
      <c r="E182" s="48" t="s">
        <v>163</v>
      </c>
      <c r="F182" s="48" t="s">
        <v>163</v>
      </c>
      <c r="G182" s="45">
        <v>20</v>
      </c>
      <c r="H182" s="45">
        <f t="shared" si="29"/>
        <v>80</v>
      </c>
      <c r="I182" s="45" t="s">
        <v>228</v>
      </c>
      <c r="J182" s="667">
        <v>150</v>
      </c>
      <c r="K182" s="57">
        <f>J182*1.1</f>
        <v>165</v>
      </c>
      <c r="L182" s="50">
        <f>H182*K182</f>
        <v>13200</v>
      </c>
      <c r="M182" s="51">
        <f t="shared" si="30"/>
        <v>2640</v>
      </c>
      <c r="N182" s="51">
        <f t="shared" si="31"/>
        <v>1650</v>
      </c>
      <c r="O182" s="52">
        <f t="shared" si="32"/>
        <v>17490</v>
      </c>
      <c r="P182" s="593">
        <v>45222</v>
      </c>
      <c r="Q182" s="52" t="s">
        <v>790</v>
      </c>
      <c r="R182" s="580" t="s">
        <v>396</v>
      </c>
      <c r="S182" s="574" t="s">
        <v>774</v>
      </c>
      <c r="T182" s="527">
        <f>'LOTTO 66'!B25</f>
        <v>54.999999999999993</v>
      </c>
      <c r="U182" s="46">
        <v>20</v>
      </c>
      <c r="V182" s="56">
        <f>U182+T182</f>
        <v>75</v>
      </c>
      <c r="W182" s="56"/>
      <c r="X182" s="695">
        <v>40.299999999999997</v>
      </c>
      <c r="Y182" s="676">
        <v>7880</v>
      </c>
      <c r="Z182" s="683">
        <f>Y182/H182</f>
        <v>98.5</v>
      </c>
      <c r="AA182" s="46"/>
      <c r="AB182" s="716" t="s">
        <v>807</v>
      </c>
      <c r="AC182" s="716" t="s">
        <v>819</v>
      </c>
      <c r="AD182" s="59"/>
      <c r="AE182" s="58"/>
      <c r="AF182" s="166"/>
      <c r="AG182" s="166"/>
      <c r="AH182" s="59"/>
      <c r="AI182" s="58"/>
      <c r="AJ182" s="166"/>
      <c r="AK182" s="166"/>
      <c r="AL182" s="59"/>
      <c r="AM182" s="58"/>
      <c r="AN182" s="166"/>
      <c r="AO182" s="166"/>
      <c r="AP182" s="59"/>
      <c r="AQ182" s="58"/>
      <c r="AR182" s="166"/>
      <c r="AS182" s="166"/>
      <c r="AT182" s="59"/>
      <c r="AU182" s="58"/>
      <c r="AV182" s="166"/>
      <c r="AW182" s="166"/>
      <c r="AX182" s="59"/>
      <c r="AY182" s="58"/>
      <c r="AZ182" s="166"/>
      <c r="BA182" s="166"/>
      <c r="BB182" s="59"/>
      <c r="BC182" s="58"/>
      <c r="BD182" s="166"/>
      <c r="BE182" s="166"/>
      <c r="BF182" s="59"/>
      <c r="BG182" s="58"/>
      <c r="BH182" s="166"/>
      <c r="BI182" s="166"/>
      <c r="BJ182" s="59"/>
      <c r="BK182" s="58"/>
      <c r="BL182" s="166"/>
      <c r="BM182" s="166"/>
      <c r="BN182" s="59"/>
      <c r="BO182" s="58"/>
      <c r="BP182" s="166"/>
      <c r="BQ182" s="166"/>
      <c r="BR182" s="59"/>
      <c r="BS182" s="58"/>
      <c r="BT182" s="166"/>
      <c r="BU182" s="166"/>
      <c r="BV182" s="59"/>
      <c r="BW182" s="58"/>
      <c r="BX182" s="166"/>
      <c r="BY182" s="166"/>
      <c r="BZ182" s="59"/>
      <c r="CA182" s="58"/>
      <c r="CB182" s="166"/>
      <c r="CC182" s="166"/>
      <c r="CD182" s="59"/>
      <c r="CE182" s="58"/>
      <c r="CF182" s="166"/>
      <c r="CG182" s="166"/>
      <c r="CH182" s="59"/>
      <c r="CI182" s="58"/>
      <c r="CJ182" s="166"/>
      <c r="CK182" s="166"/>
      <c r="CL182" s="59"/>
      <c r="CM182" s="58"/>
      <c r="CN182" s="166"/>
      <c r="CO182" s="166"/>
      <c r="CP182" s="59"/>
      <c r="CQ182" s="58"/>
      <c r="CR182" s="166"/>
      <c r="CS182" s="166"/>
      <c r="CT182" s="59"/>
      <c r="CU182" s="58"/>
      <c r="CV182" s="166"/>
      <c r="CW182" s="166"/>
      <c r="CX182" s="59"/>
      <c r="CY182" s="58"/>
      <c r="CZ182" s="166"/>
      <c r="DA182" s="166"/>
      <c r="DB182" s="59"/>
      <c r="DC182" s="58"/>
      <c r="DD182" s="166"/>
      <c r="DE182" s="166"/>
      <c r="DF182" s="59"/>
      <c r="DG182" s="58"/>
      <c r="DH182" s="166"/>
      <c r="DI182" s="166"/>
      <c r="DJ182" s="59"/>
      <c r="DK182" s="58"/>
      <c r="DL182" s="166"/>
      <c r="DM182" s="166"/>
      <c r="DN182" s="59"/>
      <c r="DO182" s="58"/>
      <c r="DP182" s="166"/>
      <c r="DQ182" s="166"/>
      <c r="DR182" s="59"/>
      <c r="DS182" s="58"/>
      <c r="DT182" s="166"/>
      <c r="DU182" s="166"/>
      <c r="DV182" s="59"/>
      <c r="DW182" s="58"/>
      <c r="DX182" s="166"/>
      <c r="DY182" s="166"/>
      <c r="DZ182" s="59"/>
      <c r="EA182" s="58"/>
      <c r="EB182" s="166"/>
      <c r="EC182" s="166"/>
      <c r="ED182" s="59"/>
      <c r="EE182" s="58"/>
      <c r="EF182" s="166"/>
      <c r="EG182" s="166"/>
      <c r="EH182" s="59"/>
      <c r="EI182" s="58"/>
      <c r="EJ182" s="166"/>
      <c r="EK182" s="166"/>
      <c r="EL182" s="59"/>
      <c r="EM182" s="58"/>
      <c r="EN182" s="166"/>
      <c r="EO182" s="166"/>
      <c r="EP182" s="59"/>
      <c r="EQ182" s="58"/>
      <c r="ER182" s="166"/>
      <c r="ES182" s="166"/>
      <c r="ET182" s="59"/>
      <c r="EU182" s="58"/>
      <c r="EV182" s="166"/>
      <c r="EW182" s="166"/>
      <c r="EX182" s="59"/>
      <c r="EY182" s="58"/>
      <c r="EZ182" s="166"/>
      <c r="FA182" s="166"/>
      <c r="FB182" s="59"/>
      <c r="FC182" s="58"/>
      <c r="FD182" s="166"/>
      <c r="FE182" s="166"/>
      <c r="FF182" s="59"/>
      <c r="FG182" s="58"/>
      <c r="FH182" s="166"/>
      <c r="FI182" s="166"/>
      <c r="FJ182" s="59"/>
      <c r="FK182" s="58"/>
      <c r="FL182" s="166"/>
      <c r="FM182" s="166"/>
      <c r="FN182" s="59"/>
      <c r="FO182" s="58"/>
      <c r="FP182" s="166"/>
      <c r="FQ182" s="166"/>
      <c r="FR182" s="59"/>
      <c r="FS182" s="58"/>
      <c r="FT182" s="166"/>
      <c r="FU182" s="166"/>
      <c r="FV182" s="59"/>
      <c r="FW182" s="58"/>
      <c r="FX182" s="166"/>
      <c r="FY182" s="166"/>
      <c r="FZ182" s="59"/>
      <c r="GA182" s="58"/>
      <c r="GB182" s="166"/>
      <c r="GC182" s="166"/>
      <c r="GD182" s="59"/>
      <c r="GE182" s="58"/>
      <c r="GF182" s="166"/>
      <c r="GG182" s="166"/>
      <c r="GH182" s="59"/>
      <c r="GI182" s="58"/>
      <c r="GJ182" s="166"/>
      <c r="GK182" s="166"/>
      <c r="GL182" s="59"/>
      <c r="GM182" s="58"/>
      <c r="GN182" s="166"/>
      <c r="GO182" s="166"/>
      <c r="GP182" s="59"/>
      <c r="GQ182" s="58"/>
      <c r="GR182" s="166"/>
      <c r="GS182" s="166"/>
      <c r="GT182" s="59"/>
      <c r="GU182" s="58"/>
      <c r="GV182" s="166"/>
      <c r="GW182" s="166"/>
      <c r="GX182" s="59"/>
      <c r="GY182" s="58"/>
      <c r="GZ182" s="166"/>
      <c r="HA182" s="166"/>
      <c r="HB182" s="59"/>
      <c r="HC182" s="58"/>
      <c r="HD182" s="166"/>
      <c r="HE182" s="166"/>
      <c r="HF182" s="59"/>
      <c r="HG182" s="58"/>
      <c r="HH182" s="166"/>
      <c r="HI182" s="166"/>
      <c r="HJ182" s="59"/>
      <c r="HK182" s="58"/>
      <c r="HL182" s="166"/>
      <c r="HM182" s="166"/>
      <c r="HN182" s="59"/>
      <c r="HO182" s="58"/>
      <c r="HP182" s="166"/>
      <c r="HQ182" s="166"/>
      <c r="HR182" s="59"/>
      <c r="HS182" s="58"/>
      <c r="HT182" s="166"/>
      <c r="HU182" s="166"/>
    </row>
    <row r="183" spans="1:229" s="61" customFormat="1" ht="90" customHeight="1" x14ac:dyDescent="0.2">
      <c r="A183" s="179">
        <v>66</v>
      </c>
      <c r="B183" s="46" t="s">
        <v>283</v>
      </c>
      <c r="C183" s="55" t="s">
        <v>53</v>
      </c>
      <c r="D183" s="48" t="s">
        <v>139</v>
      </c>
      <c r="E183" s="48" t="s">
        <v>163</v>
      </c>
      <c r="F183" s="48" t="s">
        <v>163</v>
      </c>
      <c r="G183" s="45">
        <v>20</v>
      </c>
      <c r="H183" s="45">
        <f t="shared" si="29"/>
        <v>80</v>
      </c>
      <c r="I183" s="45" t="s">
        <v>228</v>
      </c>
      <c r="J183" s="667">
        <v>150</v>
      </c>
      <c r="K183" s="57">
        <f>J183*1.1</f>
        <v>165</v>
      </c>
      <c r="L183" s="50">
        <f>H183*K183</f>
        <v>13200</v>
      </c>
      <c r="M183" s="51">
        <f t="shared" si="30"/>
        <v>2640</v>
      </c>
      <c r="N183" s="51">
        <f t="shared" si="31"/>
        <v>1650</v>
      </c>
      <c r="O183" s="52">
        <f t="shared" si="32"/>
        <v>17490</v>
      </c>
      <c r="P183" s="593">
        <v>45222</v>
      </c>
      <c r="Q183" s="52" t="s">
        <v>790</v>
      </c>
      <c r="R183" s="580" t="s">
        <v>399</v>
      </c>
      <c r="S183" s="574" t="s">
        <v>784</v>
      </c>
      <c r="T183" s="46" t="s">
        <v>809</v>
      </c>
      <c r="U183" s="45" t="s">
        <v>809</v>
      </c>
      <c r="V183" s="45" t="s">
        <v>809</v>
      </c>
      <c r="W183" s="45"/>
      <c r="X183" s="45" t="s">
        <v>809</v>
      </c>
      <c r="Y183" s="45" t="s">
        <v>809</v>
      </c>
      <c r="Z183" s="45" t="s">
        <v>809</v>
      </c>
      <c r="AA183" s="45" t="s">
        <v>809</v>
      </c>
      <c r="AB183" s="46" t="s">
        <v>809</v>
      </c>
      <c r="AC183" s="715" t="s">
        <v>809</v>
      </c>
      <c r="AD183" s="59"/>
      <c r="AE183" s="58"/>
      <c r="AF183" s="166"/>
      <c r="AG183" s="166"/>
      <c r="AH183" s="59"/>
      <c r="AI183" s="58"/>
      <c r="AJ183" s="166"/>
      <c r="AK183" s="166"/>
      <c r="AL183" s="59"/>
      <c r="AM183" s="58"/>
      <c r="AN183" s="166"/>
      <c r="AO183" s="166"/>
      <c r="AP183" s="59"/>
      <c r="AQ183" s="58"/>
      <c r="AR183" s="166"/>
      <c r="AS183" s="166"/>
      <c r="AT183" s="59"/>
      <c r="AU183" s="58"/>
      <c r="AV183" s="166"/>
      <c r="AW183" s="166"/>
      <c r="AX183" s="59"/>
      <c r="AY183" s="58"/>
      <c r="AZ183" s="166"/>
      <c r="BA183" s="166"/>
      <c r="BB183" s="59"/>
      <c r="BC183" s="58"/>
      <c r="BD183" s="166"/>
      <c r="BE183" s="166"/>
      <c r="BF183" s="59"/>
      <c r="BG183" s="58"/>
      <c r="BH183" s="166"/>
      <c r="BI183" s="166"/>
      <c r="BJ183" s="59"/>
      <c r="BK183" s="58"/>
      <c r="BL183" s="166"/>
      <c r="BM183" s="166"/>
      <c r="BN183" s="59"/>
      <c r="BO183" s="58"/>
      <c r="BP183" s="166"/>
      <c r="BQ183" s="166"/>
      <c r="BR183" s="59"/>
      <c r="BS183" s="58"/>
      <c r="BT183" s="166"/>
      <c r="BU183" s="166"/>
      <c r="BV183" s="59"/>
      <c r="BW183" s="58"/>
      <c r="BX183" s="166"/>
      <c r="BY183" s="166"/>
      <c r="BZ183" s="59"/>
      <c r="CA183" s="58"/>
      <c r="CB183" s="166"/>
      <c r="CC183" s="166"/>
      <c r="CD183" s="59"/>
      <c r="CE183" s="58"/>
      <c r="CF183" s="166"/>
      <c r="CG183" s="166"/>
      <c r="CH183" s="59"/>
      <c r="CI183" s="58"/>
      <c r="CJ183" s="166"/>
      <c r="CK183" s="166"/>
      <c r="CL183" s="59"/>
      <c r="CM183" s="58"/>
      <c r="CN183" s="166"/>
      <c r="CO183" s="166"/>
      <c r="CP183" s="59"/>
      <c r="CQ183" s="58"/>
      <c r="CR183" s="166"/>
      <c r="CS183" s="166"/>
      <c r="CT183" s="59"/>
      <c r="CU183" s="58"/>
      <c r="CV183" s="166"/>
      <c r="CW183" s="166"/>
      <c r="CX183" s="59"/>
      <c r="CY183" s="58"/>
      <c r="CZ183" s="166"/>
      <c r="DA183" s="166"/>
      <c r="DB183" s="59"/>
      <c r="DC183" s="58"/>
      <c r="DD183" s="166"/>
      <c r="DE183" s="166"/>
      <c r="DF183" s="59"/>
      <c r="DG183" s="58"/>
      <c r="DH183" s="166"/>
      <c r="DI183" s="166"/>
      <c r="DJ183" s="59"/>
      <c r="DK183" s="58"/>
      <c r="DL183" s="166"/>
      <c r="DM183" s="166"/>
      <c r="DN183" s="59"/>
      <c r="DO183" s="58"/>
      <c r="DP183" s="166"/>
      <c r="DQ183" s="166"/>
      <c r="DR183" s="59"/>
      <c r="DS183" s="58"/>
      <c r="DT183" s="166"/>
      <c r="DU183" s="166"/>
      <c r="DV183" s="59"/>
      <c r="DW183" s="58"/>
      <c r="DX183" s="166"/>
      <c r="DY183" s="166"/>
      <c r="DZ183" s="59"/>
      <c r="EA183" s="58"/>
      <c r="EB183" s="166"/>
      <c r="EC183" s="166"/>
      <c r="ED183" s="59"/>
      <c r="EE183" s="58"/>
      <c r="EF183" s="166"/>
      <c r="EG183" s="166"/>
      <c r="EH183" s="59"/>
      <c r="EI183" s="58"/>
      <c r="EJ183" s="166"/>
      <c r="EK183" s="166"/>
      <c r="EL183" s="59"/>
      <c r="EM183" s="58"/>
      <c r="EN183" s="166"/>
      <c r="EO183" s="166"/>
      <c r="EP183" s="59"/>
      <c r="EQ183" s="58"/>
      <c r="ER183" s="166"/>
      <c r="ES183" s="166"/>
      <c r="ET183" s="59"/>
      <c r="EU183" s="58"/>
      <c r="EV183" s="166"/>
      <c r="EW183" s="166"/>
      <c r="EX183" s="59"/>
      <c r="EY183" s="58"/>
      <c r="EZ183" s="166"/>
      <c r="FA183" s="166"/>
      <c r="FB183" s="59"/>
      <c r="FC183" s="58"/>
      <c r="FD183" s="166"/>
      <c r="FE183" s="166"/>
      <c r="FF183" s="59"/>
      <c r="FG183" s="58"/>
      <c r="FH183" s="166"/>
      <c r="FI183" s="166"/>
      <c r="FJ183" s="59"/>
      <c r="FK183" s="58"/>
      <c r="FL183" s="166"/>
      <c r="FM183" s="166"/>
      <c r="FN183" s="59"/>
      <c r="FO183" s="58"/>
      <c r="FP183" s="166"/>
      <c r="FQ183" s="166"/>
      <c r="FR183" s="59"/>
      <c r="FS183" s="58"/>
      <c r="FT183" s="166"/>
      <c r="FU183" s="166"/>
      <c r="FV183" s="59"/>
      <c r="FW183" s="58"/>
      <c r="FX183" s="166"/>
      <c r="FY183" s="166"/>
      <c r="FZ183" s="59"/>
      <c r="GA183" s="58"/>
      <c r="GB183" s="166"/>
      <c r="GC183" s="166"/>
      <c r="GD183" s="59"/>
      <c r="GE183" s="58"/>
      <c r="GF183" s="166"/>
      <c r="GG183" s="166"/>
      <c r="GH183" s="59"/>
      <c r="GI183" s="58"/>
      <c r="GJ183" s="166"/>
      <c r="GK183" s="166"/>
      <c r="GL183" s="59"/>
      <c r="GM183" s="58"/>
      <c r="GN183" s="166"/>
      <c r="GO183" s="166"/>
      <c r="GP183" s="59"/>
      <c r="GQ183" s="58"/>
      <c r="GR183" s="166"/>
      <c r="GS183" s="166"/>
      <c r="GT183" s="59"/>
      <c r="GU183" s="58"/>
      <c r="GV183" s="166"/>
      <c r="GW183" s="166"/>
      <c r="GX183" s="59"/>
      <c r="GY183" s="58"/>
      <c r="GZ183" s="166"/>
      <c r="HA183" s="166"/>
      <c r="HB183" s="59"/>
      <c r="HC183" s="58"/>
      <c r="HD183" s="166"/>
      <c r="HE183" s="166"/>
      <c r="HF183" s="59"/>
      <c r="HG183" s="58"/>
      <c r="HH183" s="166"/>
      <c r="HI183" s="166"/>
      <c r="HJ183" s="59"/>
      <c r="HK183" s="58"/>
      <c r="HL183" s="166"/>
      <c r="HM183" s="166"/>
      <c r="HN183" s="59"/>
      <c r="HO183" s="58"/>
      <c r="HP183" s="166"/>
      <c r="HQ183" s="166"/>
      <c r="HR183" s="59"/>
      <c r="HS183" s="58"/>
      <c r="HT183" s="166"/>
      <c r="HU183" s="166"/>
    </row>
    <row r="184" spans="1:229" ht="90" customHeight="1" x14ac:dyDescent="0.2">
      <c r="A184" s="178">
        <v>67</v>
      </c>
      <c r="B184" s="30" t="s">
        <v>284</v>
      </c>
      <c r="C184" s="23" t="s">
        <v>116</v>
      </c>
      <c r="D184" s="4" t="s">
        <v>139</v>
      </c>
      <c r="E184" s="4" t="s">
        <v>163</v>
      </c>
      <c r="F184" s="4" t="s">
        <v>163</v>
      </c>
      <c r="G184" s="1">
        <v>20</v>
      </c>
      <c r="H184" s="1">
        <f t="shared" si="29"/>
        <v>80</v>
      </c>
      <c r="I184" s="1" t="s">
        <v>228</v>
      </c>
      <c r="J184" s="667">
        <v>250</v>
      </c>
      <c r="K184" s="12">
        <f>J184*1.1</f>
        <v>275</v>
      </c>
      <c r="L184" s="10">
        <f>H184*K184</f>
        <v>22000</v>
      </c>
      <c r="M184" s="3">
        <f t="shared" si="30"/>
        <v>4400</v>
      </c>
      <c r="N184" s="3">
        <f t="shared" si="31"/>
        <v>2750</v>
      </c>
      <c r="O184" s="11">
        <f t="shared" si="32"/>
        <v>29150</v>
      </c>
      <c r="P184" s="591">
        <v>45222</v>
      </c>
      <c r="Q184" s="11" t="s">
        <v>790</v>
      </c>
      <c r="R184" s="581" t="s">
        <v>373</v>
      </c>
      <c r="S184" s="573" t="s">
        <v>772</v>
      </c>
      <c r="T184" s="528">
        <f>'LOTTO 67'!B20</f>
        <v>25.833333333333336</v>
      </c>
      <c r="U184" s="2" t="s">
        <v>809</v>
      </c>
      <c r="V184" s="2" t="s">
        <v>809</v>
      </c>
      <c r="W184" s="2"/>
      <c r="X184" s="2" t="s">
        <v>809</v>
      </c>
      <c r="Y184" s="2" t="s">
        <v>809</v>
      </c>
      <c r="Z184" s="2" t="s">
        <v>809</v>
      </c>
      <c r="AA184" s="2" t="s">
        <v>809</v>
      </c>
      <c r="AB184" s="2" t="s">
        <v>809</v>
      </c>
      <c r="AC184" s="8" t="s">
        <v>809</v>
      </c>
      <c r="AD184" s="14"/>
      <c r="AE184" s="13"/>
      <c r="AF184" s="165"/>
      <c r="AG184" s="165"/>
      <c r="AH184" s="14"/>
      <c r="AI184" s="13"/>
      <c r="AJ184" s="165"/>
      <c r="AK184" s="165"/>
      <c r="AL184" s="14"/>
      <c r="AM184" s="13"/>
      <c r="AN184" s="165"/>
      <c r="AO184" s="165"/>
      <c r="AP184" s="14"/>
      <c r="AQ184" s="13"/>
      <c r="AR184" s="165"/>
      <c r="AS184" s="165"/>
      <c r="AT184" s="14"/>
      <c r="AU184" s="13"/>
      <c r="AV184" s="165"/>
      <c r="AW184" s="165"/>
      <c r="AX184" s="14"/>
      <c r="AY184" s="13"/>
      <c r="AZ184" s="165"/>
      <c r="BA184" s="165"/>
      <c r="BB184" s="14"/>
      <c r="BC184" s="13"/>
      <c r="BD184" s="165"/>
      <c r="BE184" s="165"/>
      <c r="BF184" s="14"/>
      <c r="BG184" s="13"/>
      <c r="BH184" s="165"/>
      <c r="BI184" s="165"/>
      <c r="BJ184" s="14"/>
      <c r="BK184" s="13"/>
      <c r="BL184" s="165"/>
      <c r="BM184" s="165"/>
      <c r="BN184" s="14"/>
      <c r="BO184" s="13"/>
      <c r="BP184" s="165"/>
      <c r="BQ184" s="165"/>
      <c r="BR184" s="14"/>
      <c r="BS184" s="13"/>
      <c r="BT184" s="165"/>
      <c r="BU184" s="165"/>
      <c r="BV184" s="14"/>
      <c r="BW184" s="13"/>
      <c r="BX184" s="165"/>
      <c r="BY184" s="165"/>
      <c r="BZ184" s="14"/>
      <c r="CA184" s="13"/>
      <c r="CB184" s="165"/>
      <c r="CC184" s="165"/>
      <c r="CD184" s="14"/>
      <c r="CE184" s="13"/>
      <c r="CF184" s="165"/>
      <c r="CG184" s="165"/>
      <c r="CH184" s="14"/>
      <c r="CI184" s="13"/>
      <c r="CJ184" s="165"/>
      <c r="CK184" s="165"/>
      <c r="CL184" s="14"/>
      <c r="CM184" s="13"/>
      <c r="CN184" s="165"/>
      <c r="CO184" s="165"/>
      <c r="CP184" s="14"/>
      <c r="CQ184" s="13"/>
      <c r="CR184" s="165"/>
      <c r="CS184" s="165"/>
      <c r="CT184" s="14"/>
      <c r="CU184" s="13"/>
      <c r="CV184" s="165"/>
      <c r="CW184" s="165"/>
      <c r="CX184" s="14"/>
      <c r="CY184" s="13"/>
      <c r="CZ184" s="165"/>
      <c r="DA184" s="165"/>
      <c r="DB184" s="14"/>
      <c r="DC184" s="13"/>
      <c r="DD184" s="165"/>
      <c r="DE184" s="165"/>
      <c r="DF184" s="14"/>
      <c r="DG184" s="13"/>
      <c r="DH184" s="165"/>
      <c r="DI184" s="165"/>
      <c r="DJ184" s="14"/>
      <c r="DK184" s="13"/>
      <c r="DL184" s="165"/>
      <c r="DM184" s="165"/>
      <c r="DN184" s="14"/>
      <c r="DO184" s="13"/>
      <c r="DP184" s="165"/>
      <c r="DQ184" s="165"/>
      <c r="DR184" s="14"/>
      <c r="DS184" s="13"/>
      <c r="DT184" s="165"/>
      <c r="DU184" s="165"/>
      <c r="DV184" s="14"/>
      <c r="DW184" s="13"/>
      <c r="DX184" s="165"/>
      <c r="DY184" s="165"/>
      <c r="DZ184" s="14"/>
      <c r="EA184" s="13"/>
      <c r="EB184" s="165"/>
      <c r="EC184" s="165"/>
      <c r="ED184" s="14"/>
      <c r="EE184" s="13"/>
      <c r="EF184" s="165"/>
      <c r="EG184" s="165"/>
      <c r="EH184" s="14"/>
      <c r="EI184" s="13"/>
      <c r="EJ184" s="165"/>
      <c r="EK184" s="165"/>
      <c r="EL184" s="14"/>
      <c r="EM184" s="13"/>
      <c r="EN184" s="165"/>
      <c r="EO184" s="165"/>
      <c r="EP184" s="14"/>
      <c r="EQ184" s="13"/>
      <c r="ER184" s="165"/>
      <c r="ES184" s="165"/>
      <c r="ET184" s="14"/>
      <c r="EU184" s="13"/>
      <c r="EV184" s="165"/>
      <c r="EW184" s="165"/>
      <c r="EX184" s="14"/>
      <c r="EY184" s="13"/>
      <c r="EZ184" s="165"/>
      <c r="FA184" s="165"/>
      <c r="FB184" s="14"/>
      <c r="FC184" s="13"/>
      <c r="FD184" s="165"/>
      <c r="FE184" s="165"/>
      <c r="FF184" s="14"/>
      <c r="FG184" s="13"/>
      <c r="FH184" s="165"/>
      <c r="FI184" s="165"/>
      <c r="FJ184" s="14"/>
      <c r="FK184" s="13"/>
      <c r="FL184" s="165"/>
      <c r="FM184" s="165"/>
      <c r="FN184" s="14"/>
      <c r="FO184" s="13"/>
      <c r="FP184" s="165"/>
      <c r="FQ184" s="165"/>
      <c r="FR184" s="14"/>
      <c r="FS184" s="13"/>
      <c r="FT184" s="165"/>
      <c r="FU184" s="165"/>
      <c r="FV184" s="14"/>
      <c r="FW184" s="13"/>
      <c r="FX184" s="165"/>
      <c r="FY184" s="165"/>
      <c r="FZ184" s="14"/>
      <c r="GA184" s="13"/>
      <c r="GB184" s="165"/>
      <c r="GC184" s="165"/>
      <c r="GD184" s="14"/>
      <c r="GE184" s="13"/>
      <c r="GF184" s="165"/>
      <c r="GG184" s="165"/>
      <c r="GH184" s="14"/>
      <c r="GI184" s="13"/>
      <c r="GJ184" s="165"/>
      <c r="GK184" s="165"/>
      <c r="GL184" s="14"/>
      <c r="GM184" s="13"/>
      <c r="GN184" s="165"/>
      <c r="GO184" s="165"/>
      <c r="GP184" s="14"/>
      <c r="GQ184" s="13"/>
      <c r="GR184" s="165"/>
      <c r="GS184" s="165"/>
      <c r="GT184" s="14"/>
      <c r="GU184" s="13"/>
      <c r="GV184" s="165"/>
      <c r="GW184" s="165"/>
      <c r="GX184" s="14"/>
      <c r="GY184" s="13"/>
      <c r="GZ184" s="165"/>
      <c r="HA184" s="165"/>
      <c r="HB184" s="14"/>
      <c r="HC184" s="13"/>
      <c r="HD184" s="165"/>
      <c r="HE184" s="165"/>
      <c r="HF184" s="14"/>
      <c r="HG184" s="13"/>
      <c r="HH184" s="165"/>
      <c r="HI184" s="165"/>
      <c r="HJ184" s="14"/>
      <c r="HK184" s="13"/>
      <c r="HL184" s="165"/>
      <c r="HM184" s="165"/>
      <c r="HN184" s="14"/>
      <c r="HO184" s="13"/>
      <c r="HP184" s="165"/>
      <c r="HQ184" s="165"/>
      <c r="HR184" s="14"/>
      <c r="HS184" s="13"/>
      <c r="HT184" s="165"/>
      <c r="HU184" s="165"/>
    </row>
    <row r="185" spans="1:229" ht="90" customHeight="1" x14ac:dyDescent="0.2">
      <c r="A185" s="178">
        <v>67</v>
      </c>
      <c r="B185" s="30" t="s">
        <v>284</v>
      </c>
      <c r="C185" s="23" t="s">
        <v>116</v>
      </c>
      <c r="D185" s="4" t="s">
        <v>139</v>
      </c>
      <c r="E185" s="4" t="s">
        <v>163</v>
      </c>
      <c r="F185" s="4" t="s">
        <v>163</v>
      </c>
      <c r="G185" s="1">
        <v>20</v>
      </c>
      <c r="H185" s="1">
        <f t="shared" si="29"/>
        <v>80</v>
      </c>
      <c r="I185" s="1" t="s">
        <v>228</v>
      </c>
      <c r="J185" s="667">
        <v>250</v>
      </c>
      <c r="K185" s="12">
        <f>J185*1.1</f>
        <v>275</v>
      </c>
      <c r="L185" s="10">
        <f>H185*K185</f>
        <v>22000</v>
      </c>
      <c r="M185" s="3">
        <f t="shared" si="30"/>
        <v>4400</v>
      </c>
      <c r="N185" s="3">
        <f t="shared" si="31"/>
        <v>2750</v>
      </c>
      <c r="O185" s="11">
        <f t="shared" si="32"/>
        <v>29150</v>
      </c>
      <c r="P185" s="591">
        <v>45222</v>
      </c>
      <c r="Q185" s="11" t="s">
        <v>790</v>
      </c>
      <c r="R185" s="581" t="s">
        <v>399</v>
      </c>
      <c r="S185" s="573" t="s">
        <v>774</v>
      </c>
      <c r="T185" s="528">
        <f>'LOTTO 67'!B21</f>
        <v>80</v>
      </c>
      <c r="U185" s="2">
        <v>20</v>
      </c>
      <c r="V185" s="35">
        <f>U185+T185</f>
        <v>100</v>
      </c>
      <c r="W185" s="35"/>
      <c r="X185" s="697">
        <v>18.18</v>
      </c>
      <c r="Y185" s="677">
        <v>18000</v>
      </c>
      <c r="Z185" s="684">
        <f>Y185/H185</f>
        <v>225</v>
      </c>
      <c r="AA185" s="2"/>
      <c r="AB185" s="8" t="s">
        <v>807</v>
      </c>
      <c r="AC185" s="8" t="s">
        <v>819</v>
      </c>
      <c r="AD185" s="14"/>
      <c r="AE185" s="13"/>
      <c r="AF185" s="165"/>
      <c r="AG185" s="165"/>
      <c r="AH185" s="14"/>
      <c r="AI185" s="13"/>
      <c r="AJ185" s="165"/>
      <c r="AK185" s="165"/>
      <c r="AL185" s="14"/>
      <c r="AM185" s="13"/>
      <c r="AN185" s="165"/>
      <c r="AO185" s="165"/>
      <c r="AP185" s="14"/>
      <c r="AQ185" s="13"/>
      <c r="AR185" s="165"/>
      <c r="AS185" s="165"/>
      <c r="AT185" s="14"/>
      <c r="AU185" s="13"/>
      <c r="AV185" s="165"/>
      <c r="AW185" s="165"/>
      <c r="AX185" s="14"/>
      <c r="AY185" s="13"/>
      <c r="AZ185" s="165"/>
      <c r="BA185" s="165"/>
      <c r="BB185" s="14"/>
      <c r="BC185" s="13"/>
      <c r="BD185" s="165"/>
      <c r="BE185" s="165"/>
      <c r="BF185" s="14"/>
      <c r="BG185" s="13"/>
      <c r="BH185" s="165"/>
      <c r="BI185" s="165"/>
      <c r="BJ185" s="14"/>
      <c r="BK185" s="13"/>
      <c r="BL185" s="165"/>
      <c r="BM185" s="165"/>
      <c r="BN185" s="14"/>
      <c r="BO185" s="13"/>
      <c r="BP185" s="165"/>
      <c r="BQ185" s="165"/>
      <c r="BR185" s="14"/>
      <c r="BS185" s="13"/>
      <c r="BT185" s="165"/>
      <c r="BU185" s="165"/>
      <c r="BV185" s="14"/>
      <c r="BW185" s="13"/>
      <c r="BX185" s="165"/>
      <c r="BY185" s="165"/>
      <c r="BZ185" s="14"/>
      <c r="CA185" s="13"/>
      <c r="CB185" s="165"/>
      <c r="CC185" s="165"/>
      <c r="CD185" s="14"/>
      <c r="CE185" s="13"/>
      <c r="CF185" s="165"/>
      <c r="CG185" s="165"/>
      <c r="CH185" s="14"/>
      <c r="CI185" s="13"/>
      <c r="CJ185" s="165"/>
      <c r="CK185" s="165"/>
      <c r="CL185" s="14"/>
      <c r="CM185" s="13"/>
      <c r="CN185" s="165"/>
      <c r="CO185" s="165"/>
      <c r="CP185" s="14"/>
      <c r="CQ185" s="13"/>
      <c r="CR185" s="165"/>
      <c r="CS185" s="165"/>
      <c r="CT185" s="14"/>
      <c r="CU185" s="13"/>
      <c r="CV185" s="165"/>
      <c r="CW185" s="165"/>
      <c r="CX185" s="14"/>
      <c r="CY185" s="13"/>
      <c r="CZ185" s="165"/>
      <c r="DA185" s="165"/>
      <c r="DB185" s="14"/>
      <c r="DC185" s="13"/>
      <c r="DD185" s="165"/>
      <c r="DE185" s="165"/>
      <c r="DF185" s="14"/>
      <c r="DG185" s="13"/>
      <c r="DH185" s="165"/>
      <c r="DI185" s="165"/>
      <c r="DJ185" s="14"/>
      <c r="DK185" s="13"/>
      <c r="DL185" s="165"/>
      <c r="DM185" s="165"/>
      <c r="DN185" s="14"/>
      <c r="DO185" s="13"/>
      <c r="DP185" s="165"/>
      <c r="DQ185" s="165"/>
      <c r="DR185" s="14"/>
      <c r="DS185" s="13"/>
      <c r="DT185" s="165"/>
      <c r="DU185" s="165"/>
      <c r="DV185" s="14"/>
      <c r="DW185" s="13"/>
      <c r="DX185" s="165"/>
      <c r="DY185" s="165"/>
      <c r="DZ185" s="14"/>
      <c r="EA185" s="13"/>
      <c r="EB185" s="165"/>
      <c r="EC185" s="165"/>
      <c r="ED185" s="14"/>
      <c r="EE185" s="13"/>
      <c r="EF185" s="165"/>
      <c r="EG185" s="165"/>
      <c r="EH185" s="14"/>
      <c r="EI185" s="13"/>
      <c r="EJ185" s="165"/>
      <c r="EK185" s="165"/>
      <c r="EL185" s="14"/>
      <c r="EM185" s="13"/>
      <c r="EN185" s="165"/>
      <c r="EO185" s="165"/>
      <c r="EP185" s="14"/>
      <c r="EQ185" s="13"/>
      <c r="ER185" s="165"/>
      <c r="ES185" s="165"/>
      <c r="ET185" s="14"/>
      <c r="EU185" s="13"/>
      <c r="EV185" s="165"/>
      <c r="EW185" s="165"/>
      <c r="EX185" s="14"/>
      <c r="EY185" s="13"/>
      <c r="EZ185" s="165"/>
      <c r="FA185" s="165"/>
      <c r="FB185" s="14"/>
      <c r="FC185" s="13"/>
      <c r="FD185" s="165"/>
      <c r="FE185" s="165"/>
      <c r="FF185" s="14"/>
      <c r="FG185" s="13"/>
      <c r="FH185" s="165"/>
      <c r="FI185" s="165"/>
      <c r="FJ185" s="14"/>
      <c r="FK185" s="13"/>
      <c r="FL185" s="165"/>
      <c r="FM185" s="165"/>
      <c r="FN185" s="14"/>
      <c r="FO185" s="13"/>
      <c r="FP185" s="165"/>
      <c r="FQ185" s="165"/>
      <c r="FR185" s="14"/>
      <c r="FS185" s="13"/>
      <c r="FT185" s="165"/>
      <c r="FU185" s="165"/>
      <c r="FV185" s="14"/>
      <c r="FW185" s="13"/>
      <c r="FX185" s="165"/>
      <c r="FY185" s="165"/>
      <c r="FZ185" s="14"/>
      <c r="GA185" s="13"/>
      <c r="GB185" s="165"/>
      <c r="GC185" s="165"/>
      <c r="GD185" s="14"/>
      <c r="GE185" s="13"/>
      <c r="GF185" s="165"/>
      <c r="GG185" s="165"/>
      <c r="GH185" s="14"/>
      <c r="GI185" s="13"/>
      <c r="GJ185" s="165"/>
      <c r="GK185" s="165"/>
      <c r="GL185" s="14"/>
      <c r="GM185" s="13"/>
      <c r="GN185" s="165"/>
      <c r="GO185" s="165"/>
      <c r="GP185" s="14"/>
      <c r="GQ185" s="13"/>
      <c r="GR185" s="165"/>
      <c r="GS185" s="165"/>
      <c r="GT185" s="14"/>
      <c r="GU185" s="13"/>
      <c r="GV185" s="165"/>
      <c r="GW185" s="165"/>
      <c r="GX185" s="14"/>
      <c r="GY185" s="13"/>
      <c r="GZ185" s="165"/>
      <c r="HA185" s="165"/>
      <c r="HB185" s="14"/>
      <c r="HC185" s="13"/>
      <c r="HD185" s="165"/>
      <c r="HE185" s="165"/>
      <c r="HF185" s="14"/>
      <c r="HG185" s="13"/>
      <c r="HH185" s="165"/>
      <c r="HI185" s="165"/>
      <c r="HJ185" s="14"/>
      <c r="HK185" s="13"/>
      <c r="HL185" s="165"/>
      <c r="HM185" s="165"/>
      <c r="HN185" s="14"/>
      <c r="HO185" s="13"/>
      <c r="HP185" s="165"/>
      <c r="HQ185" s="165"/>
      <c r="HR185" s="14"/>
      <c r="HS185" s="13"/>
      <c r="HT185" s="165"/>
      <c r="HU185" s="165"/>
    </row>
    <row r="186" spans="1:229" s="17" customFormat="1" ht="90" customHeight="1" x14ac:dyDescent="0.2">
      <c r="A186" s="178"/>
      <c r="B186" s="2"/>
      <c r="C186" s="19" t="s">
        <v>117</v>
      </c>
      <c r="D186" s="8"/>
      <c r="E186" s="8"/>
      <c r="F186" s="8"/>
      <c r="G186" s="1"/>
      <c r="H186" s="1"/>
      <c r="I186" s="1"/>
      <c r="J186" s="666"/>
      <c r="K186" s="9"/>
      <c r="L186" s="10"/>
      <c r="M186" s="3"/>
      <c r="N186" s="3"/>
      <c r="O186" s="11"/>
      <c r="P186" s="591"/>
      <c r="Q186" s="11"/>
      <c r="R186" s="922"/>
      <c r="S186" s="573"/>
      <c r="T186" s="525"/>
      <c r="U186" s="1"/>
      <c r="V186" s="1"/>
      <c r="W186" s="1"/>
      <c r="X186" s="1"/>
      <c r="Y186" s="672"/>
      <c r="Z186" s="671"/>
      <c r="AA186" s="1"/>
      <c r="AB186" s="2"/>
      <c r="AC186" s="176"/>
    </row>
    <row r="187" spans="1:229" s="61" customFormat="1" ht="134.25" customHeight="1" x14ac:dyDescent="0.2">
      <c r="A187" s="731">
        <v>68</v>
      </c>
      <c r="B187" s="748" t="s">
        <v>285</v>
      </c>
      <c r="C187" s="733" t="s">
        <v>155</v>
      </c>
      <c r="D187" s="742" t="s">
        <v>139</v>
      </c>
      <c r="E187" s="742" t="s">
        <v>163</v>
      </c>
      <c r="F187" s="742" t="s">
        <v>163</v>
      </c>
      <c r="G187" s="740">
        <v>40</v>
      </c>
      <c r="H187" s="740">
        <f>G187*4</f>
        <v>160</v>
      </c>
      <c r="I187" s="740" t="s">
        <v>228</v>
      </c>
      <c r="J187" s="749">
        <v>350</v>
      </c>
      <c r="K187" s="749">
        <f>J187*1.1</f>
        <v>385.00000000000006</v>
      </c>
      <c r="L187" s="744">
        <f>H187*K187</f>
        <v>61600.000000000007</v>
      </c>
      <c r="M187" s="745">
        <f>L187*0.2</f>
        <v>12320.000000000002</v>
      </c>
      <c r="N187" s="745">
        <f>L187/48*6</f>
        <v>7700.0000000000009</v>
      </c>
      <c r="O187" s="746">
        <f>L187+M187+N187</f>
        <v>81620.000000000015</v>
      </c>
      <c r="P187" s="747">
        <v>45222</v>
      </c>
      <c r="Q187" s="746" t="s">
        <v>775</v>
      </c>
      <c r="R187" s="738" t="s">
        <v>391</v>
      </c>
      <c r="S187" s="739" t="s">
        <v>829</v>
      </c>
      <c r="T187" s="734" t="s">
        <v>809</v>
      </c>
      <c r="U187" s="734" t="s">
        <v>809</v>
      </c>
      <c r="V187" s="734" t="s">
        <v>809</v>
      </c>
      <c r="W187" s="734" t="s">
        <v>809</v>
      </c>
      <c r="X187" s="734" t="s">
        <v>809</v>
      </c>
      <c r="Y187" s="734" t="s">
        <v>809</v>
      </c>
      <c r="Z187" s="734" t="s">
        <v>809</v>
      </c>
      <c r="AA187" s="734" t="s">
        <v>809</v>
      </c>
      <c r="AB187" s="734" t="s">
        <v>809</v>
      </c>
      <c r="AC187" s="734" t="s">
        <v>809</v>
      </c>
    </row>
    <row r="188" spans="1:229" s="61" customFormat="1" ht="136.5" customHeight="1" x14ac:dyDescent="0.2">
      <c r="A188" s="180">
        <v>68</v>
      </c>
      <c r="B188" s="56" t="s">
        <v>285</v>
      </c>
      <c r="C188" s="55" t="s">
        <v>155</v>
      </c>
      <c r="D188" s="48" t="s">
        <v>139</v>
      </c>
      <c r="E188" s="48" t="s">
        <v>163</v>
      </c>
      <c r="F188" s="48" t="s">
        <v>163</v>
      </c>
      <c r="G188" s="45">
        <v>40</v>
      </c>
      <c r="H188" s="45">
        <f>G188*4</f>
        <v>160</v>
      </c>
      <c r="I188" s="45" t="s">
        <v>228</v>
      </c>
      <c r="J188" s="666">
        <v>350</v>
      </c>
      <c r="K188" s="49">
        <f>J188*1.1</f>
        <v>385.00000000000006</v>
      </c>
      <c r="L188" s="50">
        <f>H188*K188</f>
        <v>61600.000000000007</v>
      </c>
      <c r="M188" s="51">
        <f>L188*0.2</f>
        <v>12320.000000000002</v>
      </c>
      <c r="N188" s="51">
        <f>L188/48*6</f>
        <v>7700.0000000000009</v>
      </c>
      <c r="O188" s="52">
        <f>L188+M188+N188</f>
        <v>81620.000000000015</v>
      </c>
      <c r="P188" s="593">
        <v>45222</v>
      </c>
      <c r="Q188" s="52" t="s">
        <v>790</v>
      </c>
      <c r="R188" s="580" t="s">
        <v>399</v>
      </c>
      <c r="S188" s="574" t="s">
        <v>774</v>
      </c>
      <c r="T188" s="702">
        <f>'LOTTO 68'!B25</f>
        <v>75.833333333333329</v>
      </c>
      <c r="U188" s="45">
        <v>12.36</v>
      </c>
      <c r="V188" s="686">
        <f>U188+T188</f>
        <v>88.193333333333328</v>
      </c>
      <c r="W188" s="686"/>
      <c r="X188" s="45">
        <v>19.48</v>
      </c>
      <c r="Y188" s="673">
        <v>49600</v>
      </c>
      <c r="Z188" s="682">
        <f>Y188/H188</f>
        <v>310</v>
      </c>
      <c r="AA188" s="45" t="s">
        <v>812</v>
      </c>
      <c r="AB188" s="716" t="s">
        <v>807</v>
      </c>
      <c r="AC188" s="715" t="s">
        <v>819</v>
      </c>
    </row>
    <row r="189" spans="1:229" s="61" customFormat="1" ht="126" customHeight="1" x14ac:dyDescent="0.2">
      <c r="A189" s="180">
        <v>68</v>
      </c>
      <c r="B189" s="56" t="s">
        <v>285</v>
      </c>
      <c r="C189" s="55" t="s">
        <v>155</v>
      </c>
      <c r="D189" s="48" t="s">
        <v>139</v>
      </c>
      <c r="E189" s="48" t="s">
        <v>163</v>
      </c>
      <c r="F189" s="48" t="s">
        <v>163</v>
      </c>
      <c r="G189" s="45">
        <v>40</v>
      </c>
      <c r="H189" s="45">
        <f>G189*4</f>
        <v>160</v>
      </c>
      <c r="I189" s="45" t="s">
        <v>228</v>
      </c>
      <c r="J189" s="666">
        <v>350</v>
      </c>
      <c r="K189" s="49">
        <f>J189*1.1</f>
        <v>385.00000000000006</v>
      </c>
      <c r="L189" s="50">
        <f>H189*K189</f>
        <v>61600.000000000007</v>
      </c>
      <c r="M189" s="51">
        <f>L189*0.2</f>
        <v>12320.000000000002</v>
      </c>
      <c r="N189" s="51">
        <f>L189/48*6</f>
        <v>7700.0000000000009</v>
      </c>
      <c r="O189" s="52">
        <f>L189+M189+N189</f>
        <v>81620.000000000015</v>
      </c>
      <c r="P189" s="593">
        <v>45222</v>
      </c>
      <c r="Q189" s="52" t="s">
        <v>790</v>
      </c>
      <c r="R189" s="580" t="s">
        <v>401</v>
      </c>
      <c r="S189" s="574" t="s">
        <v>774</v>
      </c>
      <c r="T189" s="527">
        <f>'LOTTO 68'!B26</f>
        <v>67.5</v>
      </c>
      <c r="U189" s="45">
        <v>20</v>
      </c>
      <c r="V189" s="526">
        <f>U189+T189</f>
        <v>87.5</v>
      </c>
      <c r="W189" s="526"/>
      <c r="X189" s="45">
        <v>50.97</v>
      </c>
      <c r="Y189" s="673">
        <v>30201.599999999999</v>
      </c>
      <c r="Z189" s="682">
        <f>Y189/H189</f>
        <v>188.76</v>
      </c>
      <c r="AA189" s="46" t="s">
        <v>806</v>
      </c>
      <c r="AB189" s="716" t="s">
        <v>818</v>
      </c>
      <c r="AC189" s="715" t="s">
        <v>819</v>
      </c>
    </row>
    <row r="190" spans="1:229" ht="90" customHeight="1" x14ac:dyDescent="0.2">
      <c r="A190" s="181">
        <v>69</v>
      </c>
      <c r="B190" s="29" t="s">
        <v>286</v>
      </c>
      <c r="C190" s="20" t="s">
        <v>12</v>
      </c>
      <c r="D190" s="4" t="s">
        <v>139</v>
      </c>
      <c r="E190" s="4" t="s">
        <v>163</v>
      </c>
      <c r="F190" s="4" t="s">
        <v>163</v>
      </c>
      <c r="G190" s="1">
        <v>20</v>
      </c>
      <c r="H190" s="1">
        <f>G190*4</f>
        <v>80</v>
      </c>
      <c r="I190" s="1" t="s">
        <v>228</v>
      </c>
      <c r="J190" s="667">
        <v>250</v>
      </c>
      <c r="K190" s="9">
        <f>J190*1.1</f>
        <v>275</v>
      </c>
      <c r="L190" s="10">
        <f>H190*K190</f>
        <v>22000</v>
      </c>
      <c r="M190" s="3">
        <f>L190*0.2</f>
        <v>4400</v>
      </c>
      <c r="N190" s="3">
        <f>L190/48*6</f>
        <v>2750</v>
      </c>
      <c r="O190" s="11">
        <f>L190+M190+N190</f>
        <v>29150</v>
      </c>
      <c r="P190" s="591">
        <v>45222</v>
      </c>
      <c r="Q190" s="11" t="s">
        <v>775</v>
      </c>
      <c r="R190" s="579" t="s">
        <v>399</v>
      </c>
      <c r="S190" s="573" t="s">
        <v>774</v>
      </c>
      <c r="T190" s="528">
        <f>'LOTTO 69'!B16</f>
        <v>80</v>
      </c>
      <c r="U190" s="2">
        <v>20</v>
      </c>
      <c r="V190" s="35">
        <f>U190+T190</f>
        <v>100</v>
      </c>
      <c r="W190" s="35"/>
      <c r="X190" s="697">
        <v>24.36</v>
      </c>
      <c r="Y190" s="677">
        <v>16640</v>
      </c>
      <c r="Z190" s="684">
        <f>Y190/H190</f>
        <v>208</v>
      </c>
      <c r="AA190" s="2"/>
      <c r="AB190" s="8" t="s">
        <v>807</v>
      </c>
      <c r="AC190" s="8" t="s">
        <v>819</v>
      </c>
      <c r="AD190" s="14"/>
      <c r="AE190" s="165"/>
      <c r="AF190" s="165"/>
      <c r="AG190" s="165"/>
      <c r="AH190" s="14"/>
      <c r="AI190" s="165"/>
      <c r="AJ190" s="165"/>
      <c r="AK190" s="165"/>
      <c r="AL190" s="14"/>
      <c r="AM190" s="165"/>
      <c r="AN190" s="165"/>
      <c r="AO190" s="165"/>
      <c r="AP190" s="14"/>
      <c r="AQ190" s="165"/>
      <c r="AR190" s="165"/>
      <c r="AS190" s="165"/>
      <c r="AT190" s="14"/>
      <c r="AU190" s="165"/>
      <c r="AV190" s="165"/>
      <c r="AW190" s="165"/>
      <c r="AX190" s="14"/>
      <c r="AY190" s="165"/>
      <c r="AZ190" s="165"/>
      <c r="BA190" s="165"/>
      <c r="BB190" s="14"/>
      <c r="BC190" s="165"/>
      <c r="BD190" s="165"/>
      <c r="BE190" s="165"/>
      <c r="BF190" s="14"/>
      <c r="BG190" s="165"/>
      <c r="BH190" s="165"/>
      <c r="BI190" s="165"/>
      <c r="BJ190" s="14"/>
      <c r="BK190" s="165"/>
      <c r="BL190" s="165"/>
      <c r="BM190" s="165"/>
      <c r="BN190" s="14"/>
      <c r="BO190" s="165"/>
      <c r="BP190" s="165"/>
      <c r="BQ190" s="165"/>
      <c r="BR190" s="14"/>
      <c r="BS190" s="165"/>
      <c r="BT190" s="165"/>
      <c r="BU190" s="165"/>
      <c r="BV190" s="14"/>
      <c r="BW190" s="165"/>
      <c r="BX190" s="165"/>
      <c r="BY190" s="165"/>
      <c r="BZ190" s="14"/>
      <c r="CA190" s="165"/>
      <c r="CB190" s="165"/>
      <c r="CC190" s="165"/>
      <c r="CD190" s="14"/>
      <c r="CE190" s="165"/>
      <c r="CF190" s="165"/>
      <c r="CG190" s="165"/>
      <c r="CH190" s="14"/>
      <c r="CI190" s="165"/>
      <c r="CJ190" s="165"/>
      <c r="CK190" s="165"/>
      <c r="CL190" s="14"/>
      <c r="CM190" s="165"/>
      <c r="CN190" s="165"/>
      <c r="CO190" s="165"/>
      <c r="CP190" s="14"/>
      <c r="CQ190" s="165"/>
      <c r="CR190" s="165"/>
      <c r="CS190" s="165"/>
      <c r="CT190" s="14"/>
      <c r="CU190" s="165"/>
      <c r="CV190" s="165"/>
      <c r="CW190" s="165"/>
      <c r="CX190" s="14"/>
      <c r="CY190" s="165"/>
      <c r="CZ190" s="165"/>
      <c r="DA190" s="165"/>
      <c r="DB190" s="14"/>
      <c r="DC190" s="165"/>
      <c r="DD190" s="165"/>
      <c r="DE190" s="165"/>
      <c r="DF190" s="14"/>
      <c r="DG190" s="165"/>
      <c r="DH190" s="165"/>
      <c r="DI190" s="165"/>
      <c r="DJ190" s="14"/>
      <c r="DK190" s="165"/>
      <c r="DL190" s="165"/>
      <c r="DM190" s="165"/>
      <c r="DN190" s="14"/>
      <c r="DO190" s="165"/>
      <c r="DP190" s="165"/>
      <c r="DQ190" s="165"/>
      <c r="DR190" s="14"/>
      <c r="DS190" s="165"/>
      <c r="DT190" s="165"/>
      <c r="DU190" s="165"/>
      <c r="DV190" s="14"/>
      <c r="DW190" s="165"/>
      <c r="DX190" s="165"/>
      <c r="DY190" s="165"/>
      <c r="DZ190" s="14"/>
      <c r="EA190" s="165"/>
      <c r="EB190" s="165"/>
      <c r="EC190" s="165"/>
      <c r="ED190" s="14"/>
      <c r="EE190" s="165"/>
      <c r="EF190" s="165"/>
      <c r="EG190" s="165"/>
      <c r="EH190" s="14"/>
      <c r="EI190" s="165"/>
      <c r="EJ190" s="165"/>
      <c r="EK190" s="165"/>
      <c r="EL190" s="14"/>
      <c r="EM190" s="165"/>
      <c r="EN190" s="165"/>
      <c r="EO190" s="165"/>
      <c r="EP190" s="14"/>
      <c r="EQ190" s="165"/>
      <c r="ER190" s="165"/>
      <c r="ES190" s="165"/>
      <c r="ET190" s="14"/>
      <c r="EU190" s="165"/>
      <c r="EV190" s="165"/>
      <c r="EW190" s="165"/>
      <c r="EX190" s="14"/>
      <c r="EY190" s="165"/>
      <c r="EZ190" s="165"/>
      <c r="FA190" s="165"/>
      <c r="FB190" s="14"/>
      <c r="FC190" s="165"/>
      <c r="FD190" s="165"/>
      <c r="FE190" s="165"/>
      <c r="FF190" s="14"/>
      <c r="FG190" s="165"/>
      <c r="FH190" s="165"/>
      <c r="FI190" s="165"/>
      <c r="FJ190" s="14"/>
      <c r="FK190" s="165"/>
      <c r="FL190" s="165"/>
      <c r="FM190" s="165"/>
      <c r="FN190" s="14"/>
      <c r="FO190" s="165"/>
      <c r="FP190" s="165"/>
      <c r="FQ190" s="165"/>
      <c r="FR190" s="14"/>
      <c r="FS190" s="165"/>
      <c r="FT190" s="165"/>
      <c r="FU190" s="165"/>
      <c r="FV190" s="14"/>
      <c r="FW190" s="165"/>
      <c r="FX190" s="165"/>
      <c r="FY190" s="165"/>
      <c r="FZ190" s="14"/>
      <c r="GA190" s="165"/>
      <c r="GB190" s="165"/>
      <c r="GC190" s="165"/>
      <c r="GD190" s="14"/>
      <c r="GE190" s="165"/>
      <c r="GF190" s="165"/>
      <c r="GG190" s="165"/>
      <c r="GH190" s="14"/>
      <c r="GI190" s="165"/>
      <c r="GJ190" s="165"/>
      <c r="GK190" s="165"/>
      <c r="GL190" s="14"/>
      <c r="GM190" s="165"/>
      <c r="GN190" s="165"/>
      <c r="GO190" s="165"/>
      <c r="GP190" s="14"/>
      <c r="GQ190" s="165"/>
      <c r="GR190" s="165"/>
      <c r="GS190" s="165"/>
      <c r="GT190" s="14"/>
      <c r="GU190" s="165"/>
      <c r="GV190" s="165"/>
      <c r="GW190" s="165"/>
      <c r="GX190" s="14"/>
      <c r="GY190" s="165"/>
      <c r="GZ190" s="165"/>
      <c r="HA190" s="165"/>
      <c r="HB190" s="14"/>
      <c r="HC190" s="165"/>
      <c r="HD190" s="165"/>
      <c r="HE190" s="165"/>
      <c r="HF190" s="14"/>
      <c r="HG190" s="165"/>
      <c r="HH190" s="165"/>
      <c r="HI190" s="165"/>
      <c r="HJ190" s="14"/>
      <c r="HK190" s="165"/>
      <c r="HL190" s="165"/>
      <c r="HM190" s="165"/>
      <c r="HN190" s="14"/>
      <c r="HO190" s="165"/>
      <c r="HP190" s="165"/>
      <c r="HQ190" s="165"/>
      <c r="HR190" s="14"/>
      <c r="HS190" s="165"/>
      <c r="HT190" s="165"/>
      <c r="HU190" s="165"/>
    </row>
    <row r="191" spans="1:229" s="61" customFormat="1" ht="90" customHeight="1" x14ac:dyDescent="0.2">
      <c r="A191" s="180">
        <v>70</v>
      </c>
      <c r="B191" s="46">
        <v>9829898073</v>
      </c>
      <c r="C191" s="47" t="s">
        <v>2</v>
      </c>
      <c r="D191" s="48" t="s">
        <v>139</v>
      </c>
      <c r="E191" s="48" t="s">
        <v>163</v>
      </c>
      <c r="F191" s="48" t="s">
        <v>163</v>
      </c>
      <c r="G191" s="45">
        <v>40</v>
      </c>
      <c r="H191" s="45">
        <f>G191*4</f>
        <v>160</v>
      </c>
      <c r="I191" s="45" t="s">
        <v>228</v>
      </c>
      <c r="J191" s="667">
        <v>250</v>
      </c>
      <c r="K191" s="49">
        <f>J191*1.1</f>
        <v>275</v>
      </c>
      <c r="L191" s="50">
        <f>H191*K191</f>
        <v>44000</v>
      </c>
      <c r="M191" s="51">
        <f>L191*0.2</f>
        <v>8800</v>
      </c>
      <c r="N191" s="51">
        <f>L191/48*6</f>
        <v>5500</v>
      </c>
      <c r="O191" s="52">
        <f>L191+M191+N191</f>
        <v>58300</v>
      </c>
      <c r="P191" s="593">
        <v>45222</v>
      </c>
      <c r="Q191" s="52" t="s">
        <v>775</v>
      </c>
      <c r="R191" s="580" t="s">
        <v>399</v>
      </c>
      <c r="S191" s="574" t="s">
        <v>774</v>
      </c>
      <c r="T191" s="527">
        <f>'LOTTO 70'!B16</f>
        <v>80</v>
      </c>
      <c r="U191" s="46">
        <v>20</v>
      </c>
      <c r="V191" s="56">
        <f>U191+T191</f>
        <v>100</v>
      </c>
      <c r="W191" s="56"/>
      <c r="X191" s="695">
        <v>24.36</v>
      </c>
      <c r="Y191" s="676">
        <v>33280</v>
      </c>
      <c r="Z191" s="683">
        <f>Y191/H191</f>
        <v>208</v>
      </c>
      <c r="AA191" s="46"/>
      <c r="AB191" s="716" t="s">
        <v>807</v>
      </c>
      <c r="AC191" s="716" t="s">
        <v>819</v>
      </c>
      <c r="AD191" s="59"/>
      <c r="AE191" s="166"/>
      <c r="AF191" s="166"/>
      <c r="AG191" s="166"/>
      <c r="AH191" s="59"/>
      <c r="AI191" s="166"/>
      <c r="AJ191" s="166"/>
      <c r="AK191" s="166"/>
      <c r="AL191" s="59"/>
      <c r="AM191" s="166"/>
      <c r="AN191" s="166"/>
      <c r="AO191" s="166"/>
      <c r="AP191" s="59"/>
      <c r="AQ191" s="166"/>
      <c r="AR191" s="166"/>
      <c r="AS191" s="166"/>
      <c r="AT191" s="59"/>
      <c r="AU191" s="166"/>
      <c r="AV191" s="166"/>
      <c r="AW191" s="166"/>
      <c r="AX191" s="59"/>
      <c r="AY191" s="166"/>
      <c r="AZ191" s="166"/>
      <c r="BA191" s="166"/>
      <c r="BB191" s="59"/>
      <c r="BC191" s="166"/>
      <c r="BD191" s="166"/>
      <c r="BE191" s="166"/>
      <c r="BF191" s="59"/>
      <c r="BG191" s="166"/>
      <c r="BH191" s="166"/>
      <c r="BI191" s="166"/>
      <c r="BJ191" s="59"/>
      <c r="BK191" s="166"/>
      <c r="BL191" s="166"/>
      <c r="BM191" s="166"/>
      <c r="BN191" s="59"/>
      <c r="BO191" s="166"/>
      <c r="BP191" s="166"/>
      <c r="BQ191" s="166"/>
      <c r="BR191" s="59"/>
      <c r="BS191" s="166"/>
      <c r="BT191" s="166"/>
      <c r="BU191" s="166"/>
      <c r="BV191" s="59"/>
      <c r="BW191" s="166"/>
      <c r="BX191" s="166"/>
      <c r="BY191" s="166"/>
      <c r="BZ191" s="59"/>
      <c r="CA191" s="166"/>
      <c r="CB191" s="166"/>
      <c r="CC191" s="166"/>
      <c r="CD191" s="59"/>
      <c r="CE191" s="166"/>
      <c r="CF191" s="166"/>
      <c r="CG191" s="166"/>
      <c r="CH191" s="59"/>
      <c r="CI191" s="166"/>
      <c r="CJ191" s="166"/>
      <c r="CK191" s="166"/>
      <c r="CL191" s="59"/>
      <c r="CM191" s="166"/>
      <c r="CN191" s="166"/>
      <c r="CO191" s="166"/>
      <c r="CP191" s="59"/>
      <c r="CQ191" s="166"/>
      <c r="CR191" s="166"/>
      <c r="CS191" s="166"/>
      <c r="CT191" s="59"/>
      <c r="CU191" s="166"/>
      <c r="CV191" s="166"/>
      <c r="CW191" s="166"/>
      <c r="CX191" s="59"/>
      <c r="CY191" s="166"/>
      <c r="CZ191" s="166"/>
      <c r="DA191" s="166"/>
      <c r="DB191" s="59"/>
      <c r="DC191" s="166"/>
      <c r="DD191" s="166"/>
      <c r="DE191" s="166"/>
      <c r="DF191" s="59"/>
      <c r="DG191" s="166"/>
      <c r="DH191" s="166"/>
      <c r="DI191" s="166"/>
      <c r="DJ191" s="59"/>
      <c r="DK191" s="166"/>
      <c r="DL191" s="166"/>
      <c r="DM191" s="166"/>
      <c r="DN191" s="59"/>
      <c r="DO191" s="166"/>
      <c r="DP191" s="166"/>
      <c r="DQ191" s="166"/>
      <c r="DR191" s="59"/>
      <c r="DS191" s="166"/>
      <c r="DT191" s="166"/>
      <c r="DU191" s="166"/>
      <c r="DV191" s="59"/>
      <c r="DW191" s="166"/>
      <c r="DX191" s="166"/>
      <c r="DY191" s="166"/>
      <c r="DZ191" s="59"/>
      <c r="EA191" s="166"/>
      <c r="EB191" s="166"/>
      <c r="EC191" s="166"/>
      <c r="ED191" s="59"/>
      <c r="EE191" s="166"/>
      <c r="EF191" s="166"/>
      <c r="EG191" s="166"/>
      <c r="EH191" s="59"/>
      <c r="EI191" s="166"/>
      <c r="EJ191" s="166"/>
      <c r="EK191" s="166"/>
      <c r="EL191" s="59"/>
      <c r="EM191" s="166"/>
      <c r="EN191" s="166"/>
      <c r="EO191" s="166"/>
      <c r="EP191" s="59"/>
      <c r="EQ191" s="166"/>
      <c r="ER191" s="166"/>
      <c r="ES191" s="166"/>
      <c r="ET191" s="59"/>
      <c r="EU191" s="166"/>
      <c r="EV191" s="166"/>
      <c r="EW191" s="166"/>
      <c r="EX191" s="59"/>
      <c r="EY191" s="166"/>
      <c r="EZ191" s="166"/>
      <c r="FA191" s="166"/>
      <c r="FB191" s="59"/>
      <c r="FC191" s="166"/>
      <c r="FD191" s="166"/>
      <c r="FE191" s="166"/>
      <c r="FF191" s="59"/>
      <c r="FG191" s="166"/>
      <c r="FH191" s="166"/>
      <c r="FI191" s="166"/>
      <c r="FJ191" s="59"/>
      <c r="FK191" s="166"/>
      <c r="FL191" s="166"/>
      <c r="FM191" s="166"/>
      <c r="FN191" s="59"/>
      <c r="FO191" s="166"/>
      <c r="FP191" s="166"/>
      <c r="FQ191" s="166"/>
      <c r="FR191" s="59"/>
      <c r="FS191" s="166"/>
      <c r="FT191" s="166"/>
      <c r="FU191" s="166"/>
      <c r="FV191" s="59"/>
      <c r="FW191" s="166"/>
      <c r="FX191" s="166"/>
      <c r="FY191" s="166"/>
      <c r="FZ191" s="59"/>
      <c r="GA191" s="166"/>
      <c r="GB191" s="166"/>
      <c r="GC191" s="166"/>
      <c r="GD191" s="59"/>
      <c r="GE191" s="166"/>
      <c r="GF191" s="166"/>
      <c r="GG191" s="166"/>
      <c r="GH191" s="59"/>
      <c r="GI191" s="166"/>
      <c r="GJ191" s="166"/>
      <c r="GK191" s="166"/>
      <c r="GL191" s="59"/>
      <c r="GM191" s="166"/>
      <c r="GN191" s="166"/>
      <c r="GO191" s="166"/>
      <c r="GP191" s="59"/>
      <c r="GQ191" s="166"/>
      <c r="GR191" s="166"/>
      <c r="GS191" s="166"/>
      <c r="GT191" s="59"/>
      <c r="GU191" s="166"/>
      <c r="GV191" s="166"/>
      <c r="GW191" s="166"/>
      <c r="GX191" s="59"/>
      <c r="GY191" s="166"/>
      <c r="GZ191" s="166"/>
      <c r="HA191" s="166"/>
      <c r="HB191" s="59"/>
      <c r="HC191" s="166"/>
      <c r="HD191" s="166"/>
      <c r="HE191" s="166"/>
      <c r="HF191" s="59"/>
      <c r="HG191" s="166"/>
      <c r="HH191" s="166"/>
      <c r="HI191" s="166"/>
      <c r="HJ191" s="59"/>
      <c r="HK191" s="166"/>
      <c r="HL191" s="166"/>
      <c r="HM191" s="166"/>
      <c r="HN191" s="59"/>
      <c r="HO191" s="166"/>
      <c r="HP191" s="166"/>
      <c r="HQ191" s="166"/>
      <c r="HR191" s="59"/>
      <c r="HS191" s="166"/>
      <c r="HT191" s="166"/>
      <c r="HU191" s="166"/>
    </row>
    <row r="192" spans="1:229" s="17" customFormat="1" ht="90" customHeight="1" x14ac:dyDescent="0.2">
      <c r="A192" s="178"/>
      <c r="B192" s="2"/>
      <c r="C192" s="19" t="s">
        <v>91</v>
      </c>
      <c r="D192" s="8"/>
      <c r="E192" s="8"/>
      <c r="F192" s="8"/>
      <c r="G192" s="1"/>
      <c r="H192" s="1"/>
      <c r="I192" s="1"/>
      <c r="J192" s="666"/>
      <c r="K192" s="9"/>
      <c r="L192" s="10"/>
      <c r="M192" s="3"/>
      <c r="N192" s="3"/>
      <c r="O192" s="11"/>
      <c r="P192" s="591"/>
      <c r="Q192" s="11"/>
      <c r="R192" s="922"/>
      <c r="S192" s="573"/>
      <c r="T192" s="525"/>
      <c r="U192" s="1"/>
      <c r="V192" s="1"/>
      <c r="W192" s="1"/>
      <c r="X192" s="1"/>
      <c r="Y192" s="672"/>
      <c r="Z192" s="671"/>
      <c r="AA192" s="1"/>
      <c r="AB192" s="8"/>
      <c r="AC192" s="176"/>
    </row>
    <row r="193" spans="1:229" ht="90" customHeight="1" x14ac:dyDescent="0.2">
      <c r="A193" s="181">
        <v>71</v>
      </c>
      <c r="B193" s="31" t="s">
        <v>287</v>
      </c>
      <c r="C193" s="23" t="s">
        <v>167</v>
      </c>
      <c r="D193" s="4" t="s">
        <v>139</v>
      </c>
      <c r="E193" s="4" t="s">
        <v>163</v>
      </c>
      <c r="F193" s="4" t="s">
        <v>163</v>
      </c>
      <c r="G193" s="1">
        <v>10</v>
      </c>
      <c r="H193" s="1">
        <f t="shared" ref="H193:H202" si="34">G193*4</f>
        <v>40</v>
      </c>
      <c r="I193" s="1" t="s">
        <v>228</v>
      </c>
      <c r="J193" s="667">
        <v>150</v>
      </c>
      <c r="K193" s="12">
        <f>J193*1.1</f>
        <v>165</v>
      </c>
      <c r="L193" s="10">
        <f>H193*K193</f>
        <v>6600</v>
      </c>
      <c r="M193" s="3">
        <f t="shared" ref="M193:M202" si="35">L193*0.2</f>
        <v>1320</v>
      </c>
      <c r="N193" s="3">
        <f t="shared" ref="N193:N202" si="36">L193/48*6</f>
        <v>825</v>
      </c>
      <c r="O193" s="11">
        <f t="shared" ref="O193:O202" si="37">L193+M193+N193</f>
        <v>8745</v>
      </c>
      <c r="P193" s="591">
        <v>45222</v>
      </c>
      <c r="Q193" s="11" t="s">
        <v>775</v>
      </c>
      <c r="R193" s="579" t="s">
        <v>390</v>
      </c>
      <c r="S193" s="573" t="s">
        <v>774</v>
      </c>
      <c r="T193" s="528">
        <f>'LOTTO 71'!B20</f>
        <v>80</v>
      </c>
      <c r="U193" s="2">
        <v>20</v>
      </c>
      <c r="V193" s="35">
        <f>U193+T193</f>
        <v>100</v>
      </c>
      <c r="W193" s="35"/>
      <c r="X193" s="664"/>
      <c r="Y193" s="677">
        <v>6400</v>
      </c>
      <c r="Z193" s="684">
        <f>Y193/H193</f>
        <v>160</v>
      </c>
      <c r="AA193" s="2"/>
      <c r="AB193" s="8" t="s">
        <v>807</v>
      </c>
      <c r="AC193" s="8" t="s">
        <v>819</v>
      </c>
      <c r="AD193" s="14"/>
      <c r="AE193" s="165"/>
      <c r="AF193" s="165"/>
      <c r="AG193" s="165"/>
      <c r="AH193" s="14"/>
      <c r="AI193" s="165"/>
      <c r="AJ193" s="165"/>
      <c r="AK193" s="165"/>
      <c r="AL193" s="14"/>
      <c r="AM193" s="165"/>
      <c r="AN193" s="165"/>
      <c r="AO193" s="165"/>
      <c r="AP193" s="14"/>
      <c r="AQ193" s="165"/>
      <c r="AR193" s="165"/>
      <c r="AS193" s="165"/>
      <c r="AT193" s="14"/>
      <c r="AU193" s="165"/>
      <c r="AV193" s="165"/>
      <c r="AW193" s="165"/>
      <c r="AX193" s="14"/>
      <c r="AY193" s="165"/>
      <c r="AZ193" s="165"/>
      <c r="BA193" s="165"/>
      <c r="BB193" s="14"/>
      <c r="BC193" s="165"/>
      <c r="BD193" s="165"/>
      <c r="BE193" s="165"/>
      <c r="BF193" s="14"/>
      <c r="BG193" s="165"/>
      <c r="BH193" s="165"/>
      <c r="BI193" s="165"/>
      <c r="BJ193" s="14"/>
      <c r="BK193" s="165"/>
      <c r="BL193" s="165"/>
      <c r="BM193" s="165"/>
      <c r="BN193" s="14"/>
      <c r="BO193" s="165"/>
      <c r="BP193" s="165"/>
      <c r="BQ193" s="165"/>
      <c r="BR193" s="14"/>
      <c r="BS193" s="165"/>
      <c r="BT193" s="165"/>
      <c r="BU193" s="165"/>
      <c r="BV193" s="14"/>
      <c r="BW193" s="165"/>
      <c r="BX193" s="165"/>
      <c r="BY193" s="165"/>
      <c r="BZ193" s="14"/>
      <c r="CA193" s="165"/>
      <c r="CB193" s="165"/>
      <c r="CC193" s="165"/>
      <c r="CD193" s="14"/>
      <c r="CE193" s="165"/>
      <c r="CF193" s="165"/>
      <c r="CG193" s="165"/>
      <c r="CH193" s="14"/>
      <c r="CI193" s="165"/>
      <c r="CJ193" s="165"/>
      <c r="CK193" s="165"/>
      <c r="CL193" s="14"/>
      <c r="CM193" s="165"/>
      <c r="CN193" s="165"/>
      <c r="CO193" s="165"/>
      <c r="CP193" s="14"/>
      <c r="CQ193" s="165"/>
      <c r="CR193" s="165"/>
      <c r="CS193" s="165"/>
      <c r="CT193" s="14"/>
      <c r="CU193" s="165"/>
      <c r="CV193" s="165"/>
      <c r="CW193" s="165"/>
      <c r="CX193" s="14"/>
      <c r="CY193" s="165"/>
      <c r="CZ193" s="165"/>
      <c r="DA193" s="165"/>
      <c r="DB193" s="14"/>
      <c r="DC193" s="165"/>
      <c r="DD193" s="165"/>
      <c r="DE193" s="165"/>
      <c r="DF193" s="14"/>
      <c r="DG193" s="165"/>
      <c r="DH193" s="165"/>
      <c r="DI193" s="165"/>
      <c r="DJ193" s="14"/>
      <c r="DK193" s="165"/>
      <c r="DL193" s="165"/>
      <c r="DM193" s="165"/>
      <c r="DN193" s="14"/>
      <c r="DO193" s="165"/>
      <c r="DP193" s="165"/>
      <c r="DQ193" s="165"/>
      <c r="DR193" s="14"/>
      <c r="DS193" s="165"/>
      <c r="DT193" s="165"/>
      <c r="DU193" s="165"/>
      <c r="DV193" s="14"/>
      <c r="DW193" s="165"/>
      <c r="DX193" s="165"/>
      <c r="DY193" s="165"/>
      <c r="DZ193" s="14"/>
      <c r="EA193" s="165"/>
      <c r="EB193" s="165"/>
      <c r="EC193" s="165"/>
      <c r="ED193" s="14"/>
      <c r="EE193" s="165"/>
      <c r="EF193" s="165"/>
      <c r="EG193" s="165"/>
      <c r="EH193" s="14"/>
      <c r="EI193" s="165"/>
      <c r="EJ193" s="165"/>
      <c r="EK193" s="165"/>
      <c r="EL193" s="14"/>
      <c r="EM193" s="165"/>
      <c r="EN193" s="165"/>
      <c r="EO193" s="165"/>
      <c r="EP193" s="14"/>
      <c r="EQ193" s="165"/>
      <c r="ER193" s="165"/>
      <c r="ES193" s="165"/>
      <c r="ET193" s="14"/>
      <c r="EU193" s="165"/>
      <c r="EV193" s="165"/>
      <c r="EW193" s="165"/>
      <c r="EX193" s="14"/>
      <c r="EY193" s="165"/>
      <c r="EZ193" s="165"/>
      <c r="FA193" s="165"/>
      <c r="FB193" s="14"/>
      <c r="FC193" s="165"/>
      <c r="FD193" s="165"/>
      <c r="FE193" s="165"/>
      <c r="FF193" s="14"/>
      <c r="FG193" s="165"/>
      <c r="FH193" s="165"/>
      <c r="FI193" s="165"/>
      <c r="FJ193" s="14"/>
      <c r="FK193" s="165"/>
      <c r="FL193" s="165"/>
      <c r="FM193" s="165"/>
      <c r="FN193" s="14"/>
      <c r="FO193" s="165"/>
      <c r="FP193" s="165"/>
      <c r="FQ193" s="165"/>
      <c r="FR193" s="14"/>
      <c r="FS193" s="165"/>
      <c r="FT193" s="165"/>
      <c r="FU193" s="165"/>
      <c r="FV193" s="14"/>
      <c r="FW193" s="165"/>
      <c r="FX193" s="165"/>
      <c r="FY193" s="165"/>
      <c r="FZ193" s="14"/>
      <c r="GA193" s="165"/>
      <c r="GB193" s="165"/>
      <c r="GC193" s="165"/>
      <c r="GD193" s="14"/>
      <c r="GE193" s="165"/>
      <c r="GF193" s="165"/>
      <c r="GG193" s="165"/>
      <c r="GH193" s="14"/>
      <c r="GI193" s="165"/>
      <c r="GJ193" s="165"/>
      <c r="GK193" s="165"/>
      <c r="GL193" s="14"/>
      <c r="GM193" s="165"/>
      <c r="GN193" s="165"/>
      <c r="GO193" s="165"/>
      <c r="GP193" s="14"/>
      <c r="GQ193" s="165"/>
      <c r="GR193" s="165"/>
      <c r="GS193" s="165"/>
      <c r="GT193" s="14"/>
      <c r="GU193" s="165"/>
      <c r="GV193" s="165"/>
      <c r="GW193" s="165"/>
      <c r="GX193" s="14"/>
      <c r="GY193" s="165"/>
      <c r="GZ193" s="165"/>
      <c r="HA193" s="165"/>
      <c r="HB193" s="14"/>
      <c r="HC193" s="165"/>
      <c r="HD193" s="165"/>
      <c r="HE193" s="165"/>
      <c r="HF193" s="14"/>
      <c r="HG193" s="165"/>
      <c r="HH193" s="165"/>
      <c r="HI193" s="165"/>
      <c r="HJ193" s="14"/>
      <c r="HK193" s="165"/>
      <c r="HL193" s="165"/>
      <c r="HM193" s="165"/>
      <c r="HN193" s="14"/>
      <c r="HO193" s="165"/>
      <c r="HP193" s="165"/>
      <c r="HQ193" s="165"/>
      <c r="HR193" s="14"/>
      <c r="HS193" s="165"/>
      <c r="HT193" s="165"/>
      <c r="HU193" s="165"/>
    </row>
    <row r="194" spans="1:229" ht="90" customHeight="1" x14ac:dyDescent="0.2">
      <c r="A194" s="181">
        <v>71</v>
      </c>
      <c r="B194" s="31" t="s">
        <v>287</v>
      </c>
      <c r="C194" s="23" t="s">
        <v>167</v>
      </c>
      <c r="D194" s="4" t="s">
        <v>139</v>
      </c>
      <c r="E194" s="4" t="s">
        <v>163</v>
      </c>
      <c r="F194" s="4" t="s">
        <v>163</v>
      </c>
      <c r="G194" s="1">
        <v>10</v>
      </c>
      <c r="H194" s="1">
        <f t="shared" si="34"/>
        <v>40</v>
      </c>
      <c r="I194" s="1" t="s">
        <v>228</v>
      </c>
      <c r="J194" s="667">
        <v>150</v>
      </c>
      <c r="K194" s="12">
        <f>J194*1.1</f>
        <v>165</v>
      </c>
      <c r="L194" s="10">
        <f>H194*K194</f>
        <v>6600</v>
      </c>
      <c r="M194" s="3">
        <f t="shared" si="35"/>
        <v>1320</v>
      </c>
      <c r="N194" s="3">
        <f t="shared" si="36"/>
        <v>825</v>
      </c>
      <c r="O194" s="11">
        <f t="shared" si="37"/>
        <v>8745</v>
      </c>
      <c r="P194" s="591">
        <v>45222</v>
      </c>
      <c r="Q194" s="11" t="s">
        <v>775</v>
      </c>
      <c r="R194" s="579" t="s">
        <v>401</v>
      </c>
      <c r="S194" s="573" t="s">
        <v>774</v>
      </c>
      <c r="T194" s="528">
        <f>'LOTTO 71'!B21</f>
        <v>80</v>
      </c>
      <c r="U194" s="2">
        <v>10.28</v>
      </c>
      <c r="V194" s="35">
        <f>U194+T194</f>
        <v>90.28</v>
      </c>
      <c r="W194" s="35"/>
      <c r="X194" s="664"/>
      <c r="Y194" s="677">
        <v>6547.2</v>
      </c>
      <c r="Z194" s="684">
        <f>Y194/H194</f>
        <v>163.68</v>
      </c>
      <c r="AA194" s="2"/>
      <c r="AB194" s="8" t="s">
        <v>807</v>
      </c>
      <c r="AC194" s="8" t="s">
        <v>819</v>
      </c>
      <c r="AD194" s="14"/>
      <c r="AE194" s="165"/>
      <c r="AF194" s="165"/>
      <c r="AG194" s="165"/>
      <c r="AH194" s="14"/>
      <c r="AI194" s="165"/>
      <c r="AJ194" s="165"/>
      <c r="AK194" s="165"/>
      <c r="AL194" s="14"/>
      <c r="AM194" s="165"/>
      <c r="AN194" s="165"/>
      <c r="AO194" s="165"/>
      <c r="AP194" s="14"/>
      <c r="AQ194" s="165"/>
      <c r="AR194" s="165"/>
      <c r="AS194" s="165"/>
      <c r="AT194" s="14"/>
      <c r="AU194" s="165"/>
      <c r="AV194" s="165"/>
      <c r="AW194" s="165"/>
      <c r="AX194" s="14"/>
      <c r="AY194" s="165"/>
      <c r="AZ194" s="165"/>
      <c r="BA194" s="165"/>
      <c r="BB194" s="14"/>
      <c r="BC194" s="165"/>
      <c r="BD194" s="165"/>
      <c r="BE194" s="165"/>
      <c r="BF194" s="14"/>
      <c r="BG194" s="165"/>
      <c r="BH194" s="165"/>
      <c r="BI194" s="165"/>
      <c r="BJ194" s="14"/>
      <c r="BK194" s="165"/>
      <c r="BL194" s="165"/>
      <c r="BM194" s="165"/>
      <c r="BN194" s="14"/>
      <c r="BO194" s="165"/>
      <c r="BP194" s="165"/>
      <c r="BQ194" s="165"/>
      <c r="BR194" s="14"/>
      <c r="BS194" s="165"/>
      <c r="BT194" s="165"/>
      <c r="BU194" s="165"/>
      <c r="BV194" s="14"/>
      <c r="BW194" s="165"/>
      <c r="BX194" s="165"/>
      <c r="BY194" s="165"/>
      <c r="BZ194" s="14"/>
      <c r="CA194" s="165"/>
      <c r="CB194" s="165"/>
      <c r="CC194" s="165"/>
      <c r="CD194" s="14"/>
      <c r="CE194" s="165"/>
      <c r="CF194" s="165"/>
      <c r="CG194" s="165"/>
      <c r="CH194" s="14"/>
      <c r="CI194" s="165"/>
      <c r="CJ194" s="165"/>
      <c r="CK194" s="165"/>
      <c r="CL194" s="14"/>
      <c r="CM194" s="165"/>
      <c r="CN194" s="165"/>
      <c r="CO194" s="165"/>
      <c r="CP194" s="14"/>
      <c r="CQ194" s="165"/>
      <c r="CR194" s="165"/>
      <c r="CS194" s="165"/>
      <c r="CT194" s="14"/>
      <c r="CU194" s="165"/>
      <c r="CV194" s="165"/>
      <c r="CW194" s="165"/>
      <c r="CX194" s="14"/>
      <c r="CY194" s="165"/>
      <c r="CZ194" s="165"/>
      <c r="DA194" s="165"/>
      <c r="DB194" s="14"/>
      <c r="DC194" s="165"/>
      <c r="DD194" s="165"/>
      <c r="DE194" s="165"/>
      <c r="DF194" s="14"/>
      <c r="DG194" s="165"/>
      <c r="DH194" s="165"/>
      <c r="DI194" s="165"/>
      <c r="DJ194" s="14"/>
      <c r="DK194" s="165"/>
      <c r="DL194" s="165"/>
      <c r="DM194" s="165"/>
      <c r="DN194" s="14"/>
      <c r="DO194" s="165"/>
      <c r="DP194" s="165"/>
      <c r="DQ194" s="165"/>
      <c r="DR194" s="14"/>
      <c r="DS194" s="165"/>
      <c r="DT194" s="165"/>
      <c r="DU194" s="165"/>
      <c r="DV194" s="14"/>
      <c r="DW194" s="165"/>
      <c r="DX194" s="165"/>
      <c r="DY194" s="165"/>
      <c r="DZ194" s="14"/>
      <c r="EA194" s="165"/>
      <c r="EB194" s="165"/>
      <c r="EC194" s="165"/>
      <c r="ED194" s="14"/>
      <c r="EE194" s="165"/>
      <c r="EF194" s="165"/>
      <c r="EG194" s="165"/>
      <c r="EH194" s="14"/>
      <c r="EI194" s="165"/>
      <c r="EJ194" s="165"/>
      <c r="EK194" s="165"/>
      <c r="EL194" s="14"/>
      <c r="EM194" s="165"/>
      <c r="EN194" s="165"/>
      <c r="EO194" s="165"/>
      <c r="EP194" s="14"/>
      <c r="EQ194" s="165"/>
      <c r="ER194" s="165"/>
      <c r="ES194" s="165"/>
      <c r="ET194" s="14"/>
      <c r="EU194" s="165"/>
      <c r="EV194" s="165"/>
      <c r="EW194" s="165"/>
      <c r="EX194" s="14"/>
      <c r="EY194" s="165"/>
      <c r="EZ194" s="165"/>
      <c r="FA194" s="165"/>
      <c r="FB194" s="14"/>
      <c r="FC194" s="165"/>
      <c r="FD194" s="165"/>
      <c r="FE194" s="165"/>
      <c r="FF194" s="14"/>
      <c r="FG194" s="165"/>
      <c r="FH194" s="165"/>
      <c r="FI194" s="165"/>
      <c r="FJ194" s="14"/>
      <c r="FK194" s="165"/>
      <c r="FL194" s="165"/>
      <c r="FM194" s="165"/>
      <c r="FN194" s="14"/>
      <c r="FO194" s="165"/>
      <c r="FP194" s="165"/>
      <c r="FQ194" s="165"/>
      <c r="FR194" s="14"/>
      <c r="FS194" s="165"/>
      <c r="FT194" s="165"/>
      <c r="FU194" s="165"/>
      <c r="FV194" s="14"/>
      <c r="FW194" s="165"/>
      <c r="FX194" s="165"/>
      <c r="FY194" s="165"/>
      <c r="FZ194" s="14"/>
      <c r="GA194" s="165"/>
      <c r="GB194" s="165"/>
      <c r="GC194" s="165"/>
      <c r="GD194" s="14"/>
      <c r="GE194" s="165"/>
      <c r="GF194" s="165"/>
      <c r="GG194" s="165"/>
      <c r="GH194" s="14"/>
      <c r="GI194" s="165"/>
      <c r="GJ194" s="165"/>
      <c r="GK194" s="165"/>
      <c r="GL194" s="14"/>
      <c r="GM194" s="165"/>
      <c r="GN194" s="165"/>
      <c r="GO194" s="165"/>
      <c r="GP194" s="14"/>
      <c r="GQ194" s="165"/>
      <c r="GR194" s="165"/>
      <c r="GS194" s="165"/>
      <c r="GT194" s="14"/>
      <c r="GU194" s="165"/>
      <c r="GV194" s="165"/>
      <c r="GW194" s="165"/>
      <c r="GX194" s="14"/>
      <c r="GY194" s="165"/>
      <c r="GZ194" s="165"/>
      <c r="HA194" s="165"/>
      <c r="HB194" s="14"/>
      <c r="HC194" s="165"/>
      <c r="HD194" s="165"/>
      <c r="HE194" s="165"/>
      <c r="HF194" s="14"/>
      <c r="HG194" s="165"/>
      <c r="HH194" s="165"/>
      <c r="HI194" s="165"/>
      <c r="HJ194" s="14"/>
      <c r="HK194" s="165"/>
      <c r="HL194" s="165"/>
      <c r="HM194" s="165"/>
      <c r="HN194" s="14"/>
      <c r="HO194" s="165"/>
      <c r="HP194" s="165"/>
      <c r="HQ194" s="165"/>
      <c r="HR194" s="14"/>
      <c r="HS194" s="165"/>
      <c r="HT194" s="165"/>
      <c r="HU194" s="165"/>
    </row>
    <row r="195" spans="1:229" s="61" customFormat="1" ht="90" customHeight="1" x14ac:dyDescent="0.2">
      <c r="A195" s="180">
        <v>72</v>
      </c>
      <c r="B195" s="46">
        <v>9829922440</v>
      </c>
      <c r="C195" s="47" t="s">
        <v>156</v>
      </c>
      <c r="D195" s="48" t="s">
        <v>139</v>
      </c>
      <c r="E195" s="48" t="s">
        <v>163</v>
      </c>
      <c r="F195" s="48" t="s">
        <v>163</v>
      </c>
      <c r="G195" s="45">
        <v>30</v>
      </c>
      <c r="H195" s="45">
        <f t="shared" si="34"/>
        <v>120</v>
      </c>
      <c r="I195" s="45" t="s">
        <v>228</v>
      </c>
      <c r="J195" s="667">
        <v>200</v>
      </c>
      <c r="K195" s="57">
        <f>J195*1.1</f>
        <v>220.00000000000003</v>
      </c>
      <c r="L195" s="50">
        <f>H195*K195</f>
        <v>26400.000000000004</v>
      </c>
      <c r="M195" s="51">
        <f t="shared" si="35"/>
        <v>5280.0000000000009</v>
      </c>
      <c r="N195" s="51">
        <f t="shared" si="36"/>
        <v>3300.0000000000009</v>
      </c>
      <c r="O195" s="52">
        <f t="shared" si="37"/>
        <v>34980.000000000007</v>
      </c>
      <c r="P195" s="593">
        <v>45222</v>
      </c>
      <c r="Q195" s="52" t="s">
        <v>775</v>
      </c>
      <c r="R195" s="580" t="s">
        <v>390</v>
      </c>
      <c r="S195" s="574" t="s">
        <v>774</v>
      </c>
      <c r="T195" s="703">
        <f>'LOTTO 72'!B20</f>
        <v>71.17647058823529</v>
      </c>
      <c r="U195" s="46">
        <v>20</v>
      </c>
      <c r="V195" s="704">
        <f>U195+T195</f>
        <v>91.17647058823529</v>
      </c>
      <c r="W195" s="704"/>
      <c r="X195" s="695">
        <v>45.45</v>
      </c>
      <c r="Y195" s="676">
        <v>14400</v>
      </c>
      <c r="Z195" s="683">
        <f>Y195/H195</f>
        <v>120</v>
      </c>
      <c r="AA195" s="46"/>
      <c r="AB195" s="716" t="s">
        <v>807</v>
      </c>
      <c r="AC195" s="716" t="s">
        <v>819</v>
      </c>
      <c r="AD195" s="59"/>
      <c r="AE195" s="166"/>
      <c r="AF195" s="166"/>
      <c r="AG195" s="166"/>
      <c r="AH195" s="59"/>
      <c r="AI195" s="166"/>
      <c r="AJ195" s="166"/>
      <c r="AK195" s="166"/>
      <c r="AL195" s="59"/>
      <c r="AM195" s="166"/>
      <c r="AN195" s="166"/>
      <c r="AO195" s="166"/>
      <c r="AP195" s="59"/>
      <c r="AQ195" s="166"/>
      <c r="AR195" s="166"/>
      <c r="AS195" s="166"/>
      <c r="AT195" s="59"/>
      <c r="AU195" s="166"/>
      <c r="AV195" s="166"/>
      <c r="AW195" s="166"/>
      <c r="AX195" s="59"/>
      <c r="AY195" s="166"/>
      <c r="AZ195" s="166"/>
      <c r="BA195" s="166"/>
      <c r="BB195" s="59"/>
      <c r="BC195" s="166"/>
      <c r="BD195" s="166"/>
      <c r="BE195" s="166"/>
      <c r="BF195" s="59"/>
      <c r="BG195" s="166"/>
      <c r="BH195" s="166"/>
      <c r="BI195" s="166"/>
      <c r="BJ195" s="59"/>
      <c r="BK195" s="166"/>
      <c r="BL195" s="166"/>
      <c r="BM195" s="166"/>
      <c r="BN195" s="59"/>
      <c r="BO195" s="166"/>
      <c r="BP195" s="166"/>
      <c r="BQ195" s="166"/>
      <c r="BR195" s="59"/>
      <c r="BS195" s="166"/>
      <c r="BT195" s="166"/>
      <c r="BU195" s="166"/>
      <c r="BV195" s="59"/>
      <c r="BW195" s="166"/>
      <c r="BX195" s="166"/>
      <c r="BY195" s="166"/>
      <c r="BZ195" s="59"/>
      <c r="CA195" s="166"/>
      <c r="CB195" s="166"/>
      <c r="CC195" s="166"/>
      <c r="CD195" s="59"/>
      <c r="CE195" s="166"/>
      <c r="CF195" s="166"/>
      <c r="CG195" s="166"/>
      <c r="CH195" s="59"/>
      <c r="CI195" s="166"/>
      <c r="CJ195" s="166"/>
      <c r="CK195" s="166"/>
      <c r="CL195" s="59"/>
      <c r="CM195" s="166"/>
      <c r="CN195" s="166"/>
      <c r="CO195" s="166"/>
      <c r="CP195" s="59"/>
      <c r="CQ195" s="166"/>
      <c r="CR195" s="166"/>
      <c r="CS195" s="166"/>
      <c r="CT195" s="59"/>
      <c r="CU195" s="166"/>
      <c r="CV195" s="166"/>
      <c r="CW195" s="166"/>
      <c r="CX195" s="59"/>
      <c r="CY195" s="166"/>
      <c r="CZ195" s="166"/>
      <c r="DA195" s="166"/>
      <c r="DB195" s="59"/>
      <c r="DC195" s="166"/>
      <c r="DD195" s="166"/>
      <c r="DE195" s="166"/>
      <c r="DF195" s="59"/>
      <c r="DG195" s="166"/>
      <c r="DH195" s="166"/>
      <c r="DI195" s="166"/>
      <c r="DJ195" s="59"/>
      <c r="DK195" s="166"/>
      <c r="DL195" s="166"/>
      <c r="DM195" s="166"/>
      <c r="DN195" s="59"/>
      <c r="DO195" s="166"/>
      <c r="DP195" s="166"/>
      <c r="DQ195" s="166"/>
      <c r="DR195" s="59"/>
      <c r="DS195" s="166"/>
      <c r="DT195" s="166"/>
      <c r="DU195" s="166"/>
      <c r="DV195" s="59"/>
      <c r="DW195" s="166"/>
      <c r="DX195" s="166"/>
      <c r="DY195" s="166"/>
      <c r="DZ195" s="59"/>
      <c r="EA195" s="166"/>
      <c r="EB195" s="166"/>
      <c r="EC195" s="166"/>
      <c r="ED195" s="59"/>
      <c r="EE195" s="166"/>
      <c r="EF195" s="166"/>
      <c r="EG195" s="166"/>
      <c r="EH195" s="59"/>
      <c r="EI195" s="166"/>
      <c r="EJ195" s="166"/>
      <c r="EK195" s="166"/>
      <c r="EL195" s="59"/>
      <c r="EM195" s="166"/>
      <c r="EN195" s="166"/>
      <c r="EO195" s="166"/>
      <c r="EP195" s="59"/>
      <c r="EQ195" s="166"/>
      <c r="ER195" s="166"/>
      <c r="ES195" s="166"/>
      <c r="ET195" s="59"/>
      <c r="EU195" s="166"/>
      <c r="EV195" s="166"/>
      <c r="EW195" s="166"/>
      <c r="EX195" s="59"/>
      <c r="EY195" s="166"/>
      <c r="EZ195" s="166"/>
      <c r="FA195" s="166"/>
      <c r="FB195" s="59"/>
      <c r="FC195" s="166"/>
      <c r="FD195" s="166"/>
      <c r="FE195" s="166"/>
      <c r="FF195" s="59"/>
      <c r="FG195" s="166"/>
      <c r="FH195" s="166"/>
      <c r="FI195" s="166"/>
      <c r="FJ195" s="59"/>
      <c r="FK195" s="166"/>
      <c r="FL195" s="166"/>
      <c r="FM195" s="166"/>
      <c r="FN195" s="59"/>
      <c r="FO195" s="166"/>
      <c r="FP195" s="166"/>
      <c r="FQ195" s="166"/>
      <c r="FR195" s="59"/>
      <c r="FS195" s="166"/>
      <c r="FT195" s="166"/>
      <c r="FU195" s="166"/>
      <c r="FV195" s="59"/>
      <c r="FW195" s="166"/>
      <c r="FX195" s="166"/>
      <c r="FY195" s="166"/>
      <c r="FZ195" s="59"/>
      <c r="GA195" s="166"/>
      <c r="GB195" s="166"/>
      <c r="GC195" s="166"/>
      <c r="GD195" s="59"/>
      <c r="GE195" s="166"/>
      <c r="GF195" s="166"/>
      <c r="GG195" s="166"/>
      <c r="GH195" s="59"/>
      <c r="GI195" s="166"/>
      <c r="GJ195" s="166"/>
      <c r="GK195" s="166"/>
      <c r="GL195" s="59"/>
      <c r="GM195" s="166"/>
      <c r="GN195" s="166"/>
      <c r="GO195" s="166"/>
      <c r="GP195" s="59"/>
      <c r="GQ195" s="166"/>
      <c r="GR195" s="166"/>
      <c r="GS195" s="166"/>
      <c r="GT195" s="59"/>
      <c r="GU195" s="166"/>
      <c r="GV195" s="166"/>
      <c r="GW195" s="166"/>
      <c r="GX195" s="59"/>
      <c r="GY195" s="166"/>
      <c r="GZ195" s="166"/>
      <c r="HA195" s="166"/>
      <c r="HB195" s="59"/>
      <c r="HC195" s="166"/>
      <c r="HD195" s="166"/>
      <c r="HE195" s="166"/>
      <c r="HF195" s="59"/>
      <c r="HG195" s="166"/>
      <c r="HH195" s="166"/>
      <c r="HI195" s="166"/>
      <c r="HJ195" s="59"/>
      <c r="HK195" s="166"/>
      <c r="HL195" s="166"/>
      <c r="HM195" s="166"/>
      <c r="HN195" s="59"/>
      <c r="HO195" s="166"/>
      <c r="HP195" s="166"/>
      <c r="HQ195" s="166"/>
      <c r="HR195" s="59"/>
      <c r="HS195" s="166"/>
      <c r="HT195" s="166"/>
      <c r="HU195" s="166"/>
    </row>
    <row r="196" spans="1:229" s="61" customFormat="1" ht="90" customHeight="1" x14ac:dyDescent="0.2">
      <c r="A196" s="180">
        <v>72</v>
      </c>
      <c r="B196" s="46">
        <v>9829922440</v>
      </c>
      <c r="C196" s="47" t="s">
        <v>156</v>
      </c>
      <c r="D196" s="48" t="s">
        <v>139</v>
      </c>
      <c r="E196" s="48" t="s">
        <v>163</v>
      </c>
      <c r="F196" s="48" t="s">
        <v>163</v>
      </c>
      <c r="G196" s="45">
        <v>30</v>
      </c>
      <c r="H196" s="45">
        <f t="shared" si="34"/>
        <v>120</v>
      </c>
      <c r="I196" s="45" t="s">
        <v>228</v>
      </c>
      <c r="J196" s="667">
        <v>200</v>
      </c>
      <c r="K196" s="57">
        <f>J196*1.1</f>
        <v>220.00000000000003</v>
      </c>
      <c r="L196" s="50">
        <f>H196*K196</f>
        <v>26400.000000000004</v>
      </c>
      <c r="M196" s="51">
        <f t="shared" si="35"/>
        <v>5280.0000000000009</v>
      </c>
      <c r="N196" s="51">
        <f t="shared" si="36"/>
        <v>3300.0000000000009</v>
      </c>
      <c r="O196" s="52">
        <f t="shared" si="37"/>
        <v>34980.000000000007</v>
      </c>
      <c r="P196" s="593">
        <v>45222</v>
      </c>
      <c r="Q196" s="52" t="s">
        <v>790</v>
      </c>
      <c r="R196" s="580" t="s">
        <v>399</v>
      </c>
      <c r="S196" s="574" t="s">
        <v>774</v>
      </c>
      <c r="T196" s="527">
        <f>'LOTTO 72'!B21</f>
        <v>80</v>
      </c>
      <c r="U196" s="46">
        <v>11.83</v>
      </c>
      <c r="V196" s="56">
        <f>U196+T196</f>
        <v>91.83</v>
      </c>
      <c r="W196" s="56"/>
      <c r="X196" s="695">
        <v>15.91</v>
      </c>
      <c r="Y196" s="676">
        <v>22200</v>
      </c>
      <c r="Z196" s="683">
        <f>Y196/H196</f>
        <v>185</v>
      </c>
      <c r="AA196" s="46"/>
      <c r="AB196" s="716" t="s">
        <v>807</v>
      </c>
      <c r="AC196" s="716" t="s">
        <v>819</v>
      </c>
      <c r="AD196" s="59"/>
      <c r="AE196" s="166"/>
      <c r="AF196" s="166"/>
      <c r="AG196" s="166"/>
      <c r="AH196" s="59"/>
      <c r="AI196" s="166"/>
      <c r="AJ196" s="166"/>
      <c r="AK196" s="166"/>
      <c r="AL196" s="59"/>
      <c r="AM196" s="166"/>
      <c r="AN196" s="166"/>
      <c r="AO196" s="166"/>
      <c r="AP196" s="59"/>
      <c r="AQ196" s="166"/>
      <c r="AR196" s="166"/>
      <c r="AS196" s="166"/>
      <c r="AT196" s="59"/>
      <c r="AU196" s="166"/>
      <c r="AV196" s="166"/>
      <c r="AW196" s="166"/>
      <c r="AX196" s="59"/>
      <c r="AY196" s="166"/>
      <c r="AZ196" s="166"/>
      <c r="BA196" s="166"/>
      <c r="BB196" s="59"/>
      <c r="BC196" s="166"/>
      <c r="BD196" s="166"/>
      <c r="BE196" s="166"/>
      <c r="BF196" s="59"/>
      <c r="BG196" s="166"/>
      <c r="BH196" s="166"/>
      <c r="BI196" s="166"/>
      <c r="BJ196" s="59"/>
      <c r="BK196" s="166"/>
      <c r="BL196" s="166"/>
      <c r="BM196" s="166"/>
      <c r="BN196" s="59"/>
      <c r="BO196" s="166"/>
      <c r="BP196" s="166"/>
      <c r="BQ196" s="166"/>
      <c r="BR196" s="59"/>
      <c r="BS196" s="166"/>
      <c r="BT196" s="166"/>
      <c r="BU196" s="166"/>
      <c r="BV196" s="59"/>
      <c r="BW196" s="166"/>
      <c r="BX196" s="166"/>
      <c r="BY196" s="166"/>
      <c r="BZ196" s="59"/>
      <c r="CA196" s="166"/>
      <c r="CB196" s="166"/>
      <c r="CC196" s="166"/>
      <c r="CD196" s="59"/>
      <c r="CE196" s="166"/>
      <c r="CF196" s="166"/>
      <c r="CG196" s="166"/>
      <c r="CH196" s="59"/>
      <c r="CI196" s="166"/>
      <c r="CJ196" s="166"/>
      <c r="CK196" s="166"/>
      <c r="CL196" s="59"/>
      <c r="CM196" s="166"/>
      <c r="CN196" s="166"/>
      <c r="CO196" s="166"/>
      <c r="CP196" s="59"/>
      <c r="CQ196" s="166"/>
      <c r="CR196" s="166"/>
      <c r="CS196" s="166"/>
      <c r="CT196" s="59"/>
      <c r="CU196" s="166"/>
      <c r="CV196" s="166"/>
      <c r="CW196" s="166"/>
      <c r="CX196" s="59"/>
      <c r="CY196" s="166"/>
      <c r="CZ196" s="166"/>
      <c r="DA196" s="166"/>
      <c r="DB196" s="59"/>
      <c r="DC196" s="166"/>
      <c r="DD196" s="166"/>
      <c r="DE196" s="166"/>
      <c r="DF196" s="59"/>
      <c r="DG196" s="166"/>
      <c r="DH196" s="166"/>
      <c r="DI196" s="166"/>
      <c r="DJ196" s="59"/>
      <c r="DK196" s="166"/>
      <c r="DL196" s="166"/>
      <c r="DM196" s="166"/>
      <c r="DN196" s="59"/>
      <c r="DO196" s="166"/>
      <c r="DP196" s="166"/>
      <c r="DQ196" s="166"/>
      <c r="DR196" s="59"/>
      <c r="DS196" s="166"/>
      <c r="DT196" s="166"/>
      <c r="DU196" s="166"/>
      <c r="DV196" s="59"/>
      <c r="DW196" s="166"/>
      <c r="DX196" s="166"/>
      <c r="DY196" s="166"/>
      <c r="DZ196" s="59"/>
      <c r="EA196" s="166"/>
      <c r="EB196" s="166"/>
      <c r="EC196" s="166"/>
      <c r="ED196" s="59"/>
      <c r="EE196" s="166"/>
      <c r="EF196" s="166"/>
      <c r="EG196" s="166"/>
      <c r="EH196" s="59"/>
      <c r="EI196" s="166"/>
      <c r="EJ196" s="166"/>
      <c r="EK196" s="166"/>
      <c r="EL196" s="59"/>
      <c r="EM196" s="166"/>
      <c r="EN196" s="166"/>
      <c r="EO196" s="166"/>
      <c r="EP196" s="59"/>
      <c r="EQ196" s="166"/>
      <c r="ER196" s="166"/>
      <c r="ES196" s="166"/>
      <c r="ET196" s="59"/>
      <c r="EU196" s="166"/>
      <c r="EV196" s="166"/>
      <c r="EW196" s="166"/>
      <c r="EX196" s="59"/>
      <c r="EY196" s="166"/>
      <c r="EZ196" s="166"/>
      <c r="FA196" s="166"/>
      <c r="FB196" s="59"/>
      <c r="FC196" s="166"/>
      <c r="FD196" s="166"/>
      <c r="FE196" s="166"/>
      <c r="FF196" s="59"/>
      <c r="FG196" s="166"/>
      <c r="FH196" s="166"/>
      <c r="FI196" s="166"/>
      <c r="FJ196" s="59"/>
      <c r="FK196" s="166"/>
      <c r="FL196" s="166"/>
      <c r="FM196" s="166"/>
      <c r="FN196" s="59"/>
      <c r="FO196" s="166"/>
      <c r="FP196" s="166"/>
      <c r="FQ196" s="166"/>
      <c r="FR196" s="59"/>
      <c r="FS196" s="166"/>
      <c r="FT196" s="166"/>
      <c r="FU196" s="166"/>
      <c r="FV196" s="59"/>
      <c r="FW196" s="166"/>
      <c r="FX196" s="166"/>
      <c r="FY196" s="166"/>
      <c r="FZ196" s="59"/>
      <c r="GA196" s="166"/>
      <c r="GB196" s="166"/>
      <c r="GC196" s="166"/>
      <c r="GD196" s="59"/>
      <c r="GE196" s="166"/>
      <c r="GF196" s="166"/>
      <c r="GG196" s="166"/>
      <c r="GH196" s="59"/>
      <c r="GI196" s="166"/>
      <c r="GJ196" s="166"/>
      <c r="GK196" s="166"/>
      <c r="GL196" s="59"/>
      <c r="GM196" s="166"/>
      <c r="GN196" s="166"/>
      <c r="GO196" s="166"/>
      <c r="GP196" s="59"/>
      <c r="GQ196" s="166"/>
      <c r="GR196" s="166"/>
      <c r="GS196" s="166"/>
      <c r="GT196" s="59"/>
      <c r="GU196" s="166"/>
      <c r="GV196" s="166"/>
      <c r="GW196" s="166"/>
      <c r="GX196" s="59"/>
      <c r="GY196" s="166"/>
      <c r="GZ196" s="166"/>
      <c r="HA196" s="166"/>
      <c r="HB196" s="59"/>
      <c r="HC196" s="166"/>
      <c r="HD196" s="166"/>
      <c r="HE196" s="166"/>
      <c r="HF196" s="59"/>
      <c r="HG196" s="166"/>
      <c r="HH196" s="166"/>
      <c r="HI196" s="166"/>
      <c r="HJ196" s="59"/>
      <c r="HK196" s="166"/>
      <c r="HL196" s="166"/>
      <c r="HM196" s="166"/>
      <c r="HN196" s="59"/>
      <c r="HO196" s="166"/>
      <c r="HP196" s="166"/>
      <c r="HQ196" s="166"/>
      <c r="HR196" s="59"/>
      <c r="HS196" s="166"/>
      <c r="HT196" s="166"/>
      <c r="HU196" s="166"/>
    </row>
    <row r="197" spans="1:229" ht="90" customHeight="1" x14ac:dyDescent="0.2">
      <c r="A197" s="181">
        <v>73</v>
      </c>
      <c r="B197" s="29">
        <v>9829938175</v>
      </c>
      <c r="C197" s="20" t="s">
        <v>157</v>
      </c>
      <c r="D197" s="4" t="s">
        <v>139</v>
      </c>
      <c r="E197" s="4" t="s">
        <v>163</v>
      </c>
      <c r="F197" s="4" t="s">
        <v>163</v>
      </c>
      <c r="G197" s="1">
        <v>30</v>
      </c>
      <c r="H197" s="1">
        <f t="shared" si="34"/>
        <v>120</v>
      </c>
      <c r="I197" s="1" t="s">
        <v>228</v>
      </c>
      <c r="J197" s="667">
        <v>200</v>
      </c>
      <c r="K197" s="12">
        <f>J197*1.1</f>
        <v>220.00000000000003</v>
      </c>
      <c r="L197" s="10">
        <f>H197*K197</f>
        <v>26400.000000000004</v>
      </c>
      <c r="M197" s="3">
        <f t="shared" si="35"/>
        <v>5280.0000000000009</v>
      </c>
      <c r="N197" s="3">
        <f t="shared" si="36"/>
        <v>3300.0000000000009</v>
      </c>
      <c r="O197" s="11">
        <f t="shared" si="37"/>
        <v>34980.000000000007</v>
      </c>
      <c r="P197" s="591">
        <v>45222</v>
      </c>
      <c r="Q197" s="11" t="s">
        <v>790</v>
      </c>
      <c r="R197" s="581" t="s">
        <v>373</v>
      </c>
      <c r="S197" s="573" t="s">
        <v>774</v>
      </c>
      <c r="T197" s="528">
        <f>'LOTTO 73'!B36</f>
        <v>61.25</v>
      </c>
      <c r="U197" s="2">
        <v>20</v>
      </c>
      <c r="V197" s="35">
        <f>U197+T197</f>
        <v>81.25</v>
      </c>
      <c r="W197" s="35"/>
      <c r="X197" s="697">
        <v>69.09</v>
      </c>
      <c r="Y197" s="677">
        <v>8160</v>
      </c>
      <c r="Z197" s="684">
        <f>Y197/H197</f>
        <v>68</v>
      </c>
      <c r="AA197" s="2" t="s">
        <v>812</v>
      </c>
      <c r="AB197" s="2" t="s">
        <v>807</v>
      </c>
      <c r="AC197" s="8" t="s">
        <v>819</v>
      </c>
      <c r="AD197" s="14"/>
      <c r="AE197" s="165"/>
      <c r="AF197" s="165"/>
      <c r="AG197" s="165"/>
      <c r="AH197" s="14"/>
      <c r="AI197" s="165"/>
      <c r="AJ197" s="165"/>
      <c r="AK197" s="165"/>
      <c r="AL197" s="14"/>
      <c r="AM197" s="165"/>
      <c r="AN197" s="165"/>
      <c r="AO197" s="165"/>
      <c r="AP197" s="14"/>
      <c r="AQ197" s="165"/>
      <c r="AR197" s="165"/>
      <c r="AS197" s="165"/>
      <c r="AT197" s="14"/>
      <c r="AU197" s="165"/>
      <c r="AV197" s="165"/>
      <c r="AW197" s="165"/>
      <c r="AX197" s="14"/>
      <c r="AY197" s="165"/>
      <c r="AZ197" s="165"/>
      <c r="BA197" s="165"/>
      <c r="BB197" s="14"/>
      <c r="BC197" s="165"/>
      <c r="BD197" s="165"/>
      <c r="BE197" s="165"/>
      <c r="BF197" s="14"/>
      <c r="BG197" s="165"/>
      <c r="BH197" s="165"/>
      <c r="BI197" s="165"/>
      <c r="BJ197" s="14"/>
      <c r="BK197" s="165"/>
      <c r="BL197" s="165"/>
      <c r="BM197" s="165"/>
      <c r="BN197" s="14"/>
      <c r="BO197" s="165"/>
      <c r="BP197" s="165"/>
      <c r="BQ197" s="165"/>
      <c r="BR197" s="14"/>
      <c r="BS197" s="165"/>
      <c r="BT197" s="165"/>
      <c r="BU197" s="165"/>
      <c r="BV197" s="14"/>
      <c r="BW197" s="165"/>
      <c r="BX197" s="165"/>
      <c r="BY197" s="165"/>
      <c r="BZ197" s="14"/>
      <c r="CA197" s="165"/>
      <c r="CB197" s="165"/>
      <c r="CC197" s="165"/>
      <c r="CD197" s="14"/>
      <c r="CE197" s="165"/>
      <c r="CF197" s="165"/>
      <c r="CG197" s="165"/>
      <c r="CH197" s="14"/>
      <c r="CI197" s="165"/>
      <c r="CJ197" s="165"/>
      <c r="CK197" s="165"/>
      <c r="CL197" s="14"/>
      <c r="CM197" s="165"/>
      <c r="CN197" s="165"/>
      <c r="CO197" s="165"/>
      <c r="CP197" s="14"/>
      <c r="CQ197" s="165"/>
      <c r="CR197" s="165"/>
      <c r="CS197" s="165"/>
      <c r="CT197" s="14"/>
      <c r="CU197" s="165"/>
      <c r="CV197" s="165"/>
      <c r="CW197" s="165"/>
      <c r="CX197" s="14"/>
      <c r="CY197" s="165"/>
      <c r="CZ197" s="165"/>
      <c r="DA197" s="165"/>
      <c r="DB197" s="14"/>
      <c r="DC197" s="165"/>
      <c r="DD197" s="165"/>
      <c r="DE197" s="165"/>
      <c r="DF197" s="14"/>
      <c r="DG197" s="165"/>
      <c r="DH197" s="165"/>
      <c r="DI197" s="165"/>
      <c r="DJ197" s="14"/>
      <c r="DK197" s="165"/>
      <c r="DL197" s="165"/>
      <c r="DM197" s="165"/>
      <c r="DN197" s="14"/>
      <c r="DO197" s="165"/>
      <c r="DP197" s="165"/>
      <c r="DQ197" s="165"/>
      <c r="DR197" s="14"/>
      <c r="DS197" s="165"/>
      <c r="DT197" s="165"/>
      <c r="DU197" s="165"/>
      <c r="DV197" s="14"/>
      <c r="DW197" s="165"/>
      <c r="DX197" s="165"/>
      <c r="DY197" s="165"/>
      <c r="DZ197" s="14"/>
      <c r="EA197" s="165"/>
      <c r="EB197" s="165"/>
      <c r="EC197" s="165"/>
      <c r="ED197" s="14"/>
      <c r="EE197" s="165"/>
      <c r="EF197" s="165"/>
      <c r="EG197" s="165"/>
      <c r="EH197" s="14"/>
      <c r="EI197" s="165"/>
      <c r="EJ197" s="165"/>
      <c r="EK197" s="165"/>
      <c r="EL197" s="14"/>
      <c r="EM197" s="165"/>
      <c r="EN197" s="165"/>
      <c r="EO197" s="165"/>
      <c r="EP197" s="14"/>
      <c r="EQ197" s="165"/>
      <c r="ER197" s="165"/>
      <c r="ES197" s="165"/>
      <c r="ET197" s="14"/>
      <c r="EU197" s="165"/>
      <c r="EV197" s="165"/>
      <c r="EW197" s="165"/>
      <c r="EX197" s="14"/>
      <c r="EY197" s="165"/>
      <c r="EZ197" s="165"/>
      <c r="FA197" s="165"/>
      <c r="FB197" s="14"/>
      <c r="FC197" s="165"/>
      <c r="FD197" s="165"/>
      <c r="FE197" s="165"/>
      <c r="FF197" s="14"/>
      <c r="FG197" s="165"/>
      <c r="FH197" s="165"/>
      <c r="FI197" s="165"/>
      <c r="FJ197" s="14"/>
      <c r="FK197" s="165"/>
      <c r="FL197" s="165"/>
      <c r="FM197" s="165"/>
      <c r="FN197" s="14"/>
      <c r="FO197" s="165"/>
      <c r="FP197" s="165"/>
      <c r="FQ197" s="165"/>
      <c r="FR197" s="14"/>
      <c r="FS197" s="165"/>
      <c r="FT197" s="165"/>
      <c r="FU197" s="165"/>
      <c r="FV197" s="14"/>
      <c r="FW197" s="165"/>
      <c r="FX197" s="165"/>
      <c r="FY197" s="165"/>
      <c r="FZ197" s="14"/>
      <c r="GA197" s="165"/>
      <c r="GB197" s="165"/>
      <c r="GC197" s="165"/>
      <c r="GD197" s="14"/>
      <c r="GE197" s="165"/>
      <c r="GF197" s="165"/>
      <c r="GG197" s="165"/>
      <c r="GH197" s="14"/>
      <c r="GI197" s="165"/>
      <c r="GJ197" s="165"/>
      <c r="GK197" s="165"/>
      <c r="GL197" s="14"/>
      <c r="GM197" s="165"/>
      <c r="GN197" s="165"/>
      <c r="GO197" s="165"/>
      <c r="GP197" s="14"/>
      <c r="GQ197" s="165"/>
      <c r="GR197" s="165"/>
      <c r="GS197" s="165"/>
      <c r="GT197" s="14"/>
      <c r="GU197" s="165"/>
      <c r="GV197" s="165"/>
      <c r="GW197" s="165"/>
      <c r="GX197" s="14"/>
      <c r="GY197" s="165"/>
      <c r="GZ197" s="165"/>
      <c r="HA197" s="165"/>
      <c r="HB197" s="14"/>
      <c r="HC197" s="165"/>
      <c r="HD197" s="165"/>
      <c r="HE197" s="165"/>
      <c r="HF197" s="14"/>
      <c r="HG197" s="165"/>
      <c r="HH197" s="165"/>
      <c r="HI197" s="165"/>
      <c r="HJ197" s="14"/>
      <c r="HK197" s="165"/>
      <c r="HL197" s="165"/>
      <c r="HM197" s="165"/>
      <c r="HN197" s="14"/>
      <c r="HO197" s="165"/>
      <c r="HP197" s="165"/>
      <c r="HQ197" s="165"/>
      <c r="HR197" s="14"/>
      <c r="HS197" s="165"/>
      <c r="HT197" s="165"/>
      <c r="HU197" s="165"/>
    </row>
    <row r="198" spans="1:229" ht="90" customHeight="1" x14ac:dyDescent="0.2">
      <c r="A198" s="181">
        <v>73</v>
      </c>
      <c r="B198" s="29">
        <v>9829938175</v>
      </c>
      <c r="C198" s="20" t="s">
        <v>157</v>
      </c>
      <c r="D198" s="4" t="s">
        <v>139</v>
      </c>
      <c r="E198" s="4" t="s">
        <v>163</v>
      </c>
      <c r="F198" s="4" t="s">
        <v>163</v>
      </c>
      <c r="G198" s="1">
        <v>30</v>
      </c>
      <c r="H198" s="1">
        <f t="shared" si="34"/>
        <v>120</v>
      </c>
      <c r="I198" s="1" t="s">
        <v>228</v>
      </c>
      <c r="J198" s="667">
        <v>200</v>
      </c>
      <c r="K198" s="12">
        <f>J198*1.1</f>
        <v>220.00000000000003</v>
      </c>
      <c r="L198" s="10">
        <f>H198*K198</f>
        <v>26400.000000000004</v>
      </c>
      <c r="M198" s="3">
        <f t="shared" si="35"/>
        <v>5280.0000000000009</v>
      </c>
      <c r="N198" s="3">
        <f t="shared" si="36"/>
        <v>3300.0000000000009</v>
      </c>
      <c r="O198" s="11">
        <f t="shared" si="37"/>
        <v>34980.000000000007</v>
      </c>
      <c r="P198" s="591">
        <v>45222</v>
      </c>
      <c r="Q198" s="11" t="s">
        <v>790</v>
      </c>
      <c r="R198" s="581" t="s">
        <v>390</v>
      </c>
      <c r="S198" s="573" t="s">
        <v>772</v>
      </c>
      <c r="T198" s="528">
        <f>'LOTTO 73'!B37</f>
        <v>23.75</v>
      </c>
      <c r="U198" s="2" t="s">
        <v>809</v>
      </c>
      <c r="V198" s="2" t="s">
        <v>809</v>
      </c>
      <c r="W198" s="2"/>
      <c r="X198" s="2" t="s">
        <v>809</v>
      </c>
      <c r="Y198" s="2" t="s">
        <v>809</v>
      </c>
      <c r="Z198" s="2" t="s">
        <v>809</v>
      </c>
      <c r="AA198" s="2" t="s">
        <v>809</v>
      </c>
      <c r="AB198" s="2" t="s">
        <v>809</v>
      </c>
      <c r="AC198" s="8" t="s">
        <v>809</v>
      </c>
      <c r="AD198" s="14"/>
      <c r="AE198" s="165"/>
      <c r="AF198" s="165"/>
      <c r="AG198" s="165"/>
      <c r="AH198" s="14"/>
      <c r="AI198" s="165"/>
      <c r="AJ198" s="165"/>
      <c r="AK198" s="165"/>
      <c r="AL198" s="14"/>
      <c r="AM198" s="165"/>
      <c r="AN198" s="165"/>
      <c r="AO198" s="165"/>
      <c r="AP198" s="14"/>
      <c r="AQ198" s="165"/>
      <c r="AR198" s="165"/>
      <c r="AS198" s="165"/>
      <c r="AT198" s="14"/>
      <c r="AU198" s="165"/>
      <c r="AV198" s="165"/>
      <c r="AW198" s="165"/>
      <c r="AX198" s="14"/>
      <c r="AY198" s="165"/>
      <c r="AZ198" s="165"/>
      <c r="BA198" s="165"/>
      <c r="BB198" s="14"/>
      <c r="BC198" s="165"/>
      <c r="BD198" s="165"/>
      <c r="BE198" s="165"/>
      <c r="BF198" s="14"/>
      <c r="BG198" s="165"/>
      <c r="BH198" s="165"/>
      <c r="BI198" s="165"/>
      <c r="BJ198" s="14"/>
      <c r="BK198" s="165"/>
      <c r="BL198" s="165"/>
      <c r="BM198" s="165"/>
      <c r="BN198" s="14"/>
      <c r="BO198" s="165"/>
      <c r="BP198" s="165"/>
      <c r="BQ198" s="165"/>
      <c r="BR198" s="14"/>
      <c r="BS198" s="165"/>
      <c r="BT198" s="165"/>
      <c r="BU198" s="165"/>
      <c r="BV198" s="14"/>
      <c r="BW198" s="165"/>
      <c r="BX198" s="165"/>
      <c r="BY198" s="165"/>
      <c r="BZ198" s="14"/>
      <c r="CA198" s="165"/>
      <c r="CB198" s="165"/>
      <c r="CC198" s="165"/>
      <c r="CD198" s="14"/>
      <c r="CE198" s="165"/>
      <c r="CF198" s="165"/>
      <c r="CG198" s="165"/>
      <c r="CH198" s="14"/>
      <c r="CI198" s="165"/>
      <c r="CJ198" s="165"/>
      <c r="CK198" s="165"/>
      <c r="CL198" s="14"/>
      <c r="CM198" s="165"/>
      <c r="CN198" s="165"/>
      <c r="CO198" s="165"/>
      <c r="CP198" s="14"/>
      <c r="CQ198" s="165"/>
      <c r="CR198" s="165"/>
      <c r="CS198" s="165"/>
      <c r="CT198" s="14"/>
      <c r="CU198" s="165"/>
      <c r="CV198" s="165"/>
      <c r="CW198" s="165"/>
      <c r="CX198" s="14"/>
      <c r="CY198" s="165"/>
      <c r="CZ198" s="165"/>
      <c r="DA198" s="165"/>
      <c r="DB198" s="14"/>
      <c r="DC198" s="165"/>
      <c r="DD198" s="165"/>
      <c r="DE198" s="165"/>
      <c r="DF198" s="14"/>
      <c r="DG198" s="165"/>
      <c r="DH198" s="165"/>
      <c r="DI198" s="165"/>
      <c r="DJ198" s="14"/>
      <c r="DK198" s="165"/>
      <c r="DL198" s="165"/>
      <c r="DM198" s="165"/>
      <c r="DN198" s="14"/>
      <c r="DO198" s="165"/>
      <c r="DP198" s="165"/>
      <c r="DQ198" s="165"/>
      <c r="DR198" s="14"/>
      <c r="DS198" s="165"/>
      <c r="DT198" s="165"/>
      <c r="DU198" s="165"/>
      <c r="DV198" s="14"/>
      <c r="DW198" s="165"/>
      <c r="DX198" s="165"/>
      <c r="DY198" s="165"/>
      <c r="DZ198" s="14"/>
      <c r="EA198" s="165"/>
      <c r="EB198" s="165"/>
      <c r="EC198" s="165"/>
      <c r="ED198" s="14"/>
      <c r="EE198" s="165"/>
      <c r="EF198" s="165"/>
      <c r="EG198" s="165"/>
      <c r="EH198" s="14"/>
      <c r="EI198" s="165"/>
      <c r="EJ198" s="165"/>
      <c r="EK198" s="165"/>
      <c r="EL198" s="14"/>
      <c r="EM198" s="165"/>
      <c r="EN198" s="165"/>
      <c r="EO198" s="165"/>
      <c r="EP198" s="14"/>
      <c r="EQ198" s="165"/>
      <c r="ER198" s="165"/>
      <c r="ES198" s="165"/>
      <c r="ET198" s="14"/>
      <c r="EU198" s="165"/>
      <c r="EV198" s="165"/>
      <c r="EW198" s="165"/>
      <c r="EX198" s="14"/>
      <c r="EY198" s="165"/>
      <c r="EZ198" s="165"/>
      <c r="FA198" s="165"/>
      <c r="FB198" s="14"/>
      <c r="FC198" s="165"/>
      <c r="FD198" s="165"/>
      <c r="FE198" s="165"/>
      <c r="FF198" s="14"/>
      <c r="FG198" s="165"/>
      <c r="FH198" s="165"/>
      <c r="FI198" s="165"/>
      <c r="FJ198" s="14"/>
      <c r="FK198" s="165"/>
      <c r="FL198" s="165"/>
      <c r="FM198" s="165"/>
      <c r="FN198" s="14"/>
      <c r="FO198" s="165"/>
      <c r="FP198" s="165"/>
      <c r="FQ198" s="165"/>
      <c r="FR198" s="14"/>
      <c r="FS198" s="165"/>
      <c r="FT198" s="165"/>
      <c r="FU198" s="165"/>
      <c r="FV198" s="14"/>
      <c r="FW198" s="165"/>
      <c r="FX198" s="165"/>
      <c r="FY198" s="165"/>
      <c r="FZ198" s="14"/>
      <c r="GA198" s="165"/>
      <c r="GB198" s="165"/>
      <c r="GC198" s="165"/>
      <c r="GD198" s="14"/>
      <c r="GE198" s="165"/>
      <c r="GF198" s="165"/>
      <c r="GG198" s="165"/>
      <c r="GH198" s="14"/>
      <c r="GI198" s="165"/>
      <c r="GJ198" s="165"/>
      <c r="GK198" s="165"/>
      <c r="GL198" s="14"/>
      <c r="GM198" s="165"/>
      <c r="GN198" s="165"/>
      <c r="GO198" s="165"/>
      <c r="GP198" s="14"/>
      <c r="GQ198" s="165"/>
      <c r="GR198" s="165"/>
      <c r="GS198" s="165"/>
      <c r="GT198" s="14"/>
      <c r="GU198" s="165"/>
      <c r="GV198" s="165"/>
      <c r="GW198" s="165"/>
      <c r="GX198" s="14"/>
      <c r="GY198" s="165"/>
      <c r="GZ198" s="165"/>
      <c r="HA198" s="165"/>
      <c r="HB198" s="14"/>
      <c r="HC198" s="165"/>
      <c r="HD198" s="165"/>
      <c r="HE198" s="165"/>
      <c r="HF198" s="14"/>
      <c r="HG198" s="165"/>
      <c r="HH198" s="165"/>
      <c r="HI198" s="165"/>
      <c r="HJ198" s="14"/>
      <c r="HK198" s="165"/>
      <c r="HL198" s="165"/>
      <c r="HM198" s="165"/>
      <c r="HN198" s="14"/>
      <c r="HO198" s="165"/>
      <c r="HP198" s="165"/>
      <c r="HQ198" s="165"/>
      <c r="HR198" s="14"/>
      <c r="HS198" s="165"/>
      <c r="HT198" s="165"/>
      <c r="HU198" s="165"/>
    </row>
    <row r="199" spans="1:229" ht="90" customHeight="1" x14ac:dyDescent="0.2">
      <c r="A199" s="181">
        <v>73</v>
      </c>
      <c r="B199" s="29">
        <v>9829938175</v>
      </c>
      <c r="C199" s="20" t="s">
        <v>157</v>
      </c>
      <c r="D199" s="4" t="s">
        <v>139</v>
      </c>
      <c r="E199" s="4" t="s">
        <v>163</v>
      </c>
      <c r="F199" s="4" t="s">
        <v>163</v>
      </c>
      <c r="G199" s="1">
        <v>30</v>
      </c>
      <c r="H199" s="1">
        <f t="shared" si="34"/>
        <v>120</v>
      </c>
      <c r="I199" s="1" t="s">
        <v>228</v>
      </c>
      <c r="J199" s="667">
        <v>200</v>
      </c>
      <c r="K199" s="12">
        <f>J199*1.1</f>
        <v>220.00000000000003</v>
      </c>
      <c r="L199" s="10">
        <f>H199*K199</f>
        <v>26400.000000000004</v>
      </c>
      <c r="M199" s="3">
        <f t="shared" si="35"/>
        <v>5280.0000000000009</v>
      </c>
      <c r="N199" s="3">
        <f t="shared" si="36"/>
        <v>3300.0000000000009</v>
      </c>
      <c r="O199" s="11">
        <f t="shared" si="37"/>
        <v>34980.000000000007</v>
      </c>
      <c r="P199" s="591">
        <v>45222</v>
      </c>
      <c r="Q199" s="11" t="s">
        <v>790</v>
      </c>
      <c r="R199" s="581" t="s">
        <v>391</v>
      </c>
      <c r="S199" s="573" t="s">
        <v>772</v>
      </c>
      <c r="T199" s="528">
        <f>'LOTTO 73'!B38</f>
        <v>23.75</v>
      </c>
      <c r="U199" s="2" t="s">
        <v>809</v>
      </c>
      <c r="V199" s="2" t="s">
        <v>809</v>
      </c>
      <c r="W199" s="2"/>
      <c r="X199" s="2" t="s">
        <v>809</v>
      </c>
      <c r="Y199" s="2" t="s">
        <v>809</v>
      </c>
      <c r="Z199" s="2" t="s">
        <v>809</v>
      </c>
      <c r="AA199" s="2" t="s">
        <v>809</v>
      </c>
      <c r="AB199" s="2" t="s">
        <v>809</v>
      </c>
      <c r="AC199" s="8" t="s">
        <v>809</v>
      </c>
      <c r="AD199" s="14"/>
      <c r="AE199" s="165"/>
      <c r="AF199" s="165"/>
      <c r="AG199" s="165"/>
      <c r="AH199" s="14"/>
      <c r="AI199" s="165"/>
      <c r="AJ199" s="165"/>
      <c r="AK199" s="165"/>
      <c r="AL199" s="14"/>
      <c r="AM199" s="165"/>
      <c r="AN199" s="165"/>
      <c r="AO199" s="165"/>
      <c r="AP199" s="14"/>
      <c r="AQ199" s="165"/>
      <c r="AR199" s="165"/>
      <c r="AS199" s="165"/>
      <c r="AT199" s="14"/>
      <c r="AU199" s="165"/>
      <c r="AV199" s="165"/>
      <c r="AW199" s="165"/>
      <c r="AX199" s="14"/>
      <c r="AY199" s="165"/>
      <c r="AZ199" s="165"/>
      <c r="BA199" s="165"/>
      <c r="BB199" s="14"/>
      <c r="BC199" s="165"/>
      <c r="BD199" s="165"/>
      <c r="BE199" s="165"/>
      <c r="BF199" s="14"/>
      <c r="BG199" s="165"/>
      <c r="BH199" s="165"/>
      <c r="BI199" s="165"/>
      <c r="BJ199" s="14"/>
      <c r="BK199" s="165"/>
      <c r="BL199" s="165"/>
      <c r="BM199" s="165"/>
      <c r="BN199" s="14"/>
      <c r="BO199" s="165"/>
      <c r="BP199" s="165"/>
      <c r="BQ199" s="165"/>
      <c r="BR199" s="14"/>
      <c r="BS199" s="165"/>
      <c r="BT199" s="165"/>
      <c r="BU199" s="165"/>
      <c r="BV199" s="14"/>
      <c r="BW199" s="165"/>
      <c r="BX199" s="165"/>
      <c r="BY199" s="165"/>
      <c r="BZ199" s="14"/>
      <c r="CA199" s="165"/>
      <c r="CB199" s="165"/>
      <c r="CC199" s="165"/>
      <c r="CD199" s="14"/>
      <c r="CE199" s="165"/>
      <c r="CF199" s="165"/>
      <c r="CG199" s="165"/>
      <c r="CH199" s="14"/>
      <c r="CI199" s="165"/>
      <c r="CJ199" s="165"/>
      <c r="CK199" s="165"/>
      <c r="CL199" s="14"/>
      <c r="CM199" s="165"/>
      <c r="CN199" s="165"/>
      <c r="CO199" s="165"/>
      <c r="CP199" s="14"/>
      <c r="CQ199" s="165"/>
      <c r="CR199" s="165"/>
      <c r="CS199" s="165"/>
      <c r="CT199" s="14"/>
      <c r="CU199" s="165"/>
      <c r="CV199" s="165"/>
      <c r="CW199" s="165"/>
      <c r="CX199" s="14"/>
      <c r="CY199" s="165"/>
      <c r="CZ199" s="165"/>
      <c r="DA199" s="165"/>
      <c r="DB199" s="14"/>
      <c r="DC199" s="165"/>
      <c r="DD199" s="165"/>
      <c r="DE199" s="165"/>
      <c r="DF199" s="14"/>
      <c r="DG199" s="165"/>
      <c r="DH199" s="165"/>
      <c r="DI199" s="165"/>
      <c r="DJ199" s="14"/>
      <c r="DK199" s="165"/>
      <c r="DL199" s="165"/>
      <c r="DM199" s="165"/>
      <c r="DN199" s="14"/>
      <c r="DO199" s="165"/>
      <c r="DP199" s="165"/>
      <c r="DQ199" s="165"/>
      <c r="DR199" s="14"/>
      <c r="DS199" s="165"/>
      <c r="DT199" s="165"/>
      <c r="DU199" s="165"/>
      <c r="DV199" s="14"/>
      <c r="DW199" s="165"/>
      <c r="DX199" s="165"/>
      <c r="DY199" s="165"/>
      <c r="DZ199" s="14"/>
      <c r="EA199" s="165"/>
      <c r="EB199" s="165"/>
      <c r="EC199" s="165"/>
      <c r="ED199" s="14"/>
      <c r="EE199" s="165"/>
      <c r="EF199" s="165"/>
      <c r="EG199" s="165"/>
      <c r="EH199" s="14"/>
      <c r="EI199" s="165"/>
      <c r="EJ199" s="165"/>
      <c r="EK199" s="165"/>
      <c r="EL199" s="14"/>
      <c r="EM199" s="165"/>
      <c r="EN199" s="165"/>
      <c r="EO199" s="165"/>
      <c r="EP199" s="14"/>
      <c r="EQ199" s="165"/>
      <c r="ER199" s="165"/>
      <c r="ES199" s="165"/>
      <c r="ET199" s="14"/>
      <c r="EU199" s="165"/>
      <c r="EV199" s="165"/>
      <c r="EW199" s="165"/>
      <c r="EX199" s="14"/>
      <c r="EY199" s="165"/>
      <c r="EZ199" s="165"/>
      <c r="FA199" s="165"/>
      <c r="FB199" s="14"/>
      <c r="FC199" s="165"/>
      <c r="FD199" s="165"/>
      <c r="FE199" s="165"/>
      <c r="FF199" s="14"/>
      <c r="FG199" s="165"/>
      <c r="FH199" s="165"/>
      <c r="FI199" s="165"/>
      <c r="FJ199" s="14"/>
      <c r="FK199" s="165"/>
      <c r="FL199" s="165"/>
      <c r="FM199" s="165"/>
      <c r="FN199" s="14"/>
      <c r="FO199" s="165"/>
      <c r="FP199" s="165"/>
      <c r="FQ199" s="165"/>
      <c r="FR199" s="14"/>
      <c r="FS199" s="165"/>
      <c r="FT199" s="165"/>
      <c r="FU199" s="165"/>
      <c r="FV199" s="14"/>
      <c r="FW199" s="165"/>
      <c r="FX199" s="165"/>
      <c r="FY199" s="165"/>
      <c r="FZ199" s="14"/>
      <c r="GA199" s="165"/>
      <c r="GB199" s="165"/>
      <c r="GC199" s="165"/>
      <c r="GD199" s="14"/>
      <c r="GE199" s="165"/>
      <c r="GF199" s="165"/>
      <c r="GG199" s="165"/>
      <c r="GH199" s="14"/>
      <c r="GI199" s="165"/>
      <c r="GJ199" s="165"/>
      <c r="GK199" s="165"/>
      <c r="GL199" s="14"/>
      <c r="GM199" s="165"/>
      <c r="GN199" s="165"/>
      <c r="GO199" s="165"/>
      <c r="GP199" s="14"/>
      <c r="GQ199" s="165"/>
      <c r="GR199" s="165"/>
      <c r="GS199" s="165"/>
      <c r="GT199" s="14"/>
      <c r="GU199" s="165"/>
      <c r="GV199" s="165"/>
      <c r="GW199" s="165"/>
      <c r="GX199" s="14"/>
      <c r="GY199" s="165"/>
      <c r="GZ199" s="165"/>
      <c r="HA199" s="165"/>
      <c r="HB199" s="14"/>
      <c r="HC199" s="165"/>
      <c r="HD199" s="165"/>
      <c r="HE199" s="165"/>
      <c r="HF199" s="14"/>
      <c r="HG199" s="165"/>
      <c r="HH199" s="165"/>
      <c r="HI199" s="165"/>
      <c r="HJ199" s="14"/>
      <c r="HK199" s="165"/>
      <c r="HL199" s="165"/>
      <c r="HM199" s="165"/>
      <c r="HN199" s="14"/>
      <c r="HO199" s="165"/>
      <c r="HP199" s="165"/>
      <c r="HQ199" s="165"/>
      <c r="HR199" s="14"/>
      <c r="HS199" s="165"/>
      <c r="HT199" s="165"/>
      <c r="HU199" s="165"/>
    </row>
    <row r="200" spans="1:229" ht="90" customHeight="1" x14ac:dyDescent="0.2">
      <c r="A200" s="181">
        <v>73</v>
      </c>
      <c r="B200" s="29">
        <v>9829938175</v>
      </c>
      <c r="C200" s="20" t="s">
        <v>157</v>
      </c>
      <c r="D200" s="4" t="s">
        <v>139</v>
      </c>
      <c r="E200" s="4" t="s">
        <v>163</v>
      </c>
      <c r="F200" s="4" t="s">
        <v>163</v>
      </c>
      <c r="G200" s="1">
        <v>30</v>
      </c>
      <c r="H200" s="1">
        <f t="shared" si="34"/>
        <v>120</v>
      </c>
      <c r="I200" s="1" t="s">
        <v>228</v>
      </c>
      <c r="J200" s="667">
        <v>200</v>
      </c>
      <c r="K200" s="12">
        <f>J200*1.1</f>
        <v>220.00000000000003</v>
      </c>
      <c r="L200" s="10">
        <f>H200*K200</f>
        <v>26400.000000000004</v>
      </c>
      <c r="M200" s="3">
        <f t="shared" si="35"/>
        <v>5280.0000000000009</v>
      </c>
      <c r="N200" s="3">
        <f t="shared" si="36"/>
        <v>3300.0000000000009</v>
      </c>
      <c r="O200" s="11">
        <f t="shared" si="37"/>
        <v>34980.000000000007</v>
      </c>
      <c r="P200" s="591">
        <v>45222</v>
      </c>
      <c r="Q200" s="11" t="s">
        <v>790</v>
      </c>
      <c r="R200" s="581" t="s">
        <v>396</v>
      </c>
      <c r="S200" s="573" t="s">
        <v>772</v>
      </c>
      <c r="T200" s="528">
        <f>'LOTTO 73'!B39</f>
        <v>23.75</v>
      </c>
      <c r="U200" s="2" t="s">
        <v>809</v>
      </c>
      <c r="V200" s="2" t="s">
        <v>809</v>
      </c>
      <c r="W200" s="2"/>
      <c r="X200" s="2" t="s">
        <v>809</v>
      </c>
      <c r="Y200" s="2" t="s">
        <v>809</v>
      </c>
      <c r="Z200" s="2" t="s">
        <v>809</v>
      </c>
      <c r="AA200" s="2" t="s">
        <v>809</v>
      </c>
      <c r="AB200" s="2" t="s">
        <v>809</v>
      </c>
      <c r="AC200" s="8" t="s">
        <v>809</v>
      </c>
      <c r="AD200" s="14"/>
      <c r="AE200" s="165"/>
      <c r="AF200" s="165"/>
      <c r="AG200" s="165"/>
      <c r="AH200" s="14"/>
      <c r="AI200" s="165"/>
      <c r="AJ200" s="165"/>
      <c r="AK200" s="165"/>
      <c r="AL200" s="14"/>
      <c r="AM200" s="165"/>
      <c r="AN200" s="165"/>
      <c r="AO200" s="165"/>
      <c r="AP200" s="14"/>
      <c r="AQ200" s="165"/>
      <c r="AR200" s="165"/>
      <c r="AS200" s="165"/>
      <c r="AT200" s="14"/>
      <c r="AU200" s="165"/>
      <c r="AV200" s="165"/>
      <c r="AW200" s="165"/>
      <c r="AX200" s="14"/>
      <c r="AY200" s="165"/>
      <c r="AZ200" s="165"/>
      <c r="BA200" s="165"/>
      <c r="BB200" s="14"/>
      <c r="BC200" s="165"/>
      <c r="BD200" s="165"/>
      <c r="BE200" s="165"/>
      <c r="BF200" s="14"/>
      <c r="BG200" s="165"/>
      <c r="BH200" s="165"/>
      <c r="BI200" s="165"/>
      <c r="BJ200" s="14"/>
      <c r="BK200" s="165"/>
      <c r="BL200" s="165"/>
      <c r="BM200" s="165"/>
      <c r="BN200" s="14"/>
      <c r="BO200" s="165"/>
      <c r="BP200" s="165"/>
      <c r="BQ200" s="165"/>
      <c r="BR200" s="14"/>
      <c r="BS200" s="165"/>
      <c r="BT200" s="165"/>
      <c r="BU200" s="165"/>
      <c r="BV200" s="14"/>
      <c r="BW200" s="165"/>
      <c r="BX200" s="165"/>
      <c r="BY200" s="165"/>
      <c r="BZ200" s="14"/>
      <c r="CA200" s="165"/>
      <c r="CB200" s="165"/>
      <c r="CC200" s="165"/>
      <c r="CD200" s="14"/>
      <c r="CE200" s="165"/>
      <c r="CF200" s="165"/>
      <c r="CG200" s="165"/>
      <c r="CH200" s="14"/>
      <c r="CI200" s="165"/>
      <c r="CJ200" s="165"/>
      <c r="CK200" s="165"/>
      <c r="CL200" s="14"/>
      <c r="CM200" s="165"/>
      <c r="CN200" s="165"/>
      <c r="CO200" s="165"/>
      <c r="CP200" s="14"/>
      <c r="CQ200" s="165"/>
      <c r="CR200" s="165"/>
      <c r="CS200" s="165"/>
      <c r="CT200" s="14"/>
      <c r="CU200" s="165"/>
      <c r="CV200" s="165"/>
      <c r="CW200" s="165"/>
      <c r="CX200" s="14"/>
      <c r="CY200" s="165"/>
      <c r="CZ200" s="165"/>
      <c r="DA200" s="165"/>
      <c r="DB200" s="14"/>
      <c r="DC200" s="165"/>
      <c r="DD200" s="165"/>
      <c r="DE200" s="165"/>
      <c r="DF200" s="14"/>
      <c r="DG200" s="165"/>
      <c r="DH200" s="165"/>
      <c r="DI200" s="165"/>
      <c r="DJ200" s="14"/>
      <c r="DK200" s="165"/>
      <c r="DL200" s="165"/>
      <c r="DM200" s="165"/>
      <c r="DN200" s="14"/>
      <c r="DO200" s="165"/>
      <c r="DP200" s="165"/>
      <c r="DQ200" s="165"/>
      <c r="DR200" s="14"/>
      <c r="DS200" s="165"/>
      <c r="DT200" s="165"/>
      <c r="DU200" s="165"/>
      <c r="DV200" s="14"/>
      <c r="DW200" s="165"/>
      <c r="DX200" s="165"/>
      <c r="DY200" s="165"/>
      <c r="DZ200" s="14"/>
      <c r="EA200" s="165"/>
      <c r="EB200" s="165"/>
      <c r="EC200" s="165"/>
      <c r="ED200" s="14"/>
      <c r="EE200" s="165"/>
      <c r="EF200" s="165"/>
      <c r="EG200" s="165"/>
      <c r="EH200" s="14"/>
      <c r="EI200" s="165"/>
      <c r="EJ200" s="165"/>
      <c r="EK200" s="165"/>
      <c r="EL200" s="14"/>
      <c r="EM200" s="165"/>
      <c r="EN200" s="165"/>
      <c r="EO200" s="165"/>
      <c r="EP200" s="14"/>
      <c r="EQ200" s="165"/>
      <c r="ER200" s="165"/>
      <c r="ES200" s="165"/>
      <c r="ET200" s="14"/>
      <c r="EU200" s="165"/>
      <c r="EV200" s="165"/>
      <c r="EW200" s="165"/>
      <c r="EX200" s="14"/>
      <c r="EY200" s="165"/>
      <c r="EZ200" s="165"/>
      <c r="FA200" s="165"/>
      <c r="FB200" s="14"/>
      <c r="FC200" s="165"/>
      <c r="FD200" s="165"/>
      <c r="FE200" s="165"/>
      <c r="FF200" s="14"/>
      <c r="FG200" s="165"/>
      <c r="FH200" s="165"/>
      <c r="FI200" s="165"/>
      <c r="FJ200" s="14"/>
      <c r="FK200" s="165"/>
      <c r="FL200" s="165"/>
      <c r="FM200" s="165"/>
      <c r="FN200" s="14"/>
      <c r="FO200" s="165"/>
      <c r="FP200" s="165"/>
      <c r="FQ200" s="165"/>
      <c r="FR200" s="14"/>
      <c r="FS200" s="165"/>
      <c r="FT200" s="165"/>
      <c r="FU200" s="165"/>
      <c r="FV200" s="14"/>
      <c r="FW200" s="165"/>
      <c r="FX200" s="165"/>
      <c r="FY200" s="165"/>
      <c r="FZ200" s="14"/>
      <c r="GA200" s="165"/>
      <c r="GB200" s="165"/>
      <c r="GC200" s="165"/>
      <c r="GD200" s="14"/>
      <c r="GE200" s="165"/>
      <c r="GF200" s="165"/>
      <c r="GG200" s="165"/>
      <c r="GH200" s="14"/>
      <c r="GI200" s="165"/>
      <c r="GJ200" s="165"/>
      <c r="GK200" s="165"/>
      <c r="GL200" s="14"/>
      <c r="GM200" s="165"/>
      <c r="GN200" s="165"/>
      <c r="GO200" s="165"/>
      <c r="GP200" s="14"/>
      <c r="GQ200" s="165"/>
      <c r="GR200" s="165"/>
      <c r="GS200" s="165"/>
      <c r="GT200" s="14"/>
      <c r="GU200" s="165"/>
      <c r="GV200" s="165"/>
      <c r="GW200" s="165"/>
      <c r="GX200" s="14"/>
      <c r="GY200" s="165"/>
      <c r="GZ200" s="165"/>
      <c r="HA200" s="165"/>
      <c r="HB200" s="14"/>
      <c r="HC200" s="165"/>
      <c r="HD200" s="165"/>
      <c r="HE200" s="165"/>
      <c r="HF200" s="14"/>
      <c r="HG200" s="165"/>
      <c r="HH200" s="165"/>
      <c r="HI200" s="165"/>
      <c r="HJ200" s="14"/>
      <c r="HK200" s="165"/>
      <c r="HL200" s="165"/>
      <c r="HM200" s="165"/>
      <c r="HN200" s="14"/>
      <c r="HO200" s="165"/>
      <c r="HP200" s="165"/>
      <c r="HQ200" s="165"/>
      <c r="HR200" s="14"/>
      <c r="HS200" s="165"/>
      <c r="HT200" s="165"/>
      <c r="HU200" s="165"/>
    </row>
    <row r="201" spans="1:229" ht="90" customHeight="1" x14ac:dyDescent="0.2">
      <c r="A201" s="181">
        <v>73</v>
      </c>
      <c r="B201" s="29">
        <v>9829938175</v>
      </c>
      <c r="C201" s="20" t="s">
        <v>157</v>
      </c>
      <c r="D201" s="4" t="s">
        <v>139</v>
      </c>
      <c r="E201" s="4" t="s">
        <v>163</v>
      </c>
      <c r="F201" s="4" t="s">
        <v>163</v>
      </c>
      <c r="G201" s="1">
        <v>30</v>
      </c>
      <c r="H201" s="1">
        <f t="shared" si="34"/>
        <v>120</v>
      </c>
      <c r="I201" s="1" t="s">
        <v>228</v>
      </c>
      <c r="J201" s="667">
        <v>200</v>
      </c>
      <c r="K201" s="12">
        <f>J201*1.1</f>
        <v>220.00000000000003</v>
      </c>
      <c r="L201" s="10">
        <f>H201*K201</f>
        <v>26400.000000000004</v>
      </c>
      <c r="M201" s="3">
        <f t="shared" si="35"/>
        <v>5280.0000000000009</v>
      </c>
      <c r="N201" s="3">
        <f t="shared" si="36"/>
        <v>3300.0000000000009</v>
      </c>
      <c r="O201" s="11">
        <f t="shared" si="37"/>
        <v>34980.000000000007</v>
      </c>
      <c r="P201" s="591">
        <v>45222</v>
      </c>
      <c r="Q201" s="11" t="s">
        <v>790</v>
      </c>
      <c r="R201" s="581" t="s">
        <v>399</v>
      </c>
      <c r="S201" s="573" t="s">
        <v>774</v>
      </c>
      <c r="T201" s="528">
        <f>'LOTTO 73'!B40</f>
        <v>72.5</v>
      </c>
      <c r="U201" s="2">
        <v>13.57</v>
      </c>
      <c r="V201" s="35">
        <f>U201+T201</f>
        <v>86.07</v>
      </c>
      <c r="W201" s="35"/>
      <c r="X201" s="697">
        <v>31.82</v>
      </c>
      <c r="Y201" s="677">
        <v>18000</v>
      </c>
      <c r="Z201" s="684">
        <f>Y201/H201</f>
        <v>150</v>
      </c>
      <c r="AA201" s="2" t="s">
        <v>812</v>
      </c>
      <c r="AB201" s="2" t="s">
        <v>807</v>
      </c>
      <c r="AC201" s="8" t="s">
        <v>819</v>
      </c>
      <c r="AD201" s="14"/>
      <c r="AE201" s="165"/>
      <c r="AF201" s="165"/>
      <c r="AG201" s="165"/>
      <c r="AH201" s="14"/>
      <c r="AI201" s="165"/>
      <c r="AJ201" s="165"/>
      <c r="AK201" s="165"/>
      <c r="AL201" s="14"/>
      <c r="AM201" s="165"/>
      <c r="AN201" s="165"/>
      <c r="AO201" s="165"/>
      <c r="AP201" s="14"/>
      <c r="AQ201" s="165"/>
      <c r="AR201" s="165"/>
      <c r="AS201" s="165"/>
      <c r="AT201" s="14"/>
      <c r="AU201" s="165"/>
      <c r="AV201" s="165"/>
      <c r="AW201" s="165"/>
      <c r="AX201" s="14"/>
      <c r="AY201" s="165"/>
      <c r="AZ201" s="165"/>
      <c r="BA201" s="165"/>
      <c r="BB201" s="14"/>
      <c r="BC201" s="165"/>
      <c r="BD201" s="165"/>
      <c r="BE201" s="165"/>
      <c r="BF201" s="14"/>
      <c r="BG201" s="165"/>
      <c r="BH201" s="165"/>
      <c r="BI201" s="165"/>
      <c r="BJ201" s="14"/>
      <c r="BK201" s="165"/>
      <c r="BL201" s="165"/>
      <c r="BM201" s="165"/>
      <c r="BN201" s="14"/>
      <c r="BO201" s="165"/>
      <c r="BP201" s="165"/>
      <c r="BQ201" s="165"/>
      <c r="BR201" s="14"/>
      <c r="BS201" s="165"/>
      <c r="BT201" s="165"/>
      <c r="BU201" s="165"/>
      <c r="BV201" s="14"/>
      <c r="BW201" s="165"/>
      <c r="BX201" s="165"/>
      <c r="BY201" s="165"/>
      <c r="BZ201" s="14"/>
      <c r="CA201" s="165"/>
      <c r="CB201" s="165"/>
      <c r="CC201" s="165"/>
      <c r="CD201" s="14"/>
      <c r="CE201" s="165"/>
      <c r="CF201" s="165"/>
      <c r="CG201" s="165"/>
      <c r="CH201" s="14"/>
      <c r="CI201" s="165"/>
      <c r="CJ201" s="165"/>
      <c r="CK201" s="165"/>
      <c r="CL201" s="14"/>
      <c r="CM201" s="165"/>
      <c r="CN201" s="165"/>
      <c r="CO201" s="165"/>
      <c r="CP201" s="14"/>
      <c r="CQ201" s="165"/>
      <c r="CR201" s="165"/>
      <c r="CS201" s="165"/>
      <c r="CT201" s="14"/>
      <c r="CU201" s="165"/>
      <c r="CV201" s="165"/>
      <c r="CW201" s="165"/>
      <c r="CX201" s="14"/>
      <c r="CY201" s="165"/>
      <c r="CZ201" s="165"/>
      <c r="DA201" s="165"/>
      <c r="DB201" s="14"/>
      <c r="DC201" s="165"/>
      <c r="DD201" s="165"/>
      <c r="DE201" s="165"/>
      <c r="DF201" s="14"/>
      <c r="DG201" s="165"/>
      <c r="DH201" s="165"/>
      <c r="DI201" s="165"/>
      <c r="DJ201" s="14"/>
      <c r="DK201" s="165"/>
      <c r="DL201" s="165"/>
      <c r="DM201" s="165"/>
      <c r="DN201" s="14"/>
      <c r="DO201" s="165"/>
      <c r="DP201" s="165"/>
      <c r="DQ201" s="165"/>
      <c r="DR201" s="14"/>
      <c r="DS201" s="165"/>
      <c r="DT201" s="165"/>
      <c r="DU201" s="165"/>
      <c r="DV201" s="14"/>
      <c r="DW201" s="165"/>
      <c r="DX201" s="165"/>
      <c r="DY201" s="165"/>
      <c r="DZ201" s="14"/>
      <c r="EA201" s="165"/>
      <c r="EB201" s="165"/>
      <c r="EC201" s="165"/>
      <c r="ED201" s="14"/>
      <c r="EE201" s="165"/>
      <c r="EF201" s="165"/>
      <c r="EG201" s="165"/>
      <c r="EH201" s="14"/>
      <c r="EI201" s="165"/>
      <c r="EJ201" s="165"/>
      <c r="EK201" s="165"/>
      <c r="EL201" s="14"/>
      <c r="EM201" s="165"/>
      <c r="EN201" s="165"/>
      <c r="EO201" s="165"/>
      <c r="EP201" s="14"/>
      <c r="EQ201" s="165"/>
      <c r="ER201" s="165"/>
      <c r="ES201" s="165"/>
      <c r="ET201" s="14"/>
      <c r="EU201" s="165"/>
      <c r="EV201" s="165"/>
      <c r="EW201" s="165"/>
      <c r="EX201" s="14"/>
      <c r="EY201" s="165"/>
      <c r="EZ201" s="165"/>
      <c r="FA201" s="165"/>
      <c r="FB201" s="14"/>
      <c r="FC201" s="165"/>
      <c r="FD201" s="165"/>
      <c r="FE201" s="165"/>
      <c r="FF201" s="14"/>
      <c r="FG201" s="165"/>
      <c r="FH201" s="165"/>
      <c r="FI201" s="165"/>
      <c r="FJ201" s="14"/>
      <c r="FK201" s="165"/>
      <c r="FL201" s="165"/>
      <c r="FM201" s="165"/>
      <c r="FN201" s="14"/>
      <c r="FO201" s="165"/>
      <c r="FP201" s="165"/>
      <c r="FQ201" s="165"/>
      <c r="FR201" s="14"/>
      <c r="FS201" s="165"/>
      <c r="FT201" s="165"/>
      <c r="FU201" s="165"/>
      <c r="FV201" s="14"/>
      <c r="FW201" s="165"/>
      <c r="FX201" s="165"/>
      <c r="FY201" s="165"/>
      <c r="FZ201" s="14"/>
      <c r="GA201" s="165"/>
      <c r="GB201" s="165"/>
      <c r="GC201" s="165"/>
      <c r="GD201" s="14"/>
      <c r="GE201" s="165"/>
      <c r="GF201" s="165"/>
      <c r="GG201" s="165"/>
      <c r="GH201" s="14"/>
      <c r="GI201" s="165"/>
      <c r="GJ201" s="165"/>
      <c r="GK201" s="165"/>
      <c r="GL201" s="14"/>
      <c r="GM201" s="165"/>
      <c r="GN201" s="165"/>
      <c r="GO201" s="165"/>
      <c r="GP201" s="14"/>
      <c r="GQ201" s="165"/>
      <c r="GR201" s="165"/>
      <c r="GS201" s="165"/>
      <c r="GT201" s="14"/>
      <c r="GU201" s="165"/>
      <c r="GV201" s="165"/>
      <c r="GW201" s="165"/>
      <c r="GX201" s="14"/>
      <c r="GY201" s="165"/>
      <c r="GZ201" s="165"/>
      <c r="HA201" s="165"/>
      <c r="HB201" s="14"/>
      <c r="HC201" s="165"/>
      <c r="HD201" s="165"/>
      <c r="HE201" s="165"/>
      <c r="HF201" s="14"/>
      <c r="HG201" s="165"/>
      <c r="HH201" s="165"/>
      <c r="HI201" s="165"/>
      <c r="HJ201" s="14"/>
      <c r="HK201" s="165"/>
      <c r="HL201" s="165"/>
      <c r="HM201" s="165"/>
      <c r="HN201" s="14"/>
      <c r="HO201" s="165"/>
      <c r="HP201" s="165"/>
      <c r="HQ201" s="165"/>
      <c r="HR201" s="14"/>
      <c r="HS201" s="165"/>
      <c r="HT201" s="165"/>
      <c r="HU201" s="165"/>
    </row>
    <row r="202" spans="1:229" ht="90" customHeight="1" x14ac:dyDescent="0.2">
      <c r="A202" s="731">
        <v>73</v>
      </c>
      <c r="B202" s="732">
        <v>9829938175</v>
      </c>
      <c r="C202" s="733" t="s">
        <v>157</v>
      </c>
      <c r="D202" s="742" t="s">
        <v>139</v>
      </c>
      <c r="E202" s="742" t="s">
        <v>163</v>
      </c>
      <c r="F202" s="742" t="s">
        <v>163</v>
      </c>
      <c r="G202" s="740">
        <v>30</v>
      </c>
      <c r="H202" s="740">
        <f t="shared" si="34"/>
        <v>120</v>
      </c>
      <c r="I202" s="740" t="s">
        <v>228</v>
      </c>
      <c r="J202" s="743">
        <v>200</v>
      </c>
      <c r="K202" s="743">
        <f>J202*1.1</f>
        <v>220.00000000000003</v>
      </c>
      <c r="L202" s="744">
        <f>H202*K202</f>
        <v>26400.000000000004</v>
      </c>
      <c r="M202" s="745">
        <f t="shared" si="35"/>
        <v>5280.0000000000009</v>
      </c>
      <c r="N202" s="745">
        <f t="shared" si="36"/>
        <v>3300.0000000000009</v>
      </c>
      <c r="O202" s="746">
        <f t="shared" si="37"/>
        <v>34980.000000000007</v>
      </c>
      <c r="P202" s="747">
        <v>45222</v>
      </c>
      <c r="Q202" s="746" t="s">
        <v>790</v>
      </c>
      <c r="R202" s="738" t="s">
        <v>401</v>
      </c>
      <c r="S202" s="739" t="s">
        <v>829</v>
      </c>
      <c r="T202" s="734" t="s">
        <v>809</v>
      </c>
      <c r="U202" s="734" t="s">
        <v>809</v>
      </c>
      <c r="V202" s="734" t="s">
        <v>809</v>
      </c>
      <c r="W202" s="734" t="s">
        <v>809</v>
      </c>
      <c r="X202" s="734" t="s">
        <v>809</v>
      </c>
      <c r="Y202" s="734" t="s">
        <v>809</v>
      </c>
      <c r="Z202" s="734" t="s">
        <v>809</v>
      </c>
      <c r="AA202" s="734" t="s">
        <v>809</v>
      </c>
      <c r="AB202" s="734" t="s">
        <v>809</v>
      </c>
      <c r="AC202" s="734" t="s">
        <v>809</v>
      </c>
      <c r="AD202" s="165"/>
      <c r="AE202" s="165"/>
      <c r="AF202" s="165"/>
      <c r="AG202" s="14"/>
      <c r="AH202" s="165"/>
      <c r="AI202" s="165"/>
      <c r="AJ202" s="165"/>
      <c r="AK202" s="14"/>
      <c r="AL202" s="165"/>
      <c r="AM202" s="165"/>
      <c r="AN202" s="165"/>
      <c r="AO202" s="14"/>
      <c r="AP202" s="165"/>
      <c r="AQ202" s="165"/>
      <c r="AR202" s="165"/>
      <c r="AS202" s="14"/>
      <c r="AT202" s="165"/>
      <c r="AU202" s="165"/>
      <c r="AV202" s="165"/>
      <c r="AW202" s="14"/>
      <c r="AX202" s="165"/>
      <c r="AY202" s="165"/>
      <c r="AZ202" s="165"/>
      <c r="BA202" s="14"/>
      <c r="BB202" s="165"/>
      <c r="BC202" s="165"/>
      <c r="BD202" s="165"/>
      <c r="BE202" s="14"/>
      <c r="BF202" s="165"/>
      <c r="BG202" s="165"/>
      <c r="BH202" s="165"/>
      <c r="BI202" s="14"/>
      <c r="BJ202" s="165"/>
      <c r="BK202" s="165"/>
      <c r="BL202" s="165"/>
      <c r="BM202" s="14"/>
      <c r="BN202" s="165"/>
      <c r="BO202" s="165"/>
      <c r="BP202" s="165"/>
      <c r="BQ202" s="14"/>
      <c r="BR202" s="165"/>
      <c r="BS202" s="165"/>
      <c r="BT202" s="165"/>
      <c r="BU202" s="14"/>
      <c r="BV202" s="165"/>
      <c r="BW202" s="165"/>
      <c r="BX202" s="165"/>
      <c r="BY202" s="14"/>
      <c r="BZ202" s="165"/>
      <c r="CA202" s="165"/>
      <c r="CB202" s="165"/>
      <c r="CC202" s="14"/>
      <c r="CD202" s="165"/>
      <c r="CE202" s="165"/>
      <c r="CF202" s="165"/>
      <c r="CG202" s="14"/>
      <c r="CH202" s="165"/>
      <c r="CI202" s="165"/>
      <c r="CJ202" s="165"/>
      <c r="CK202" s="14"/>
      <c r="CL202" s="165"/>
      <c r="CM202" s="165"/>
      <c r="CN202" s="165"/>
      <c r="CO202" s="14"/>
      <c r="CP202" s="165"/>
      <c r="CQ202" s="165"/>
      <c r="CR202" s="165"/>
      <c r="CS202" s="14"/>
      <c r="CT202" s="165"/>
      <c r="CU202" s="165"/>
      <c r="CV202" s="165"/>
      <c r="CW202" s="14"/>
      <c r="CX202" s="165"/>
      <c r="CY202" s="165"/>
      <c r="CZ202" s="165"/>
      <c r="DA202" s="14"/>
      <c r="DB202" s="165"/>
      <c r="DC202" s="165"/>
      <c r="DD202" s="165"/>
      <c r="DE202" s="14"/>
      <c r="DF202" s="165"/>
      <c r="DG202" s="165"/>
      <c r="DH202" s="165"/>
      <c r="DI202" s="14"/>
      <c r="DJ202" s="165"/>
      <c r="DK202" s="165"/>
      <c r="DL202" s="165"/>
      <c r="DM202" s="14"/>
      <c r="DN202" s="165"/>
      <c r="DO202" s="165"/>
      <c r="DP202" s="165"/>
      <c r="DQ202" s="14"/>
      <c r="DR202" s="165"/>
      <c r="DS202" s="165"/>
      <c r="DT202" s="165"/>
      <c r="DU202" s="14"/>
      <c r="DV202" s="165"/>
      <c r="DW202" s="165"/>
      <c r="DX202" s="165"/>
      <c r="DY202" s="14"/>
      <c r="DZ202" s="165"/>
      <c r="EA202" s="165"/>
      <c r="EB202" s="165"/>
      <c r="EC202" s="14"/>
      <c r="ED202" s="165"/>
      <c r="EE202" s="165"/>
      <c r="EF202" s="165"/>
      <c r="EG202" s="14"/>
      <c r="EH202" s="165"/>
      <c r="EI202" s="165"/>
      <c r="EJ202" s="165"/>
      <c r="EK202" s="14"/>
      <c r="EL202" s="165"/>
      <c r="EM202" s="165"/>
      <c r="EN202" s="165"/>
      <c r="EO202" s="14"/>
      <c r="EP202" s="165"/>
      <c r="EQ202" s="165"/>
      <c r="ER202" s="165"/>
      <c r="ES202" s="14"/>
      <c r="ET202" s="165"/>
      <c r="EU202" s="165"/>
      <c r="EV202" s="165"/>
      <c r="EW202" s="14"/>
      <c r="EX202" s="165"/>
      <c r="EY202" s="165"/>
      <c r="EZ202" s="165"/>
      <c r="FA202" s="14"/>
      <c r="FB202" s="165"/>
      <c r="FC202" s="165"/>
      <c r="FD202" s="165"/>
      <c r="FE202" s="14"/>
      <c r="FF202" s="165"/>
      <c r="FG202" s="165"/>
      <c r="FH202" s="165"/>
      <c r="FI202" s="14"/>
      <c r="FJ202" s="165"/>
      <c r="FK202" s="165"/>
      <c r="FL202" s="165"/>
      <c r="FM202" s="14"/>
      <c r="FN202" s="165"/>
      <c r="FO202" s="165"/>
      <c r="FP202" s="165"/>
      <c r="FQ202" s="14"/>
      <c r="FR202" s="165"/>
      <c r="FS202" s="165"/>
      <c r="FT202" s="165"/>
      <c r="FU202" s="14"/>
      <c r="FV202" s="165"/>
      <c r="FW202" s="165"/>
      <c r="FX202" s="165"/>
      <c r="FY202" s="14"/>
      <c r="FZ202" s="165"/>
      <c r="GA202" s="165"/>
      <c r="GB202" s="165"/>
      <c r="GC202" s="14"/>
      <c r="GD202" s="165"/>
      <c r="GE202" s="165"/>
      <c r="GF202" s="165"/>
      <c r="GG202" s="14"/>
      <c r="GH202" s="165"/>
      <c r="GI202" s="165"/>
      <c r="GJ202" s="165"/>
      <c r="GK202" s="14"/>
      <c r="GL202" s="165"/>
      <c r="GM202" s="165"/>
      <c r="GN202" s="165"/>
      <c r="GO202" s="14"/>
      <c r="GP202" s="165"/>
      <c r="GQ202" s="165"/>
      <c r="GR202" s="165"/>
      <c r="GS202" s="14"/>
      <c r="GT202" s="165"/>
      <c r="GU202" s="165"/>
      <c r="GV202" s="165"/>
      <c r="GW202" s="14"/>
      <c r="GX202" s="165"/>
      <c r="GY202" s="165"/>
      <c r="GZ202" s="165"/>
      <c r="HA202" s="14"/>
      <c r="HB202" s="165"/>
      <c r="HC202" s="165"/>
      <c r="HD202" s="165"/>
      <c r="HE202" s="14"/>
      <c r="HF202" s="165"/>
      <c r="HG202" s="165"/>
      <c r="HH202" s="165"/>
      <c r="HI202" s="14"/>
      <c r="HJ202" s="165"/>
      <c r="HK202" s="165"/>
      <c r="HL202" s="165"/>
      <c r="HM202" s="14"/>
      <c r="HN202" s="165"/>
      <c r="HO202" s="165"/>
      <c r="HP202" s="165"/>
      <c r="HQ202" s="14"/>
      <c r="HR202" s="165"/>
      <c r="HS202" s="165"/>
      <c r="HT202" s="165"/>
    </row>
    <row r="203" spans="1:229" s="17" customFormat="1" ht="90" customHeight="1" x14ac:dyDescent="0.2">
      <c r="A203" s="178"/>
      <c r="B203" s="2"/>
      <c r="C203" s="19" t="s">
        <v>92</v>
      </c>
      <c r="D203" s="8"/>
      <c r="E203" s="8"/>
      <c r="F203" s="8"/>
      <c r="G203" s="1"/>
      <c r="H203" s="1"/>
      <c r="I203" s="1"/>
      <c r="J203" s="666"/>
      <c r="K203" s="9"/>
      <c r="L203" s="10"/>
      <c r="M203" s="3"/>
      <c r="N203" s="3"/>
      <c r="O203" s="11"/>
      <c r="P203" s="591"/>
      <c r="Q203" s="11"/>
      <c r="R203" s="922"/>
      <c r="S203" s="573"/>
      <c r="T203" s="525"/>
      <c r="U203" s="1"/>
      <c r="V203" s="1"/>
      <c r="W203" s="1"/>
      <c r="X203" s="1"/>
      <c r="Y203" s="672"/>
      <c r="Z203" s="671"/>
      <c r="AA203" s="1"/>
      <c r="AB203" s="2"/>
      <c r="AC203" s="176"/>
    </row>
    <row r="204" spans="1:229" s="61" customFormat="1" ht="90" customHeight="1" x14ac:dyDescent="0.2">
      <c r="A204" s="180">
        <v>74</v>
      </c>
      <c r="B204" s="48" t="s">
        <v>288</v>
      </c>
      <c r="C204" s="55" t="s">
        <v>177</v>
      </c>
      <c r="D204" s="48" t="s">
        <v>139</v>
      </c>
      <c r="E204" s="48" t="s">
        <v>163</v>
      </c>
      <c r="F204" s="48" t="s">
        <v>163</v>
      </c>
      <c r="G204" s="45">
        <v>200</v>
      </c>
      <c r="H204" s="45">
        <f t="shared" ref="H204:H238" si="38">G204*4</f>
        <v>800</v>
      </c>
      <c r="I204" s="45" t="s">
        <v>228</v>
      </c>
      <c r="J204" s="667">
        <v>60</v>
      </c>
      <c r="K204" s="57">
        <v>65</v>
      </c>
      <c r="L204" s="50">
        <f>H204*K204</f>
        <v>52000</v>
      </c>
      <c r="M204" s="51">
        <f t="shared" ref="M204:M238" si="39">L204*0.2</f>
        <v>10400</v>
      </c>
      <c r="N204" s="51">
        <f t="shared" ref="N204:N238" si="40">L204/48*6</f>
        <v>6500</v>
      </c>
      <c r="O204" s="52">
        <f t="shared" ref="O204:O238" si="41">L204+M204+N204</f>
        <v>68900</v>
      </c>
      <c r="P204" s="593">
        <v>45222</v>
      </c>
      <c r="Q204" s="52" t="s">
        <v>790</v>
      </c>
      <c r="R204" s="580" t="s">
        <v>374</v>
      </c>
      <c r="S204" s="574" t="s">
        <v>785</v>
      </c>
      <c r="T204" s="46" t="s">
        <v>809</v>
      </c>
      <c r="U204" s="46" t="s">
        <v>809</v>
      </c>
      <c r="V204" s="46" t="s">
        <v>809</v>
      </c>
      <c r="W204" s="46"/>
      <c r="X204" s="46" t="s">
        <v>809</v>
      </c>
      <c r="Y204" s="46" t="s">
        <v>809</v>
      </c>
      <c r="Z204" s="46" t="s">
        <v>809</v>
      </c>
      <c r="AA204" s="46" t="s">
        <v>809</v>
      </c>
      <c r="AB204" s="46" t="s">
        <v>809</v>
      </c>
      <c r="AC204" s="716" t="s">
        <v>809</v>
      </c>
      <c r="AD204" s="59"/>
      <c r="AE204" s="60"/>
      <c r="AF204" s="166"/>
      <c r="AG204" s="166"/>
      <c r="AH204" s="59"/>
      <c r="AI204" s="60"/>
      <c r="AJ204" s="166"/>
      <c r="AK204" s="166"/>
      <c r="AL204" s="59"/>
      <c r="AM204" s="60"/>
      <c r="AN204" s="166"/>
      <c r="AO204" s="166"/>
      <c r="AP204" s="59"/>
      <c r="AQ204" s="60"/>
      <c r="AR204" s="166"/>
      <c r="AS204" s="166"/>
      <c r="AT204" s="59"/>
      <c r="AU204" s="60"/>
      <c r="AV204" s="166"/>
      <c r="AW204" s="166"/>
      <c r="AX204" s="59"/>
      <c r="AY204" s="60"/>
      <c r="AZ204" s="166"/>
      <c r="BA204" s="166"/>
      <c r="BB204" s="59"/>
      <c r="BC204" s="60"/>
      <c r="BD204" s="166"/>
      <c r="BE204" s="166"/>
      <c r="BF204" s="59"/>
      <c r="BG204" s="60"/>
      <c r="BH204" s="166"/>
      <c r="BI204" s="166"/>
      <c r="BJ204" s="59"/>
      <c r="BK204" s="60"/>
      <c r="BL204" s="166"/>
      <c r="BM204" s="166"/>
      <c r="BN204" s="59"/>
      <c r="BO204" s="60"/>
      <c r="BP204" s="166"/>
      <c r="BQ204" s="166"/>
      <c r="BR204" s="59"/>
      <c r="BS204" s="60"/>
      <c r="BT204" s="166"/>
      <c r="BU204" s="166"/>
      <c r="BV204" s="59"/>
      <c r="BW204" s="60"/>
      <c r="BX204" s="166"/>
      <c r="BY204" s="166"/>
      <c r="BZ204" s="59"/>
      <c r="CA204" s="60"/>
      <c r="CB204" s="166"/>
      <c r="CC204" s="166"/>
      <c r="CD204" s="59"/>
      <c r="CE204" s="60"/>
      <c r="CF204" s="166"/>
      <c r="CG204" s="166"/>
      <c r="CH204" s="59"/>
      <c r="CI204" s="60"/>
      <c r="CJ204" s="166"/>
      <c r="CK204" s="166"/>
      <c r="CL204" s="59"/>
      <c r="CM204" s="60"/>
      <c r="CN204" s="166"/>
      <c r="CO204" s="166"/>
      <c r="CP204" s="59"/>
      <c r="CQ204" s="60"/>
      <c r="CR204" s="166"/>
      <c r="CS204" s="166"/>
      <c r="CT204" s="59"/>
      <c r="CU204" s="60"/>
      <c r="CV204" s="166"/>
      <c r="CW204" s="166"/>
      <c r="CX204" s="59"/>
      <c r="CY204" s="60"/>
      <c r="CZ204" s="166"/>
      <c r="DA204" s="166"/>
      <c r="DB204" s="59"/>
      <c r="DC204" s="60"/>
      <c r="DD204" s="166"/>
      <c r="DE204" s="166"/>
      <c r="DF204" s="59"/>
      <c r="DG204" s="60"/>
      <c r="DH204" s="166"/>
      <c r="DI204" s="166"/>
      <c r="DJ204" s="59"/>
      <c r="DK204" s="60"/>
      <c r="DL204" s="166"/>
      <c r="DM204" s="166"/>
      <c r="DN204" s="59"/>
      <c r="DO204" s="60"/>
      <c r="DP204" s="166"/>
      <c r="DQ204" s="166"/>
      <c r="DR204" s="59"/>
      <c r="DS204" s="60"/>
      <c r="DT204" s="166"/>
      <c r="DU204" s="166"/>
      <c r="DV204" s="59"/>
      <c r="DW204" s="60"/>
      <c r="DX204" s="166"/>
      <c r="DY204" s="166"/>
      <c r="DZ204" s="59"/>
      <c r="EA204" s="60"/>
      <c r="EB204" s="166"/>
      <c r="EC204" s="166"/>
      <c r="ED204" s="59"/>
      <c r="EE204" s="60"/>
      <c r="EF204" s="166"/>
      <c r="EG204" s="166"/>
      <c r="EH204" s="59"/>
      <c r="EI204" s="60"/>
      <c r="EJ204" s="166"/>
      <c r="EK204" s="166"/>
      <c r="EL204" s="59"/>
      <c r="EM204" s="60"/>
      <c r="EN204" s="166"/>
      <c r="EO204" s="166"/>
      <c r="EP204" s="59"/>
      <c r="EQ204" s="60"/>
      <c r="ER204" s="166"/>
      <c r="ES204" s="166"/>
      <c r="ET204" s="59"/>
      <c r="EU204" s="60"/>
      <c r="EV204" s="166"/>
      <c r="EW204" s="166"/>
      <c r="EX204" s="59"/>
      <c r="EY204" s="60"/>
      <c r="EZ204" s="166"/>
      <c r="FA204" s="166"/>
      <c r="FB204" s="59"/>
      <c r="FC204" s="60"/>
      <c r="FD204" s="166"/>
      <c r="FE204" s="166"/>
      <c r="FF204" s="59"/>
      <c r="FG204" s="60"/>
      <c r="FH204" s="166"/>
      <c r="FI204" s="166"/>
      <c r="FJ204" s="59"/>
      <c r="FK204" s="60"/>
      <c r="FL204" s="166"/>
      <c r="FM204" s="166"/>
      <c r="FN204" s="59"/>
      <c r="FO204" s="60"/>
      <c r="FP204" s="166"/>
      <c r="FQ204" s="166"/>
      <c r="FR204" s="59"/>
      <c r="FS204" s="60"/>
      <c r="FT204" s="166"/>
      <c r="FU204" s="166"/>
      <c r="FV204" s="59"/>
      <c r="FW204" s="60"/>
      <c r="FX204" s="166"/>
      <c r="FY204" s="166"/>
      <c r="FZ204" s="59"/>
      <c r="GA204" s="60"/>
      <c r="GB204" s="166"/>
      <c r="GC204" s="166"/>
      <c r="GD204" s="59"/>
      <c r="GE204" s="60"/>
      <c r="GF204" s="166"/>
      <c r="GG204" s="166"/>
      <c r="GH204" s="59"/>
      <c r="GI204" s="60"/>
      <c r="GJ204" s="166"/>
      <c r="GK204" s="166"/>
      <c r="GL204" s="59"/>
      <c r="GM204" s="60"/>
      <c r="GN204" s="166"/>
      <c r="GO204" s="166"/>
      <c r="GP204" s="59"/>
      <c r="GQ204" s="60"/>
      <c r="GR204" s="166"/>
      <c r="GS204" s="166"/>
      <c r="GT204" s="59"/>
      <c r="GU204" s="60"/>
      <c r="GV204" s="166"/>
      <c r="GW204" s="166"/>
      <c r="GX204" s="59"/>
      <c r="GY204" s="60"/>
      <c r="GZ204" s="166"/>
      <c r="HA204" s="166"/>
      <c r="HB204" s="59"/>
      <c r="HC204" s="60"/>
      <c r="HD204" s="166"/>
      <c r="HE204" s="166"/>
      <c r="HF204" s="59"/>
      <c r="HG204" s="60"/>
      <c r="HH204" s="166"/>
      <c r="HI204" s="166"/>
      <c r="HJ204" s="59"/>
      <c r="HK204" s="60"/>
      <c r="HL204" s="166"/>
      <c r="HM204" s="166"/>
      <c r="HN204" s="59"/>
      <c r="HO204" s="60"/>
      <c r="HP204" s="166"/>
      <c r="HQ204" s="166"/>
      <c r="HR204" s="59"/>
      <c r="HS204" s="60"/>
      <c r="HT204" s="166"/>
      <c r="HU204" s="166"/>
    </row>
    <row r="205" spans="1:229" s="61" customFormat="1" ht="90" customHeight="1" x14ac:dyDescent="0.2">
      <c r="A205" s="180">
        <v>74</v>
      </c>
      <c r="B205" s="48" t="s">
        <v>288</v>
      </c>
      <c r="C205" s="55" t="s">
        <v>177</v>
      </c>
      <c r="D205" s="48" t="s">
        <v>139</v>
      </c>
      <c r="E205" s="48" t="s">
        <v>163</v>
      </c>
      <c r="F205" s="48" t="s">
        <v>163</v>
      </c>
      <c r="G205" s="45">
        <v>200</v>
      </c>
      <c r="H205" s="45">
        <f t="shared" si="38"/>
        <v>800</v>
      </c>
      <c r="I205" s="45" t="s">
        <v>228</v>
      </c>
      <c r="J205" s="667">
        <v>60</v>
      </c>
      <c r="K205" s="57">
        <v>65</v>
      </c>
      <c r="L205" s="50">
        <f>H205*K205</f>
        <v>52000</v>
      </c>
      <c r="M205" s="51">
        <f t="shared" si="39"/>
        <v>10400</v>
      </c>
      <c r="N205" s="51">
        <f t="shared" si="40"/>
        <v>6500</v>
      </c>
      <c r="O205" s="52">
        <f t="shared" si="41"/>
        <v>68900</v>
      </c>
      <c r="P205" s="593">
        <v>45222</v>
      </c>
      <c r="Q205" s="52" t="s">
        <v>790</v>
      </c>
      <c r="R205" s="580" t="s">
        <v>390</v>
      </c>
      <c r="S205" s="574" t="s">
        <v>774</v>
      </c>
      <c r="T205" s="527">
        <f>'LOTTO 74'!B37</f>
        <v>80</v>
      </c>
      <c r="U205" s="46">
        <v>20</v>
      </c>
      <c r="V205" s="56">
        <f>U205+T205</f>
        <v>100</v>
      </c>
      <c r="W205" s="724" t="s">
        <v>821</v>
      </c>
      <c r="X205" s="695">
        <v>15.38</v>
      </c>
      <c r="Y205" s="694">
        <v>43200</v>
      </c>
      <c r="Z205" s="683">
        <f>Y205/H205</f>
        <v>54</v>
      </c>
      <c r="AA205" s="46"/>
      <c r="AB205" s="716" t="s">
        <v>807</v>
      </c>
      <c r="AC205" s="716" t="s">
        <v>819</v>
      </c>
      <c r="AD205" s="59"/>
      <c r="AE205" s="60"/>
      <c r="AF205" s="166"/>
      <c r="AG205" s="166"/>
      <c r="AH205" s="59"/>
      <c r="AI205" s="60"/>
      <c r="AJ205" s="166"/>
      <c r="AK205" s="166"/>
      <c r="AL205" s="59"/>
      <c r="AM205" s="60"/>
      <c r="AN205" s="166"/>
      <c r="AO205" s="166"/>
      <c r="AP205" s="59"/>
      <c r="AQ205" s="60"/>
      <c r="AR205" s="166"/>
      <c r="AS205" s="166"/>
      <c r="AT205" s="59"/>
      <c r="AU205" s="60"/>
      <c r="AV205" s="166"/>
      <c r="AW205" s="166"/>
      <c r="AX205" s="59"/>
      <c r="AY205" s="60"/>
      <c r="AZ205" s="166"/>
      <c r="BA205" s="166"/>
      <c r="BB205" s="59"/>
      <c r="BC205" s="60"/>
      <c r="BD205" s="166"/>
      <c r="BE205" s="166"/>
      <c r="BF205" s="59"/>
      <c r="BG205" s="60"/>
      <c r="BH205" s="166"/>
      <c r="BI205" s="166"/>
      <c r="BJ205" s="59"/>
      <c r="BK205" s="60"/>
      <c r="BL205" s="166"/>
      <c r="BM205" s="166"/>
      <c r="BN205" s="59"/>
      <c r="BO205" s="60"/>
      <c r="BP205" s="166"/>
      <c r="BQ205" s="166"/>
      <c r="BR205" s="59"/>
      <c r="BS205" s="60"/>
      <c r="BT205" s="166"/>
      <c r="BU205" s="166"/>
      <c r="BV205" s="59"/>
      <c r="BW205" s="60"/>
      <c r="BX205" s="166"/>
      <c r="BY205" s="166"/>
      <c r="BZ205" s="59"/>
      <c r="CA205" s="60"/>
      <c r="CB205" s="166"/>
      <c r="CC205" s="166"/>
      <c r="CD205" s="59"/>
      <c r="CE205" s="60"/>
      <c r="CF205" s="166"/>
      <c r="CG205" s="166"/>
      <c r="CH205" s="59"/>
      <c r="CI205" s="60"/>
      <c r="CJ205" s="166"/>
      <c r="CK205" s="166"/>
      <c r="CL205" s="59"/>
      <c r="CM205" s="60"/>
      <c r="CN205" s="166"/>
      <c r="CO205" s="166"/>
      <c r="CP205" s="59"/>
      <c r="CQ205" s="60"/>
      <c r="CR205" s="166"/>
      <c r="CS205" s="166"/>
      <c r="CT205" s="59"/>
      <c r="CU205" s="60"/>
      <c r="CV205" s="166"/>
      <c r="CW205" s="166"/>
      <c r="CX205" s="59"/>
      <c r="CY205" s="60"/>
      <c r="CZ205" s="166"/>
      <c r="DA205" s="166"/>
      <c r="DB205" s="59"/>
      <c r="DC205" s="60"/>
      <c r="DD205" s="166"/>
      <c r="DE205" s="166"/>
      <c r="DF205" s="59"/>
      <c r="DG205" s="60"/>
      <c r="DH205" s="166"/>
      <c r="DI205" s="166"/>
      <c r="DJ205" s="59"/>
      <c r="DK205" s="60"/>
      <c r="DL205" s="166"/>
      <c r="DM205" s="166"/>
      <c r="DN205" s="59"/>
      <c r="DO205" s="60"/>
      <c r="DP205" s="166"/>
      <c r="DQ205" s="166"/>
      <c r="DR205" s="59"/>
      <c r="DS205" s="60"/>
      <c r="DT205" s="166"/>
      <c r="DU205" s="166"/>
      <c r="DV205" s="59"/>
      <c r="DW205" s="60"/>
      <c r="DX205" s="166"/>
      <c r="DY205" s="166"/>
      <c r="DZ205" s="59"/>
      <c r="EA205" s="60"/>
      <c r="EB205" s="166"/>
      <c r="EC205" s="166"/>
      <c r="ED205" s="59"/>
      <c r="EE205" s="60"/>
      <c r="EF205" s="166"/>
      <c r="EG205" s="166"/>
      <c r="EH205" s="59"/>
      <c r="EI205" s="60"/>
      <c r="EJ205" s="166"/>
      <c r="EK205" s="166"/>
      <c r="EL205" s="59"/>
      <c r="EM205" s="60"/>
      <c r="EN205" s="166"/>
      <c r="EO205" s="166"/>
      <c r="EP205" s="59"/>
      <c r="EQ205" s="60"/>
      <c r="ER205" s="166"/>
      <c r="ES205" s="166"/>
      <c r="ET205" s="59"/>
      <c r="EU205" s="60"/>
      <c r="EV205" s="166"/>
      <c r="EW205" s="166"/>
      <c r="EX205" s="59"/>
      <c r="EY205" s="60"/>
      <c r="EZ205" s="166"/>
      <c r="FA205" s="166"/>
      <c r="FB205" s="59"/>
      <c r="FC205" s="60"/>
      <c r="FD205" s="166"/>
      <c r="FE205" s="166"/>
      <c r="FF205" s="59"/>
      <c r="FG205" s="60"/>
      <c r="FH205" s="166"/>
      <c r="FI205" s="166"/>
      <c r="FJ205" s="59"/>
      <c r="FK205" s="60"/>
      <c r="FL205" s="166"/>
      <c r="FM205" s="166"/>
      <c r="FN205" s="59"/>
      <c r="FO205" s="60"/>
      <c r="FP205" s="166"/>
      <c r="FQ205" s="166"/>
      <c r="FR205" s="59"/>
      <c r="FS205" s="60"/>
      <c r="FT205" s="166"/>
      <c r="FU205" s="166"/>
      <c r="FV205" s="59"/>
      <c r="FW205" s="60"/>
      <c r="FX205" s="166"/>
      <c r="FY205" s="166"/>
      <c r="FZ205" s="59"/>
      <c r="GA205" s="60"/>
      <c r="GB205" s="166"/>
      <c r="GC205" s="166"/>
      <c r="GD205" s="59"/>
      <c r="GE205" s="60"/>
      <c r="GF205" s="166"/>
      <c r="GG205" s="166"/>
      <c r="GH205" s="59"/>
      <c r="GI205" s="60"/>
      <c r="GJ205" s="166"/>
      <c r="GK205" s="166"/>
      <c r="GL205" s="59"/>
      <c r="GM205" s="60"/>
      <c r="GN205" s="166"/>
      <c r="GO205" s="166"/>
      <c r="GP205" s="59"/>
      <c r="GQ205" s="60"/>
      <c r="GR205" s="166"/>
      <c r="GS205" s="166"/>
      <c r="GT205" s="59"/>
      <c r="GU205" s="60"/>
      <c r="GV205" s="166"/>
      <c r="GW205" s="166"/>
      <c r="GX205" s="59"/>
      <c r="GY205" s="60"/>
      <c r="GZ205" s="166"/>
      <c r="HA205" s="166"/>
      <c r="HB205" s="59"/>
      <c r="HC205" s="60"/>
      <c r="HD205" s="166"/>
      <c r="HE205" s="166"/>
      <c r="HF205" s="59"/>
      <c r="HG205" s="60"/>
      <c r="HH205" s="166"/>
      <c r="HI205" s="166"/>
      <c r="HJ205" s="59"/>
      <c r="HK205" s="60"/>
      <c r="HL205" s="166"/>
      <c r="HM205" s="166"/>
      <c r="HN205" s="59"/>
      <c r="HO205" s="60"/>
      <c r="HP205" s="166"/>
      <c r="HQ205" s="166"/>
      <c r="HR205" s="59"/>
      <c r="HS205" s="60"/>
      <c r="HT205" s="166"/>
      <c r="HU205" s="166"/>
    </row>
    <row r="206" spans="1:229" s="61" customFormat="1" ht="90" customHeight="1" x14ac:dyDescent="0.2">
      <c r="A206" s="180">
        <v>74</v>
      </c>
      <c r="B206" s="48" t="s">
        <v>288</v>
      </c>
      <c r="C206" s="55" t="s">
        <v>177</v>
      </c>
      <c r="D206" s="48" t="s">
        <v>139</v>
      </c>
      <c r="E206" s="48" t="s">
        <v>163</v>
      </c>
      <c r="F206" s="48" t="s">
        <v>163</v>
      </c>
      <c r="G206" s="45">
        <v>200</v>
      </c>
      <c r="H206" s="45">
        <f t="shared" si="38"/>
        <v>800</v>
      </c>
      <c r="I206" s="45" t="s">
        <v>228</v>
      </c>
      <c r="J206" s="667">
        <v>60</v>
      </c>
      <c r="K206" s="57">
        <v>65</v>
      </c>
      <c r="L206" s="50">
        <f>H206*K206</f>
        <v>52000</v>
      </c>
      <c r="M206" s="51">
        <f t="shared" si="39"/>
        <v>10400</v>
      </c>
      <c r="N206" s="51">
        <f t="shared" si="40"/>
        <v>6500</v>
      </c>
      <c r="O206" s="52">
        <f t="shared" si="41"/>
        <v>68900</v>
      </c>
      <c r="P206" s="593">
        <v>45222</v>
      </c>
      <c r="Q206" s="52" t="s">
        <v>790</v>
      </c>
      <c r="R206" s="580" t="s">
        <v>396</v>
      </c>
      <c r="S206" s="574" t="s">
        <v>772</v>
      </c>
      <c r="T206" s="527">
        <f>'LOTTO 74'!B38</f>
        <v>42.5</v>
      </c>
      <c r="U206" s="46" t="s">
        <v>809</v>
      </c>
      <c r="V206" s="46" t="s">
        <v>809</v>
      </c>
      <c r="W206" s="46"/>
      <c r="X206" s="46" t="s">
        <v>809</v>
      </c>
      <c r="Y206" s="46" t="s">
        <v>809</v>
      </c>
      <c r="Z206" s="46" t="s">
        <v>809</v>
      </c>
      <c r="AA206" s="46" t="s">
        <v>809</v>
      </c>
      <c r="AB206" s="716" t="s">
        <v>809</v>
      </c>
      <c r="AC206" s="716" t="s">
        <v>809</v>
      </c>
      <c r="AD206" s="59"/>
      <c r="AE206" s="60"/>
      <c r="AF206" s="166"/>
      <c r="AG206" s="166"/>
      <c r="AH206" s="59"/>
      <c r="AI206" s="60"/>
      <c r="AJ206" s="166"/>
      <c r="AK206" s="166"/>
      <c r="AL206" s="59"/>
      <c r="AM206" s="60"/>
      <c r="AN206" s="166"/>
      <c r="AO206" s="166"/>
      <c r="AP206" s="59"/>
      <c r="AQ206" s="60"/>
      <c r="AR206" s="166"/>
      <c r="AS206" s="166"/>
      <c r="AT206" s="59"/>
      <c r="AU206" s="60"/>
      <c r="AV206" s="166"/>
      <c r="AW206" s="166"/>
      <c r="AX206" s="59"/>
      <c r="AY206" s="60"/>
      <c r="AZ206" s="166"/>
      <c r="BA206" s="166"/>
      <c r="BB206" s="59"/>
      <c r="BC206" s="60"/>
      <c r="BD206" s="166"/>
      <c r="BE206" s="166"/>
      <c r="BF206" s="59"/>
      <c r="BG206" s="60"/>
      <c r="BH206" s="166"/>
      <c r="BI206" s="166"/>
      <c r="BJ206" s="59"/>
      <c r="BK206" s="60"/>
      <c r="BL206" s="166"/>
      <c r="BM206" s="166"/>
      <c r="BN206" s="59"/>
      <c r="BO206" s="60"/>
      <c r="BP206" s="166"/>
      <c r="BQ206" s="166"/>
      <c r="BR206" s="59"/>
      <c r="BS206" s="60"/>
      <c r="BT206" s="166"/>
      <c r="BU206" s="166"/>
      <c r="BV206" s="59"/>
      <c r="BW206" s="60"/>
      <c r="BX206" s="166"/>
      <c r="BY206" s="166"/>
      <c r="BZ206" s="59"/>
      <c r="CA206" s="60"/>
      <c r="CB206" s="166"/>
      <c r="CC206" s="166"/>
      <c r="CD206" s="59"/>
      <c r="CE206" s="60"/>
      <c r="CF206" s="166"/>
      <c r="CG206" s="166"/>
      <c r="CH206" s="59"/>
      <c r="CI206" s="60"/>
      <c r="CJ206" s="166"/>
      <c r="CK206" s="166"/>
      <c r="CL206" s="59"/>
      <c r="CM206" s="60"/>
      <c r="CN206" s="166"/>
      <c r="CO206" s="166"/>
      <c r="CP206" s="59"/>
      <c r="CQ206" s="60"/>
      <c r="CR206" s="166"/>
      <c r="CS206" s="166"/>
      <c r="CT206" s="59"/>
      <c r="CU206" s="60"/>
      <c r="CV206" s="166"/>
      <c r="CW206" s="166"/>
      <c r="CX206" s="59"/>
      <c r="CY206" s="60"/>
      <c r="CZ206" s="166"/>
      <c r="DA206" s="166"/>
      <c r="DB206" s="59"/>
      <c r="DC206" s="60"/>
      <c r="DD206" s="166"/>
      <c r="DE206" s="166"/>
      <c r="DF206" s="59"/>
      <c r="DG206" s="60"/>
      <c r="DH206" s="166"/>
      <c r="DI206" s="166"/>
      <c r="DJ206" s="59"/>
      <c r="DK206" s="60"/>
      <c r="DL206" s="166"/>
      <c r="DM206" s="166"/>
      <c r="DN206" s="59"/>
      <c r="DO206" s="60"/>
      <c r="DP206" s="166"/>
      <c r="DQ206" s="166"/>
      <c r="DR206" s="59"/>
      <c r="DS206" s="60"/>
      <c r="DT206" s="166"/>
      <c r="DU206" s="166"/>
      <c r="DV206" s="59"/>
      <c r="DW206" s="60"/>
      <c r="DX206" s="166"/>
      <c r="DY206" s="166"/>
      <c r="DZ206" s="59"/>
      <c r="EA206" s="60"/>
      <c r="EB206" s="166"/>
      <c r="EC206" s="166"/>
      <c r="ED206" s="59"/>
      <c r="EE206" s="60"/>
      <c r="EF206" s="166"/>
      <c r="EG206" s="166"/>
      <c r="EH206" s="59"/>
      <c r="EI206" s="60"/>
      <c r="EJ206" s="166"/>
      <c r="EK206" s="166"/>
      <c r="EL206" s="59"/>
      <c r="EM206" s="60"/>
      <c r="EN206" s="166"/>
      <c r="EO206" s="166"/>
      <c r="EP206" s="59"/>
      <c r="EQ206" s="60"/>
      <c r="ER206" s="166"/>
      <c r="ES206" s="166"/>
      <c r="ET206" s="59"/>
      <c r="EU206" s="60"/>
      <c r="EV206" s="166"/>
      <c r="EW206" s="166"/>
      <c r="EX206" s="59"/>
      <c r="EY206" s="60"/>
      <c r="EZ206" s="166"/>
      <c r="FA206" s="166"/>
      <c r="FB206" s="59"/>
      <c r="FC206" s="60"/>
      <c r="FD206" s="166"/>
      <c r="FE206" s="166"/>
      <c r="FF206" s="59"/>
      <c r="FG206" s="60"/>
      <c r="FH206" s="166"/>
      <c r="FI206" s="166"/>
      <c r="FJ206" s="59"/>
      <c r="FK206" s="60"/>
      <c r="FL206" s="166"/>
      <c r="FM206" s="166"/>
      <c r="FN206" s="59"/>
      <c r="FO206" s="60"/>
      <c r="FP206" s="166"/>
      <c r="FQ206" s="166"/>
      <c r="FR206" s="59"/>
      <c r="FS206" s="60"/>
      <c r="FT206" s="166"/>
      <c r="FU206" s="166"/>
      <c r="FV206" s="59"/>
      <c r="FW206" s="60"/>
      <c r="FX206" s="166"/>
      <c r="FY206" s="166"/>
      <c r="FZ206" s="59"/>
      <c r="GA206" s="60"/>
      <c r="GB206" s="166"/>
      <c r="GC206" s="166"/>
      <c r="GD206" s="59"/>
      <c r="GE206" s="60"/>
      <c r="GF206" s="166"/>
      <c r="GG206" s="166"/>
      <c r="GH206" s="59"/>
      <c r="GI206" s="60"/>
      <c r="GJ206" s="166"/>
      <c r="GK206" s="166"/>
      <c r="GL206" s="59"/>
      <c r="GM206" s="60"/>
      <c r="GN206" s="166"/>
      <c r="GO206" s="166"/>
      <c r="GP206" s="59"/>
      <c r="GQ206" s="60"/>
      <c r="GR206" s="166"/>
      <c r="GS206" s="166"/>
      <c r="GT206" s="59"/>
      <c r="GU206" s="60"/>
      <c r="GV206" s="166"/>
      <c r="GW206" s="166"/>
      <c r="GX206" s="59"/>
      <c r="GY206" s="60"/>
      <c r="GZ206" s="166"/>
      <c r="HA206" s="166"/>
      <c r="HB206" s="59"/>
      <c r="HC206" s="60"/>
      <c r="HD206" s="166"/>
      <c r="HE206" s="166"/>
      <c r="HF206" s="59"/>
      <c r="HG206" s="60"/>
      <c r="HH206" s="166"/>
      <c r="HI206" s="166"/>
      <c r="HJ206" s="59"/>
      <c r="HK206" s="60"/>
      <c r="HL206" s="166"/>
      <c r="HM206" s="166"/>
      <c r="HN206" s="59"/>
      <c r="HO206" s="60"/>
      <c r="HP206" s="166"/>
      <c r="HQ206" s="166"/>
      <c r="HR206" s="59"/>
      <c r="HS206" s="60"/>
      <c r="HT206" s="166"/>
      <c r="HU206" s="166"/>
    </row>
    <row r="207" spans="1:229" s="61" customFormat="1" ht="90" customHeight="1" x14ac:dyDescent="0.2">
      <c r="A207" s="180">
        <v>74</v>
      </c>
      <c r="B207" s="48" t="s">
        <v>288</v>
      </c>
      <c r="C207" s="55" t="s">
        <v>177</v>
      </c>
      <c r="D207" s="48" t="s">
        <v>139</v>
      </c>
      <c r="E207" s="48" t="s">
        <v>163</v>
      </c>
      <c r="F207" s="48" t="s">
        <v>163</v>
      </c>
      <c r="G207" s="45">
        <v>200</v>
      </c>
      <c r="H207" s="45">
        <f t="shared" si="38"/>
        <v>800</v>
      </c>
      <c r="I207" s="45" t="s">
        <v>228</v>
      </c>
      <c r="J207" s="667">
        <v>60</v>
      </c>
      <c r="K207" s="57">
        <v>65</v>
      </c>
      <c r="L207" s="50">
        <f>H207*K207</f>
        <v>52000</v>
      </c>
      <c r="M207" s="51">
        <f t="shared" si="39"/>
        <v>10400</v>
      </c>
      <c r="N207" s="51">
        <f t="shared" si="40"/>
        <v>6500</v>
      </c>
      <c r="O207" s="52">
        <f t="shared" si="41"/>
        <v>68900</v>
      </c>
      <c r="P207" s="593">
        <v>45222</v>
      </c>
      <c r="Q207" s="52" t="s">
        <v>790</v>
      </c>
      <c r="R207" s="580" t="s">
        <v>399</v>
      </c>
      <c r="S207" s="574" t="s">
        <v>774</v>
      </c>
      <c r="T207" s="527">
        <f>'LOTTO 74'!B39</f>
        <v>80</v>
      </c>
      <c r="U207" s="46">
        <v>20</v>
      </c>
      <c r="V207" s="56">
        <f>U207+T207</f>
        <v>100</v>
      </c>
      <c r="W207" s="725" t="s">
        <v>822</v>
      </c>
      <c r="X207" s="695">
        <v>15.38</v>
      </c>
      <c r="Y207" s="694">
        <v>39160</v>
      </c>
      <c r="Z207" s="683">
        <f>Y207/H207</f>
        <v>48.95</v>
      </c>
      <c r="AA207" s="46"/>
      <c r="AB207" s="716" t="s">
        <v>807</v>
      </c>
      <c r="AC207" s="716" t="s">
        <v>819</v>
      </c>
      <c r="AD207" s="59"/>
      <c r="AE207" s="60"/>
      <c r="AF207" s="166"/>
      <c r="AG207" s="166"/>
      <c r="AH207" s="59"/>
      <c r="AI207" s="60"/>
      <c r="AJ207" s="166"/>
      <c r="AK207" s="166"/>
      <c r="AL207" s="59"/>
      <c r="AM207" s="60"/>
      <c r="AN207" s="166"/>
      <c r="AO207" s="166"/>
      <c r="AP207" s="59"/>
      <c r="AQ207" s="60"/>
      <c r="AR207" s="166"/>
      <c r="AS207" s="166"/>
      <c r="AT207" s="59"/>
      <c r="AU207" s="60"/>
      <c r="AV207" s="166"/>
      <c r="AW207" s="166"/>
      <c r="AX207" s="59"/>
      <c r="AY207" s="60"/>
      <c r="AZ207" s="166"/>
      <c r="BA207" s="166"/>
      <c r="BB207" s="59"/>
      <c r="BC207" s="60"/>
      <c r="BD207" s="166"/>
      <c r="BE207" s="166"/>
      <c r="BF207" s="59"/>
      <c r="BG207" s="60"/>
      <c r="BH207" s="166"/>
      <c r="BI207" s="166"/>
      <c r="BJ207" s="59"/>
      <c r="BK207" s="60"/>
      <c r="BL207" s="166"/>
      <c r="BM207" s="166"/>
      <c r="BN207" s="59"/>
      <c r="BO207" s="60"/>
      <c r="BP207" s="166"/>
      <c r="BQ207" s="166"/>
      <c r="BR207" s="59"/>
      <c r="BS207" s="60"/>
      <c r="BT207" s="166"/>
      <c r="BU207" s="166"/>
      <c r="BV207" s="59"/>
      <c r="BW207" s="60"/>
      <c r="BX207" s="166"/>
      <c r="BY207" s="166"/>
      <c r="BZ207" s="59"/>
      <c r="CA207" s="60"/>
      <c r="CB207" s="166"/>
      <c r="CC207" s="166"/>
      <c r="CD207" s="59"/>
      <c r="CE207" s="60"/>
      <c r="CF207" s="166"/>
      <c r="CG207" s="166"/>
      <c r="CH207" s="59"/>
      <c r="CI207" s="60"/>
      <c r="CJ207" s="166"/>
      <c r="CK207" s="166"/>
      <c r="CL207" s="59"/>
      <c r="CM207" s="60"/>
      <c r="CN207" s="166"/>
      <c r="CO207" s="166"/>
      <c r="CP207" s="59"/>
      <c r="CQ207" s="60"/>
      <c r="CR207" s="166"/>
      <c r="CS207" s="166"/>
      <c r="CT207" s="59"/>
      <c r="CU207" s="60"/>
      <c r="CV207" s="166"/>
      <c r="CW207" s="166"/>
      <c r="CX207" s="59"/>
      <c r="CY207" s="60"/>
      <c r="CZ207" s="166"/>
      <c r="DA207" s="166"/>
      <c r="DB207" s="59"/>
      <c r="DC207" s="60"/>
      <c r="DD207" s="166"/>
      <c r="DE207" s="166"/>
      <c r="DF207" s="59"/>
      <c r="DG207" s="60"/>
      <c r="DH207" s="166"/>
      <c r="DI207" s="166"/>
      <c r="DJ207" s="59"/>
      <c r="DK207" s="60"/>
      <c r="DL207" s="166"/>
      <c r="DM207" s="166"/>
      <c r="DN207" s="59"/>
      <c r="DO207" s="60"/>
      <c r="DP207" s="166"/>
      <c r="DQ207" s="166"/>
      <c r="DR207" s="59"/>
      <c r="DS207" s="60"/>
      <c r="DT207" s="166"/>
      <c r="DU207" s="166"/>
      <c r="DV207" s="59"/>
      <c r="DW207" s="60"/>
      <c r="DX207" s="166"/>
      <c r="DY207" s="166"/>
      <c r="DZ207" s="59"/>
      <c r="EA207" s="60"/>
      <c r="EB207" s="166"/>
      <c r="EC207" s="166"/>
      <c r="ED207" s="59"/>
      <c r="EE207" s="60"/>
      <c r="EF207" s="166"/>
      <c r="EG207" s="166"/>
      <c r="EH207" s="59"/>
      <c r="EI207" s="60"/>
      <c r="EJ207" s="166"/>
      <c r="EK207" s="166"/>
      <c r="EL207" s="59"/>
      <c r="EM207" s="60"/>
      <c r="EN207" s="166"/>
      <c r="EO207" s="166"/>
      <c r="EP207" s="59"/>
      <c r="EQ207" s="60"/>
      <c r="ER207" s="166"/>
      <c r="ES207" s="166"/>
      <c r="ET207" s="59"/>
      <c r="EU207" s="60"/>
      <c r="EV207" s="166"/>
      <c r="EW207" s="166"/>
      <c r="EX207" s="59"/>
      <c r="EY207" s="60"/>
      <c r="EZ207" s="166"/>
      <c r="FA207" s="166"/>
      <c r="FB207" s="59"/>
      <c r="FC207" s="60"/>
      <c r="FD207" s="166"/>
      <c r="FE207" s="166"/>
      <c r="FF207" s="59"/>
      <c r="FG207" s="60"/>
      <c r="FH207" s="166"/>
      <c r="FI207" s="166"/>
      <c r="FJ207" s="59"/>
      <c r="FK207" s="60"/>
      <c r="FL207" s="166"/>
      <c r="FM207" s="166"/>
      <c r="FN207" s="59"/>
      <c r="FO207" s="60"/>
      <c r="FP207" s="166"/>
      <c r="FQ207" s="166"/>
      <c r="FR207" s="59"/>
      <c r="FS207" s="60"/>
      <c r="FT207" s="166"/>
      <c r="FU207" s="166"/>
      <c r="FV207" s="59"/>
      <c r="FW207" s="60"/>
      <c r="FX207" s="166"/>
      <c r="FY207" s="166"/>
      <c r="FZ207" s="59"/>
      <c r="GA207" s="60"/>
      <c r="GB207" s="166"/>
      <c r="GC207" s="166"/>
      <c r="GD207" s="59"/>
      <c r="GE207" s="60"/>
      <c r="GF207" s="166"/>
      <c r="GG207" s="166"/>
      <c r="GH207" s="59"/>
      <c r="GI207" s="60"/>
      <c r="GJ207" s="166"/>
      <c r="GK207" s="166"/>
      <c r="GL207" s="59"/>
      <c r="GM207" s="60"/>
      <c r="GN207" s="166"/>
      <c r="GO207" s="166"/>
      <c r="GP207" s="59"/>
      <c r="GQ207" s="60"/>
      <c r="GR207" s="166"/>
      <c r="GS207" s="166"/>
      <c r="GT207" s="59"/>
      <c r="GU207" s="60"/>
      <c r="GV207" s="166"/>
      <c r="GW207" s="166"/>
      <c r="GX207" s="59"/>
      <c r="GY207" s="60"/>
      <c r="GZ207" s="166"/>
      <c r="HA207" s="166"/>
      <c r="HB207" s="59"/>
      <c r="HC207" s="60"/>
      <c r="HD207" s="166"/>
      <c r="HE207" s="166"/>
      <c r="HF207" s="59"/>
      <c r="HG207" s="60"/>
      <c r="HH207" s="166"/>
      <c r="HI207" s="166"/>
      <c r="HJ207" s="59"/>
      <c r="HK207" s="60"/>
      <c r="HL207" s="166"/>
      <c r="HM207" s="166"/>
      <c r="HN207" s="59"/>
      <c r="HO207" s="60"/>
      <c r="HP207" s="166"/>
      <c r="HQ207" s="166"/>
      <c r="HR207" s="59"/>
      <c r="HS207" s="60"/>
      <c r="HT207" s="166"/>
      <c r="HU207" s="166"/>
    </row>
    <row r="208" spans="1:229" s="61" customFormat="1" ht="90" customHeight="1" x14ac:dyDescent="0.2">
      <c r="A208" s="180">
        <v>74</v>
      </c>
      <c r="B208" s="48" t="s">
        <v>288</v>
      </c>
      <c r="C208" s="55" t="s">
        <v>177</v>
      </c>
      <c r="D208" s="48" t="s">
        <v>139</v>
      </c>
      <c r="E208" s="48" t="s">
        <v>163</v>
      </c>
      <c r="F208" s="48" t="s">
        <v>163</v>
      </c>
      <c r="G208" s="45">
        <v>200</v>
      </c>
      <c r="H208" s="45">
        <f t="shared" si="38"/>
        <v>800</v>
      </c>
      <c r="I208" s="45" t="s">
        <v>228</v>
      </c>
      <c r="J208" s="667">
        <v>60</v>
      </c>
      <c r="K208" s="57">
        <v>65</v>
      </c>
      <c r="L208" s="50">
        <f>H208*K208</f>
        <v>52000</v>
      </c>
      <c r="M208" s="51">
        <f t="shared" si="39"/>
        <v>10400</v>
      </c>
      <c r="N208" s="51">
        <f t="shared" si="40"/>
        <v>6500</v>
      </c>
      <c r="O208" s="52">
        <f t="shared" si="41"/>
        <v>68900</v>
      </c>
      <c r="P208" s="593">
        <v>45222</v>
      </c>
      <c r="Q208" s="52" t="s">
        <v>790</v>
      </c>
      <c r="R208" s="580" t="s">
        <v>401</v>
      </c>
      <c r="S208" s="574" t="s">
        <v>772</v>
      </c>
      <c r="T208" s="527">
        <f>'LOTTO 74'!B40</f>
        <v>42.5</v>
      </c>
      <c r="U208" s="46" t="s">
        <v>809</v>
      </c>
      <c r="V208" s="46" t="s">
        <v>809</v>
      </c>
      <c r="W208" s="46"/>
      <c r="X208" s="46" t="s">
        <v>809</v>
      </c>
      <c r="Y208" s="46" t="s">
        <v>809</v>
      </c>
      <c r="Z208" s="46" t="s">
        <v>809</v>
      </c>
      <c r="AA208" s="46" t="s">
        <v>809</v>
      </c>
      <c r="AB208" s="716" t="s">
        <v>809</v>
      </c>
      <c r="AC208" s="716" t="s">
        <v>809</v>
      </c>
      <c r="AD208" s="59"/>
      <c r="AE208" s="60"/>
      <c r="AF208" s="166"/>
      <c r="AG208" s="166"/>
      <c r="AH208" s="59"/>
      <c r="AI208" s="60"/>
      <c r="AJ208" s="166"/>
      <c r="AK208" s="166"/>
      <c r="AL208" s="59"/>
      <c r="AM208" s="60"/>
      <c r="AN208" s="166"/>
      <c r="AO208" s="166"/>
      <c r="AP208" s="59"/>
      <c r="AQ208" s="60"/>
      <c r="AR208" s="166"/>
      <c r="AS208" s="166"/>
      <c r="AT208" s="59"/>
      <c r="AU208" s="60"/>
      <c r="AV208" s="166"/>
      <c r="AW208" s="166"/>
      <c r="AX208" s="59"/>
      <c r="AY208" s="60"/>
      <c r="AZ208" s="166"/>
      <c r="BA208" s="166"/>
      <c r="BB208" s="59"/>
      <c r="BC208" s="60"/>
      <c r="BD208" s="166"/>
      <c r="BE208" s="166"/>
      <c r="BF208" s="59"/>
      <c r="BG208" s="60"/>
      <c r="BH208" s="166"/>
      <c r="BI208" s="166"/>
      <c r="BJ208" s="59"/>
      <c r="BK208" s="60"/>
      <c r="BL208" s="166"/>
      <c r="BM208" s="166"/>
      <c r="BN208" s="59"/>
      <c r="BO208" s="60"/>
      <c r="BP208" s="166"/>
      <c r="BQ208" s="166"/>
      <c r="BR208" s="59"/>
      <c r="BS208" s="60"/>
      <c r="BT208" s="166"/>
      <c r="BU208" s="166"/>
      <c r="BV208" s="59"/>
      <c r="BW208" s="60"/>
      <c r="BX208" s="166"/>
      <c r="BY208" s="166"/>
      <c r="BZ208" s="59"/>
      <c r="CA208" s="60"/>
      <c r="CB208" s="166"/>
      <c r="CC208" s="166"/>
      <c r="CD208" s="59"/>
      <c r="CE208" s="60"/>
      <c r="CF208" s="166"/>
      <c r="CG208" s="166"/>
      <c r="CH208" s="59"/>
      <c r="CI208" s="60"/>
      <c r="CJ208" s="166"/>
      <c r="CK208" s="166"/>
      <c r="CL208" s="59"/>
      <c r="CM208" s="60"/>
      <c r="CN208" s="166"/>
      <c r="CO208" s="166"/>
      <c r="CP208" s="59"/>
      <c r="CQ208" s="60"/>
      <c r="CR208" s="166"/>
      <c r="CS208" s="166"/>
      <c r="CT208" s="59"/>
      <c r="CU208" s="60"/>
      <c r="CV208" s="166"/>
      <c r="CW208" s="166"/>
      <c r="CX208" s="59"/>
      <c r="CY208" s="60"/>
      <c r="CZ208" s="166"/>
      <c r="DA208" s="166"/>
      <c r="DB208" s="59"/>
      <c r="DC208" s="60"/>
      <c r="DD208" s="166"/>
      <c r="DE208" s="166"/>
      <c r="DF208" s="59"/>
      <c r="DG208" s="60"/>
      <c r="DH208" s="166"/>
      <c r="DI208" s="166"/>
      <c r="DJ208" s="59"/>
      <c r="DK208" s="60"/>
      <c r="DL208" s="166"/>
      <c r="DM208" s="166"/>
      <c r="DN208" s="59"/>
      <c r="DO208" s="60"/>
      <c r="DP208" s="166"/>
      <c r="DQ208" s="166"/>
      <c r="DR208" s="59"/>
      <c r="DS208" s="60"/>
      <c r="DT208" s="166"/>
      <c r="DU208" s="166"/>
      <c r="DV208" s="59"/>
      <c r="DW208" s="60"/>
      <c r="DX208" s="166"/>
      <c r="DY208" s="166"/>
      <c r="DZ208" s="59"/>
      <c r="EA208" s="60"/>
      <c r="EB208" s="166"/>
      <c r="EC208" s="166"/>
      <c r="ED208" s="59"/>
      <c r="EE208" s="60"/>
      <c r="EF208" s="166"/>
      <c r="EG208" s="166"/>
      <c r="EH208" s="59"/>
      <c r="EI208" s="60"/>
      <c r="EJ208" s="166"/>
      <c r="EK208" s="166"/>
      <c r="EL208" s="59"/>
      <c r="EM208" s="60"/>
      <c r="EN208" s="166"/>
      <c r="EO208" s="166"/>
      <c r="EP208" s="59"/>
      <c r="EQ208" s="60"/>
      <c r="ER208" s="166"/>
      <c r="ES208" s="166"/>
      <c r="ET208" s="59"/>
      <c r="EU208" s="60"/>
      <c r="EV208" s="166"/>
      <c r="EW208" s="166"/>
      <c r="EX208" s="59"/>
      <c r="EY208" s="60"/>
      <c r="EZ208" s="166"/>
      <c r="FA208" s="166"/>
      <c r="FB208" s="59"/>
      <c r="FC208" s="60"/>
      <c r="FD208" s="166"/>
      <c r="FE208" s="166"/>
      <c r="FF208" s="59"/>
      <c r="FG208" s="60"/>
      <c r="FH208" s="166"/>
      <c r="FI208" s="166"/>
      <c r="FJ208" s="59"/>
      <c r="FK208" s="60"/>
      <c r="FL208" s="166"/>
      <c r="FM208" s="166"/>
      <c r="FN208" s="59"/>
      <c r="FO208" s="60"/>
      <c r="FP208" s="166"/>
      <c r="FQ208" s="166"/>
      <c r="FR208" s="59"/>
      <c r="FS208" s="60"/>
      <c r="FT208" s="166"/>
      <c r="FU208" s="166"/>
      <c r="FV208" s="59"/>
      <c r="FW208" s="60"/>
      <c r="FX208" s="166"/>
      <c r="FY208" s="166"/>
      <c r="FZ208" s="59"/>
      <c r="GA208" s="60"/>
      <c r="GB208" s="166"/>
      <c r="GC208" s="166"/>
      <c r="GD208" s="59"/>
      <c r="GE208" s="60"/>
      <c r="GF208" s="166"/>
      <c r="GG208" s="166"/>
      <c r="GH208" s="59"/>
      <c r="GI208" s="60"/>
      <c r="GJ208" s="166"/>
      <c r="GK208" s="166"/>
      <c r="GL208" s="59"/>
      <c r="GM208" s="60"/>
      <c r="GN208" s="166"/>
      <c r="GO208" s="166"/>
      <c r="GP208" s="59"/>
      <c r="GQ208" s="60"/>
      <c r="GR208" s="166"/>
      <c r="GS208" s="166"/>
      <c r="GT208" s="59"/>
      <c r="GU208" s="60"/>
      <c r="GV208" s="166"/>
      <c r="GW208" s="166"/>
      <c r="GX208" s="59"/>
      <c r="GY208" s="60"/>
      <c r="GZ208" s="166"/>
      <c r="HA208" s="166"/>
      <c r="HB208" s="59"/>
      <c r="HC208" s="60"/>
      <c r="HD208" s="166"/>
      <c r="HE208" s="166"/>
      <c r="HF208" s="59"/>
      <c r="HG208" s="60"/>
      <c r="HH208" s="166"/>
      <c r="HI208" s="166"/>
      <c r="HJ208" s="59"/>
      <c r="HK208" s="60"/>
      <c r="HL208" s="166"/>
      <c r="HM208" s="166"/>
      <c r="HN208" s="59"/>
      <c r="HO208" s="60"/>
      <c r="HP208" s="166"/>
      <c r="HQ208" s="166"/>
      <c r="HR208" s="59"/>
      <c r="HS208" s="60"/>
      <c r="HT208" s="166"/>
      <c r="HU208" s="166"/>
    </row>
    <row r="209" spans="1:229" s="61" customFormat="1" ht="90" customHeight="1" x14ac:dyDescent="0.2">
      <c r="A209" s="180">
        <v>74</v>
      </c>
      <c r="B209" s="48" t="s">
        <v>288</v>
      </c>
      <c r="C209" s="55" t="s">
        <v>177</v>
      </c>
      <c r="D209" s="48" t="s">
        <v>139</v>
      </c>
      <c r="E209" s="48" t="s">
        <v>163</v>
      </c>
      <c r="F209" s="48" t="s">
        <v>163</v>
      </c>
      <c r="G209" s="45">
        <v>200</v>
      </c>
      <c r="H209" s="45">
        <f t="shared" si="38"/>
        <v>800</v>
      </c>
      <c r="I209" s="45" t="s">
        <v>228</v>
      </c>
      <c r="J209" s="667">
        <v>60</v>
      </c>
      <c r="K209" s="57">
        <v>65</v>
      </c>
      <c r="L209" s="50">
        <f>H209*K209</f>
        <v>52000</v>
      </c>
      <c r="M209" s="51">
        <f t="shared" si="39"/>
        <v>10400</v>
      </c>
      <c r="N209" s="51">
        <f t="shared" si="40"/>
        <v>6500</v>
      </c>
      <c r="O209" s="52">
        <f t="shared" si="41"/>
        <v>68900</v>
      </c>
      <c r="P209" s="593">
        <v>45222</v>
      </c>
      <c r="Q209" s="52" t="s">
        <v>790</v>
      </c>
      <c r="R209" s="580" t="s">
        <v>404</v>
      </c>
      <c r="S209" s="574" t="s">
        <v>785</v>
      </c>
      <c r="T209" s="46" t="s">
        <v>809</v>
      </c>
      <c r="U209" s="46" t="s">
        <v>809</v>
      </c>
      <c r="V209" s="46" t="s">
        <v>809</v>
      </c>
      <c r="W209" s="46"/>
      <c r="X209" s="46" t="s">
        <v>809</v>
      </c>
      <c r="Y209" s="46" t="s">
        <v>809</v>
      </c>
      <c r="Z209" s="46" t="s">
        <v>809</v>
      </c>
      <c r="AA209" s="46" t="s">
        <v>809</v>
      </c>
      <c r="AB209" s="716" t="s">
        <v>809</v>
      </c>
      <c r="AC209" s="716" t="s">
        <v>809</v>
      </c>
      <c r="AD209" s="59"/>
      <c r="AE209" s="60"/>
      <c r="AF209" s="166"/>
      <c r="AG209" s="166"/>
      <c r="AH209" s="59"/>
      <c r="AI209" s="60"/>
      <c r="AJ209" s="166"/>
      <c r="AK209" s="166"/>
      <c r="AL209" s="59"/>
      <c r="AM209" s="60"/>
      <c r="AN209" s="166"/>
      <c r="AO209" s="166"/>
      <c r="AP209" s="59"/>
      <c r="AQ209" s="60"/>
      <c r="AR209" s="166"/>
      <c r="AS209" s="166"/>
      <c r="AT209" s="59"/>
      <c r="AU209" s="60"/>
      <c r="AV209" s="166"/>
      <c r="AW209" s="166"/>
      <c r="AX209" s="59"/>
      <c r="AY209" s="60"/>
      <c r="AZ209" s="166"/>
      <c r="BA209" s="166"/>
      <c r="BB209" s="59"/>
      <c r="BC209" s="60"/>
      <c r="BD209" s="166"/>
      <c r="BE209" s="166"/>
      <c r="BF209" s="59"/>
      <c r="BG209" s="60"/>
      <c r="BH209" s="166"/>
      <c r="BI209" s="166"/>
      <c r="BJ209" s="59"/>
      <c r="BK209" s="60"/>
      <c r="BL209" s="166"/>
      <c r="BM209" s="166"/>
      <c r="BN209" s="59"/>
      <c r="BO209" s="60"/>
      <c r="BP209" s="166"/>
      <c r="BQ209" s="166"/>
      <c r="BR209" s="59"/>
      <c r="BS209" s="60"/>
      <c r="BT209" s="166"/>
      <c r="BU209" s="166"/>
      <c r="BV209" s="59"/>
      <c r="BW209" s="60"/>
      <c r="BX209" s="166"/>
      <c r="BY209" s="166"/>
      <c r="BZ209" s="59"/>
      <c r="CA209" s="60"/>
      <c r="CB209" s="166"/>
      <c r="CC209" s="166"/>
      <c r="CD209" s="59"/>
      <c r="CE209" s="60"/>
      <c r="CF209" s="166"/>
      <c r="CG209" s="166"/>
      <c r="CH209" s="59"/>
      <c r="CI209" s="60"/>
      <c r="CJ209" s="166"/>
      <c r="CK209" s="166"/>
      <c r="CL209" s="59"/>
      <c r="CM209" s="60"/>
      <c r="CN209" s="166"/>
      <c r="CO209" s="166"/>
      <c r="CP209" s="59"/>
      <c r="CQ209" s="60"/>
      <c r="CR209" s="166"/>
      <c r="CS209" s="166"/>
      <c r="CT209" s="59"/>
      <c r="CU209" s="60"/>
      <c r="CV209" s="166"/>
      <c r="CW209" s="166"/>
      <c r="CX209" s="59"/>
      <c r="CY209" s="60"/>
      <c r="CZ209" s="166"/>
      <c r="DA209" s="166"/>
      <c r="DB209" s="59"/>
      <c r="DC209" s="60"/>
      <c r="DD209" s="166"/>
      <c r="DE209" s="166"/>
      <c r="DF209" s="59"/>
      <c r="DG209" s="60"/>
      <c r="DH209" s="166"/>
      <c r="DI209" s="166"/>
      <c r="DJ209" s="59"/>
      <c r="DK209" s="60"/>
      <c r="DL209" s="166"/>
      <c r="DM209" s="166"/>
      <c r="DN209" s="59"/>
      <c r="DO209" s="60"/>
      <c r="DP209" s="166"/>
      <c r="DQ209" s="166"/>
      <c r="DR209" s="59"/>
      <c r="DS209" s="60"/>
      <c r="DT209" s="166"/>
      <c r="DU209" s="166"/>
      <c r="DV209" s="59"/>
      <c r="DW209" s="60"/>
      <c r="DX209" s="166"/>
      <c r="DY209" s="166"/>
      <c r="DZ209" s="59"/>
      <c r="EA209" s="60"/>
      <c r="EB209" s="166"/>
      <c r="EC209" s="166"/>
      <c r="ED209" s="59"/>
      <c r="EE209" s="60"/>
      <c r="EF209" s="166"/>
      <c r="EG209" s="166"/>
      <c r="EH209" s="59"/>
      <c r="EI209" s="60"/>
      <c r="EJ209" s="166"/>
      <c r="EK209" s="166"/>
      <c r="EL209" s="59"/>
      <c r="EM209" s="60"/>
      <c r="EN209" s="166"/>
      <c r="EO209" s="166"/>
      <c r="EP209" s="59"/>
      <c r="EQ209" s="60"/>
      <c r="ER209" s="166"/>
      <c r="ES209" s="166"/>
      <c r="ET209" s="59"/>
      <c r="EU209" s="60"/>
      <c r="EV209" s="166"/>
      <c r="EW209" s="166"/>
      <c r="EX209" s="59"/>
      <c r="EY209" s="60"/>
      <c r="EZ209" s="166"/>
      <c r="FA209" s="166"/>
      <c r="FB209" s="59"/>
      <c r="FC209" s="60"/>
      <c r="FD209" s="166"/>
      <c r="FE209" s="166"/>
      <c r="FF209" s="59"/>
      <c r="FG209" s="60"/>
      <c r="FH209" s="166"/>
      <c r="FI209" s="166"/>
      <c r="FJ209" s="59"/>
      <c r="FK209" s="60"/>
      <c r="FL209" s="166"/>
      <c r="FM209" s="166"/>
      <c r="FN209" s="59"/>
      <c r="FO209" s="60"/>
      <c r="FP209" s="166"/>
      <c r="FQ209" s="166"/>
      <c r="FR209" s="59"/>
      <c r="FS209" s="60"/>
      <c r="FT209" s="166"/>
      <c r="FU209" s="166"/>
      <c r="FV209" s="59"/>
      <c r="FW209" s="60"/>
      <c r="FX209" s="166"/>
      <c r="FY209" s="166"/>
      <c r="FZ209" s="59"/>
      <c r="GA209" s="60"/>
      <c r="GB209" s="166"/>
      <c r="GC209" s="166"/>
      <c r="GD209" s="59"/>
      <c r="GE209" s="60"/>
      <c r="GF209" s="166"/>
      <c r="GG209" s="166"/>
      <c r="GH209" s="59"/>
      <c r="GI209" s="60"/>
      <c r="GJ209" s="166"/>
      <c r="GK209" s="166"/>
      <c r="GL209" s="59"/>
      <c r="GM209" s="60"/>
      <c r="GN209" s="166"/>
      <c r="GO209" s="166"/>
      <c r="GP209" s="59"/>
      <c r="GQ209" s="60"/>
      <c r="GR209" s="166"/>
      <c r="GS209" s="166"/>
      <c r="GT209" s="59"/>
      <c r="GU209" s="60"/>
      <c r="GV209" s="166"/>
      <c r="GW209" s="166"/>
      <c r="GX209" s="59"/>
      <c r="GY209" s="60"/>
      <c r="GZ209" s="166"/>
      <c r="HA209" s="166"/>
      <c r="HB209" s="59"/>
      <c r="HC209" s="60"/>
      <c r="HD209" s="166"/>
      <c r="HE209" s="166"/>
      <c r="HF209" s="59"/>
      <c r="HG209" s="60"/>
      <c r="HH209" s="166"/>
      <c r="HI209" s="166"/>
      <c r="HJ209" s="59"/>
      <c r="HK209" s="60"/>
      <c r="HL209" s="166"/>
      <c r="HM209" s="166"/>
      <c r="HN209" s="59"/>
      <c r="HO209" s="60"/>
      <c r="HP209" s="166"/>
      <c r="HQ209" s="166"/>
      <c r="HR209" s="59"/>
      <c r="HS209" s="60"/>
      <c r="HT209" s="166"/>
      <c r="HU209" s="166"/>
    </row>
    <row r="210" spans="1:229" ht="90" customHeight="1" x14ac:dyDescent="0.2">
      <c r="A210" s="181">
        <v>75</v>
      </c>
      <c r="B210" s="31" t="s">
        <v>289</v>
      </c>
      <c r="C210" s="23" t="s">
        <v>28</v>
      </c>
      <c r="D210" s="4" t="s">
        <v>139</v>
      </c>
      <c r="E210" s="4" t="s">
        <v>163</v>
      </c>
      <c r="F210" s="4" t="s">
        <v>163</v>
      </c>
      <c r="G210" s="1">
        <v>200</v>
      </c>
      <c r="H210" s="1">
        <f t="shared" si="38"/>
        <v>800</v>
      </c>
      <c r="I210" s="1" t="s">
        <v>228</v>
      </c>
      <c r="J210" s="667">
        <v>100</v>
      </c>
      <c r="K210" s="12">
        <f>J210*1.1</f>
        <v>110.00000000000001</v>
      </c>
      <c r="L210" s="10">
        <f>H210*K210</f>
        <v>88000.000000000015</v>
      </c>
      <c r="M210" s="3">
        <f t="shared" si="39"/>
        <v>17600.000000000004</v>
      </c>
      <c r="N210" s="3">
        <f t="shared" si="40"/>
        <v>11000.000000000002</v>
      </c>
      <c r="O210" s="11">
        <f t="shared" si="41"/>
        <v>116600.00000000001</v>
      </c>
      <c r="P210" s="591">
        <v>45222</v>
      </c>
      <c r="Q210" s="11" t="s">
        <v>790</v>
      </c>
      <c r="R210" s="579" t="s">
        <v>374</v>
      </c>
      <c r="S210" s="573" t="s">
        <v>781</v>
      </c>
      <c r="T210" s="1" t="s">
        <v>809</v>
      </c>
      <c r="U210" s="2" t="s">
        <v>809</v>
      </c>
      <c r="V210" s="2" t="s">
        <v>809</v>
      </c>
      <c r="W210" s="2"/>
      <c r="X210" s="2" t="s">
        <v>809</v>
      </c>
      <c r="Y210" s="2" t="s">
        <v>809</v>
      </c>
      <c r="Z210" s="2" t="s">
        <v>809</v>
      </c>
      <c r="AA210" s="2" t="s">
        <v>809</v>
      </c>
      <c r="AB210" s="8" t="s">
        <v>809</v>
      </c>
      <c r="AC210" s="8" t="s">
        <v>809</v>
      </c>
      <c r="AD210" s="14"/>
      <c r="AE210" s="165"/>
      <c r="AF210" s="165"/>
      <c r="AG210" s="165"/>
      <c r="AH210" s="14"/>
      <c r="AI210" s="165"/>
      <c r="AJ210" s="165"/>
      <c r="AK210" s="165"/>
      <c r="AL210" s="14"/>
      <c r="AM210" s="165"/>
      <c r="AN210" s="165"/>
      <c r="AO210" s="165"/>
      <c r="AP210" s="14"/>
      <c r="AQ210" s="165"/>
      <c r="AR210" s="165"/>
      <c r="AS210" s="165"/>
      <c r="AT210" s="14"/>
      <c r="AU210" s="165"/>
      <c r="AV210" s="165"/>
      <c r="AW210" s="165"/>
      <c r="AX210" s="14"/>
      <c r="AY210" s="165"/>
      <c r="AZ210" s="165"/>
      <c r="BA210" s="165"/>
      <c r="BB210" s="14"/>
      <c r="BC210" s="165"/>
      <c r="BD210" s="165"/>
      <c r="BE210" s="165"/>
      <c r="BF210" s="14"/>
      <c r="BG210" s="165"/>
      <c r="BH210" s="165"/>
      <c r="BI210" s="165"/>
      <c r="BJ210" s="14"/>
      <c r="BK210" s="165"/>
      <c r="BL210" s="165"/>
      <c r="BM210" s="165"/>
      <c r="BN210" s="14"/>
      <c r="BO210" s="165"/>
      <c r="BP210" s="165"/>
      <c r="BQ210" s="165"/>
      <c r="BR210" s="14"/>
      <c r="BS210" s="165"/>
      <c r="BT210" s="165"/>
      <c r="BU210" s="165"/>
      <c r="BV210" s="14"/>
      <c r="BW210" s="165"/>
      <c r="BX210" s="165"/>
      <c r="BY210" s="165"/>
      <c r="BZ210" s="14"/>
      <c r="CA210" s="165"/>
      <c r="CB210" s="165"/>
      <c r="CC210" s="165"/>
      <c r="CD210" s="14"/>
      <c r="CE210" s="165"/>
      <c r="CF210" s="165"/>
      <c r="CG210" s="165"/>
      <c r="CH210" s="14"/>
      <c r="CI210" s="165"/>
      <c r="CJ210" s="165"/>
      <c r="CK210" s="165"/>
      <c r="CL210" s="14"/>
      <c r="CM210" s="165"/>
      <c r="CN210" s="165"/>
      <c r="CO210" s="165"/>
      <c r="CP210" s="14"/>
      <c r="CQ210" s="165"/>
      <c r="CR210" s="165"/>
      <c r="CS210" s="165"/>
      <c r="CT210" s="14"/>
      <c r="CU210" s="165"/>
      <c r="CV210" s="165"/>
      <c r="CW210" s="165"/>
      <c r="CX210" s="14"/>
      <c r="CY210" s="165"/>
      <c r="CZ210" s="165"/>
      <c r="DA210" s="165"/>
      <c r="DB210" s="14"/>
      <c r="DC210" s="165"/>
      <c r="DD210" s="165"/>
      <c r="DE210" s="165"/>
      <c r="DF210" s="14"/>
      <c r="DG210" s="165"/>
      <c r="DH210" s="165"/>
      <c r="DI210" s="165"/>
      <c r="DJ210" s="14"/>
      <c r="DK210" s="165"/>
      <c r="DL210" s="165"/>
      <c r="DM210" s="165"/>
      <c r="DN210" s="14"/>
      <c r="DO210" s="165"/>
      <c r="DP210" s="165"/>
      <c r="DQ210" s="165"/>
      <c r="DR210" s="14"/>
      <c r="DS210" s="165"/>
      <c r="DT210" s="165"/>
      <c r="DU210" s="165"/>
      <c r="DV210" s="14"/>
      <c r="DW210" s="165"/>
      <c r="DX210" s="165"/>
      <c r="DY210" s="165"/>
      <c r="DZ210" s="14"/>
      <c r="EA210" s="165"/>
      <c r="EB210" s="165"/>
      <c r="EC210" s="165"/>
      <c r="ED210" s="14"/>
      <c r="EE210" s="165"/>
      <c r="EF210" s="165"/>
      <c r="EG210" s="165"/>
      <c r="EH210" s="14"/>
      <c r="EI210" s="165"/>
      <c r="EJ210" s="165"/>
      <c r="EK210" s="165"/>
      <c r="EL210" s="14"/>
      <c r="EM210" s="165"/>
      <c r="EN210" s="165"/>
      <c r="EO210" s="165"/>
      <c r="EP210" s="14"/>
      <c r="EQ210" s="165"/>
      <c r="ER210" s="165"/>
      <c r="ES210" s="165"/>
      <c r="ET210" s="14"/>
      <c r="EU210" s="165"/>
      <c r="EV210" s="165"/>
      <c r="EW210" s="165"/>
      <c r="EX210" s="14"/>
      <c r="EY210" s="165"/>
      <c r="EZ210" s="165"/>
      <c r="FA210" s="165"/>
      <c r="FB210" s="14"/>
      <c r="FC210" s="165"/>
      <c r="FD210" s="165"/>
      <c r="FE210" s="165"/>
      <c r="FF210" s="14"/>
      <c r="FG210" s="165"/>
      <c r="FH210" s="165"/>
      <c r="FI210" s="165"/>
      <c r="FJ210" s="14"/>
      <c r="FK210" s="165"/>
      <c r="FL210" s="165"/>
      <c r="FM210" s="165"/>
      <c r="FN210" s="14"/>
      <c r="FO210" s="165"/>
      <c r="FP210" s="165"/>
      <c r="FQ210" s="165"/>
      <c r="FR210" s="14"/>
      <c r="FS210" s="165"/>
      <c r="FT210" s="165"/>
      <c r="FU210" s="165"/>
      <c r="FV210" s="14"/>
      <c r="FW210" s="165"/>
      <c r="FX210" s="165"/>
      <c r="FY210" s="165"/>
      <c r="FZ210" s="14"/>
      <c r="GA210" s="165"/>
      <c r="GB210" s="165"/>
      <c r="GC210" s="165"/>
      <c r="GD210" s="14"/>
      <c r="GE210" s="165"/>
      <c r="GF210" s="165"/>
      <c r="GG210" s="165"/>
      <c r="GH210" s="14"/>
      <c r="GI210" s="165"/>
      <c r="GJ210" s="165"/>
      <c r="GK210" s="165"/>
      <c r="GL210" s="14"/>
      <c r="GM210" s="165"/>
      <c r="GN210" s="165"/>
      <c r="GO210" s="165"/>
      <c r="GP210" s="14"/>
      <c r="GQ210" s="165"/>
      <c r="GR210" s="165"/>
      <c r="GS210" s="165"/>
      <c r="GT210" s="14"/>
      <c r="GU210" s="165"/>
      <c r="GV210" s="165"/>
      <c r="GW210" s="165"/>
      <c r="GX210" s="14"/>
      <c r="GY210" s="165"/>
      <c r="GZ210" s="165"/>
      <c r="HA210" s="165"/>
      <c r="HB210" s="14"/>
      <c r="HC210" s="165"/>
      <c r="HD210" s="165"/>
      <c r="HE210" s="165"/>
      <c r="HF210" s="14"/>
      <c r="HG210" s="165"/>
      <c r="HH210" s="165"/>
      <c r="HI210" s="165"/>
      <c r="HJ210" s="14"/>
      <c r="HK210" s="165"/>
      <c r="HL210" s="165"/>
      <c r="HM210" s="165"/>
      <c r="HN210" s="14"/>
      <c r="HO210" s="165"/>
      <c r="HP210" s="165"/>
      <c r="HQ210" s="165"/>
      <c r="HR210" s="14"/>
      <c r="HS210" s="165"/>
      <c r="HT210" s="165"/>
      <c r="HU210" s="165"/>
    </row>
    <row r="211" spans="1:229" ht="90" customHeight="1" x14ac:dyDescent="0.2">
      <c r="A211" s="181">
        <v>75</v>
      </c>
      <c r="B211" s="31" t="s">
        <v>289</v>
      </c>
      <c r="C211" s="23" t="s">
        <v>28</v>
      </c>
      <c r="D211" s="4" t="s">
        <v>139</v>
      </c>
      <c r="E211" s="4" t="s">
        <v>163</v>
      </c>
      <c r="F211" s="4" t="s">
        <v>163</v>
      </c>
      <c r="G211" s="1">
        <v>200</v>
      </c>
      <c r="H211" s="1">
        <f t="shared" si="38"/>
        <v>800</v>
      </c>
      <c r="I211" s="1" t="s">
        <v>228</v>
      </c>
      <c r="J211" s="667">
        <v>100</v>
      </c>
      <c r="K211" s="12">
        <f>J211*1.1</f>
        <v>110.00000000000001</v>
      </c>
      <c r="L211" s="10">
        <f>H211*K211</f>
        <v>88000.000000000015</v>
      </c>
      <c r="M211" s="3">
        <f t="shared" si="39"/>
        <v>17600.000000000004</v>
      </c>
      <c r="N211" s="3">
        <f t="shared" si="40"/>
        <v>11000.000000000002</v>
      </c>
      <c r="O211" s="11">
        <f t="shared" si="41"/>
        <v>116600.00000000001</v>
      </c>
      <c r="P211" s="591">
        <v>45222</v>
      </c>
      <c r="Q211" s="11" t="s">
        <v>790</v>
      </c>
      <c r="R211" s="579" t="s">
        <v>382</v>
      </c>
      <c r="S211" s="573" t="s">
        <v>774</v>
      </c>
      <c r="T211" s="528">
        <f>'LOTTO 75'!B32</f>
        <v>80</v>
      </c>
      <c r="U211" s="2">
        <v>20</v>
      </c>
      <c r="V211" s="35">
        <f>U211+T211</f>
        <v>100</v>
      </c>
      <c r="W211" s="35"/>
      <c r="X211" s="697">
        <v>52.73</v>
      </c>
      <c r="Y211" s="677">
        <v>41600</v>
      </c>
      <c r="Z211" s="684">
        <f>Y211/H211</f>
        <v>52</v>
      </c>
      <c r="AA211" s="2"/>
      <c r="AB211" s="8" t="s">
        <v>807</v>
      </c>
      <c r="AC211" s="8" t="s">
        <v>819</v>
      </c>
      <c r="AD211" s="14"/>
      <c r="AE211" s="165"/>
      <c r="AF211" s="165"/>
      <c r="AG211" s="165"/>
      <c r="AH211" s="14"/>
      <c r="AI211" s="165"/>
      <c r="AJ211" s="165"/>
      <c r="AK211" s="165"/>
      <c r="AL211" s="14"/>
      <c r="AM211" s="165"/>
      <c r="AN211" s="165"/>
      <c r="AO211" s="165"/>
      <c r="AP211" s="14"/>
      <c r="AQ211" s="165"/>
      <c r="AR211" s="165"/>
      <c r="AS211" s="165"/>
      <c r="AT211" s="14"/>
      <c r="AU211" s="165"/>
      <c r="AV211" s="165"/>
      <c r="AW211" s="165"/>
      <c r="AX211" s="14"/>
      <c r="AY211" s="165"/>
      <c r="AZ211" s="165"/>
      <c r="BA211" s="165"/>
      <c r="BB211" s="14"/>
      <c r="BC211" s="165"/>
      <c r="BD211" s="165"/>
      <c r="BE211" s="165"/>
      <c r="BF211" s="14"/>
      <c r="BG211" s="165"/>
      <c r="BH211" s="165"/>
      <c r="BI211" s="165"/>
      <c r="BJ211" s="14"/>
      <c r="BK211" s="165"/>
      <c r="BL211" s="165"/>
      <c r="BM211" s="165"/>
      <c r="BN211" s="14"/>
      <c r="BO211" s="165"/>
      <c r="BP211" s="165"/>
      <c r="BQ211" s="165"/>
      <c r="BR211" s="14"/>
      <c r="BS211" s="165"/>
      <c r="BT211" s="165"/>
      <c r="BU211" s="165"/>
      <c r="BV211" s="14"/>
      <c r="BW211" s="165"/>
      <c r="BX211" s="165"/>
      <c r="BY211" s="165"/>
      <c r="BZ211" s="14"/>
      <c r="CA211" s="165"/>
      <c r="CB211" s="165"/>
      <c r="CC211" s="165"/>
      <c r="CD211" s="14"/>
      <c r="CE211" s="165"/>
      <c r="CF211" s="165"/>
      <c r="CG211" s="165"/>
      <c r="CH211" s="14"/>
      <c r="CI211" s="165"/>
      <c r="CJ211" s="165"/>
      <c r="CK211" s="165"/>
      <c r="CL211" s="14"/>
      <c r="CM211" s="165"/>
      <c r="CN211" s="165"/>
      <c r="CO211" s="165"/>
      <c r="CP211" s="14"/>
      <c r="CQ211" s="165"/>
      <c r="CR211" s="165"/>
      <c r="CS211" s="165"/>
      <c r="CT211" s="14"/>
      <c r="CU211" s="165"/>
      <c r="CV211" s="165"/>
      <c r="CW211" s="165"/>
      <c r="CX211" s="14"/>
      <c r="CY211" s="165"/>
      <c r="CZ211" s="165"/>
      <c r="DA211" s="165"/>
      <c r="DB211" s="14"/>
      <c r="DC211" s="165"/>
      <c r="DD211" s="165"/>
      <c r="DE211" s="165"/>
      <c r="DF211" s="14"/>
      <c r="DG211" s="165"/>
      <c r="DH211" s="165"/>
      <c r="DI211" s="165"/>
      <c r="DJ211" s="14"/>
      <c r="DK211" s="165"/>
      <c r="DL211" s="165"/>
      <c r="DM211" s="165"/>
      <c r="DN211" s="14"/>
      <c r="DO211" s="165"/>
      <c r="DP211" s="165"/>
      <c r="DQ211" s="165"/>
      <c r="DR211" s="14"/>
      <c r="DS211" s="165"/>
      <c r="DT211" s="165"/>
      <c r="DU211" s="165"/>
      <c r="DV211" s="14"/>
      <c r="DW211" s="165"/>
      <c r="DX211" s="165"/>
      <c r="DY211" s="165"/>
      <c r="DZ211" s="14"/>
      <c r="EA211" s="165"/>
      <c r="EB211" s="165"/>
      <c r="EC211" s="165"/>
      <c r="ED211" s="14"/>
      <c r="EE211" s="165"/>
      <c r="EF211" s="165"/>
      <c r="EG211" s="165"/>
      <c r="EH211" s="14"/>
      <c r="EI211" s="165"/>
      <c r="EJ211" s="165"/>
      <c r="EK211" s="165"/>
      <c r="EL211" s="14"/>
      <c r="EM211" s="165"/>
      <c r="EN211" s="165"/>
      <c r="EO211" s="165"/>
      <c r="EP211" s="14"/>
      <c r="EQ211" s="165"/>
      <c r="ER211" s="165"/>
      <c r="ES211" s="165"/>
      <c r="ET211" s="14"/>
      <c r="EU211" s="165"/>
      <c r="EV211" s="165"/>
      <c r="EW211" s="165"/>
      <c r="EX211" s="14"/>
      <c r="EY211" s="165"/>
      <c r="EZ211" s="165"/>
      <c r="FA211" s="165"/>
      <c r="FB211" s="14"/>
      <c r="FC211" s="165"/>
      <c r="FD211" s="165"/>
      <c r="FE211" s="165"/>
      <c r="FF211" s="14"/>
      <c r="FG211" s="165"/>
      <c r="FH211" s="165"/>
      <c r="FI211" s="165"/>
      <c r="FJ211" s="14"/>
      <c r="FK211" s="165"/>
      <c r="FL211" s="165"/>
      <c r="FM211" s="165"/>
      <c r="FN211" s="14"/>
      <c r="FO211" s="165"/>
      <c r="FP211" s="165"/>
      <c r="FQ211" s="165"/>
      <c r="FR211" s="14"/>
      <c r="FS211" s="165"/>
      <c r="FT211" s="165"/>
      <c r="FU211" s="165"/>
      <c r="FV211" s="14"/>
      <c r="FW211" s="165"/>
      <c r="FX211" s="165"/>
      <c r="FY211" s="165"/>
      <c r="FZ211" s="14"/>
      <c r="GA211" s="165"/>
      <c r="GB211" s="165"/>
      <c r="GC211" s="165"/>
      <c r="GD211" s="14"/>
      <c r="GE211" s="165"/>
      <c r="GF211" s="165"/>
      <c r="GG211" s="165"/>
      <c r="GH211" s="14"/>
      <c r="GI211" s="165"/>
      <c r="GJ211" s="165"/>
      <c r="GK211" s="165"/>
      <c r="GL211" s="14"/>
      <c r="GM211" s="165"/>
      <c r="GN211" s="165"/>
      <c r="GO211" s="165"/>
      <c r="GP211" s="14"/>
      <c r="GQ211" s="165"/>
      <c r="GR211" s="165"/>
      <c r="GS211" s="165"/>
      <c r="GT211" s="14"/>
      <c r="GU211" s="165"/>
      <c r="GV211" s="165"/>
      <c r="GW211" s="165"/>
      <c r="GX211" s="14"/>
      <c r="GY211" s="165"/>
      <c r="GZ211" s="165"/>
      <c r="HA211" s="165"/>
      <c r="HB211" s="14"/>
      <c r="HC211" s="165"/>
      <c r="HD211" s="165"/>
      <c r="HE211" s="165"/>
      <c r="HF211" s="14"/>
      <c r="HG211" s="165"/>
      <c r="HH211" s="165"/>
      <c r="HI211" s="165"/>
      <c r="HJ211" s="14"/>
      <c r="HK211" s="165"/>
      <c r="HL211" s="165"/>
      <c r="HM211" s="165"/>
      <c r="HN211" s="14"/>
      <c r="HO211" s="165"/>
      <c r="HP211" s="165"/>
      <c r="HQ211" s="165"/>
      <c r="HR211" s="14"/>
      <c r="HS211" s="165"/>
      <c r="HT211" s="165"/>
      <c r="HU211" s="165"/>
    </row>
    <row r="212" spans="1:229" ht="90" customHeight="1" x14ac:dyDescent="0.2">
      <c r="A212" s="181">
        <v>75</v>
      </c>
      <c r="B212" s="31" t="s">
        <v>289</v>
      </c>
      <c r="C212" s="23" t="s">
        <v>28</v>
      </c>
      <c r="D212" s="4" t="s">
        <v>139</v>
      </c>
      <c r="E212" s="4" t="s">
        <v>163</v>
      </c>
      <c r="F212" s="4" t="s">
        <v>163</v>
      </c>
      <c r="G212" s="1">
        <v>200</v>
      </c>
      <c r="H212" s="1">
        <f t="shared" si="38"/>
        <v>800</v>
      </c>
      <c r="I212" s="1" t="s">
        <v>228</v>
      </c>
      <c r="J212" s="667">
        <v>100</v>
      </c>
      <c r="K212" s="12">
        <f>J212*1.1</f>
        <v>110.00000000000001</v>
      </c>
      <c r="L212" s="10">
        <f>H212*K212</f>
        <v>88000.000000000015</v>
      </c>
      <c r="M212" s="3">
        <f t="shared" si="39"/>
        <v>17600.000000000004</v>
      </c>
      <c r="N212" s="3">
        <f t="shared" si="40"/>
        <v>11000.000000000002</v>
      </c>
      <c r="O212" s="11">
        <f t="shared" si="41"/>
        <v>116600.00000000001</v>
      </c>
      <c r="P212" s="591">
        <v>45222</v>
      </c>
      <c r="Q212" s="11" t="s">
        <v>790</v>
      </c>
      <c r="R212" s="579" t="s">
        <v>401</v>
      </c>
      <c r="S212" s="573" t="s">
        <v>772</v>
      </c>
      <c r="T212" s="528">
        <f>'LOTTO 75'!B33</f>
        <v>23.75</v>
      </c>
      <c r="U212" s="2" t="s">
        <v>809</v>
      </c>
      <c r="V212" s="2" t="s">
        <v>809</v>
      </c>
      <c r="W212" s="2"/>
      <c r="X212" s="2" t="s">
        <v>809</v>
      </c>
      <c r="Y212" s="2" t="s">
        <v>809</v>
      </c>
      <c r="Z212" s="2" t="s">
        <v>809</v>
      </c>
      <c r="AA212" s="2" t="s">
        <v>809</v>
      </c>
      <c r="AB212" s="2" t="s">
        <v>809</v>
      </c>
      <c r="AC212" s="8" t="s">
        <v>809</v>
      </c>
      <c r="AD212" s="14"/>
      <c r="AE212" s="165"/>
      <c r="AF212" s="165"/>
      <c r="AG212" s="165"/>
      <c r="AH212" s="14"/>
      <c r="AI212" s="165"/>
      <c r="AJ212" s="165"/>
      <c r="AK212" s="165"/>
      <c r="AL212" s="14"/>
      <c r="AM212" s="165"/>
      <c r="AN212" s="165"/>
      <c r="AO212" s="165"/>
      <c r="AP212" s="14"/>
      <c r="AQ212" s="165"/>
      <c r="AR212" s="165"/>
      <c r="AS212" s="165"/>
      <c r="AT212" s="14"/>
      <c r="AU212" s="165"/>
      <c r="AV212" s="165"/>
      <c r="AW212" s="165"/>
      <c r="AX212" s="14"/>
      <c r="AY212" s="165"/>
      <c r="AZ212" s="165"/>
      <c r="BA212" s="165"/>
      <c r="BB212" s="14"/>
      <c r="BC212" s="165"/>
      <c r="BD212" s="165"/>
      <c r="BE212" s="165"/>
      <c r="BF212" s="14"/>
      <c r="BG212" s="165"/>
      <c r="BH212" s="165"/>
      <c r="BI212" s="165"/>
      <c r="BJ212" s="14"/>
      <c r="BK212" s="165"/>
      <c r="BL212" s="165"/>
      <c r="BM212" s="165"/>
      <c r="BN212" s="14"/>
      <c r="BO212" s="165"/>
      <c r="BP212" s="165"/>
      <c r="BQ212" s="165"/>
      <c r="BR212" s="14"/>
      <c r="BS212" s="165"/>
      <c r="BT212" s="165"/>
      <c r="BU212" s="165"/>
      <c r="BV212" s="14"/>
      <c r="BW212" s="165"/>
      <c r="BX212" s="165"/>
      <c r="BY212" s="165"/>
      <c r="BZ212" s="14"/>
      <c r="CA212" s="165"/>
      <c r="CB212" s="165"/>
      <c r="CC212" s="165"/>
      <c r="CD212" s="14"/>
      <c r="CE212" s="165"/>
      <c r="CF212" s="165"/>
      <c r="CG212" s="165"/>
      <c r="CH212" s="14"/>
      <c r="CI212" s="165"/>
      <c r="CJ212" s="165"/>
      <c r="CK212" s="165"/>
      <c r="CL212" s="14"/>
      <c r="CM212" s="165"/>
      <c r="CN212" s="165"/>
      <c r="CO212" s="165"/>
      <c r="CP212" s="14"/>
      <c r="CQ212" s="165"/>
      <c r="CR212" s="165"/>
      <c r="CS212" s="165"/>
      <c r="CT212" s="14"/>
      <c r="CU212" s="165"/>
      <c r="CV212" s="165"/>
      <c r="CW212" s="165"/>
      <c r="CX212" s="14"/>
      <c r="CY212" s="165"/>
      <c r="CZ212" s="165"/>
      <c r="DA212" s="165"/>
      <c r="DB212" s="14"/>
      <c r="DC212" s="165"/>
      <c r="DD212" s="165"/>
      <c r="DE212" s="165"/>
      <c r="DF212" s="14"/>
      <c r="DG212" s="165"/>
      <c r="DH212" s="165"/>
      <c r="DI212" s="165"/>
      <c r="DJ212" s="14"/>
      <c r="DK212" s="165"/>
      <c r="DL212" s="165"/>
      <c r="DM212" s="165"/>
      <c r="DN212" s="14"/>
      <c r="DO212" s="165"/>
      <c r="DP212" s="165"/>
      <c r="DQ212" s="165"/>
      <c r="DR212" s="14"/>
      <c r="DS212" s="165"/>
      <c r="DT212" s="165"/>
      <c r="DU212" s="165"/>
      <c r="DV212" s="14"/>
      <c r="DW212" s="165"/>
      <c r="DX212" s="165"/>
      <c r="DY212" s="165"/>
      <c r="DZ212" s="14"/>
      <c r="EA212" s="165"/>
      <c r="EB212" s="165"/>
      <c r="EC212" s="165"/>
      <c r="ED212" s="14"/>
      <c r="EE212" s="165"/>
      <c r="EF212" s="165"/>
      <c r="EG212" s="165"/>
      <c r="EH212" s="14"/>
      <c r="EI212" s="165"/>
      <c r="EJ212" s="165"/>
      <c r="EK212" s="165"/>
      <c r="EL212" s="14"/>
      <c r="EM212" s="165"/>
      <c r="EN212" s="165"/>
      <c r="EO212" s="165"/>
      <c r="EP212" s="14"/>
      <c r="EQ212" s="165"/>
      <c r="ER212" s="165"/>
      <c r="ES212" s="165"/>
      <c r="ET212" s="14"/>
      <c r="EU212" s="165"/>
      <c r="EV212" s="165"/>
      <c r="EW212" s="165"/>
      <c r="EX212" s="14"/>
      <c r="EY212" s="165"/>
      <c r="EZ212" s="165"/>
      <c r="FA212" s="165"/>
      <c r="FB212" s="14"/>
      <c r="FC212" s="165"/>
      <c r="FD212" s="165"/>
      <c r="FE212" s="165"/>
      <c r="FF212" s="14"/>
      <c r="FG212" s="165"/>
      <c r="FH212" s="165"/>
      <c r="FI212" s="165"/>
      <c r="FJ212" s="14"/>
      <c r="FK212" s="165"/>
      <c r="FL212" s="165"/>
      <c r="FM212" s="165"/>
      <c r="FN212" s="14"/>
      <c r="FO212" s="165"/>
      <c r="FP212" s="165"/>
      <c r="FQ212" s="165"/>
      <c r="FR212" s="14"/>
      <c r="FS212" s="165"/>
      <c r="FT212" s="165"/>
      <c r="FU212" s="165"/>
      <c r="FV212" s="14"/>
      <c r="FW212" s="165"/>
      <c r="FX212" s="165"/>
      <c r="FY212" s="165"/>
      <c r="FZ212" s="14"/>
      <c r="GA212" s="165"/>
      <c r="GB212" s="165"/>
      <c r="GC212" s="165"/>
      <c r="GD212" s="14"/>
      <c r="GE212" s="165"/>
      <c r="GF212" s="165"/>
      <c r="GG212" s="165"/>
      <c r="GH212" s="14"/>
      <c r="GI212" s="165"/>
      <c r="GJ212" s="165"/>
      <c r="GK212" s="165"/>
      <c r="GL212" s="14"/>
      <c r="GM212" s="165"/>
      <c r="GN212" s="165"/>
      <c r="GO212" s="165"/>
      <c r="GP212" s="14"/>
      <c r="GQ212" s="165"/>
      <c r="GR212" s="165"/>
      <c r="GS212" s="165"/>
      <c r="GT212" s="14"/>
      <c r="GU212" s="165"/>
      <c r="GV212" s="165"/>
      <c r="GW212" s="165"/>
      <c r="GX212" s="14"/>
      <c r="GY212" s="165"/>
      <c r="GZ212" s="165"/>
      <c r="HA212" s="165"/>
      <c r="HB212" s="14"/>
      <c r="HC212" s="165"/>
      <c r="HD212" s="165"/>
      <c r="HE212" s="165"/>
      <c r="HF212" s="14"/>
      <c r="HG212" s="165"/>
      <c r="HH212" s="165"/>
      <c r="HI212" s="165"/>
      <c r="HJ212" s="14"/>
      <c r="HK212" s="165"/>
      <c r="HL212" s="165"/>
      <c r="HM212" s="165"/>
      <c r="HN212" s="14"/>
      <c r="HO212" s="165"/>
      <c r="HP212" s="165"/>
      <c r="HQ212" s="165"/>
      <c r="HR212" s="14"/>
      <c r="HS212" s="165"/>
      <c r="HT212" s="165"/>
      <c r="HU212" s="165"/>
    </row>
    <row r="213" spans="1:229" ht="90" customHeight="1" x14ac:dyDescent="0.2">
      <c r="A213" s="181">
        <v>75</v>
      </c>
      <c r="B213" s="31" t="s">
        <v>289</v>
      </c>
      <c r="C213" s="23" t="s">
        <v>28</v>
      </c>
      <c r="D213" s="4" t="s">
        <v>139</v>
      </c>
      <c r="E213" s="4" t="s">
        <v>163</v>
      </c>
      <c r="F213" s="4" t="s">
        <v>163</v>
      </c>
      <c r="G213" s="1">
        <v>200</v>
      </c>
      <c r="H213" s="1">
        <f t="shared" si="38"/>
        <v>800</v>
      </c>
      <c r="I213" s="1" t="s">
        <v>228</v>
      </c>
      <c r="J213" s="667">
        <v>100</v>
      </c>
      <c r="K213" s="12">
        <f>J213*1.1</f>
        <v>110.00000000000001</v>
      </c>
      <c r="L213" s="10">
        <f>H213*K213</f>
        <v>88000.000000000015</v>
      </c>
      <c r="M213" s="3">
        <f t="shared" si="39"/>
        <v>17600.000000000004</v>
      </c>
      <c r="N213" s="3">
        <f t="shared" si="40"/>
        <v>11000.000000000002</v>
      </c>
      <c r="O213" s="11">
        <f t="shared" si="41"/>
        <v>116600.00000000001</v>
      </c>
      <c r="P213" s="591">
        <v>45222</v>
      </c>
      <c r="Q213" s="11" t="s">
        <v>790</v>
      </c>
      <c r="R213" s="579" t="s">
        <v>404</v>
      </c>
      <c r="S213" s="573" t="s">
        <v>772</v>
      </c>
      <c r="T213" s="528">
        <f>'LOTTO 75'!B34</f>
        <v>23.75</v>
      </c>
      <c r="U213" s="2" t="s">
        <v>809</v>
      </c>
      <c r="V213" s="2" t="s">
        <v>809</v>
      </c>
      <c r="W213" s="2"/>
      <c r="X213" s="2" t="s">
        <v>809</v>
      </c>
      <c r="Y213" s="2" t="s">
        <v>809</v>
      </c>
      <c r="Z213" s="2" t="s">
        <v>809</v>
      </c>
      <c r="AA213" s="2" t="s">
        <v>809</v>
      </c>
      <c r="AB213" s="2" t="s">
        <v>809</v>
      </c>
      <c r="AC213" s="8" t="s">
        <v>809</v>
      </c>
      <c r="AD213" s="14"/>
      <c r="AE213" s="165"/>
      <c r="AF213" s="165"/>
      <c r="AG213" s="165"/>
      <c r="AH213" s="14"/>
      <c r="AI213" s="165"/>
      <c r="AJ213" s="165"/>
      <c r="AK213" s="165"/>
      <c r="AL213" s="14"/>
      <c r="AM213" s="165"/>
      <c r="AN213" s="165"/>
      <c r="AO213" s="165"/>
      <c r="AP213" s="14"/>
      <c r="AQ213" s="165"/>
      <c r="AR213" s="165"/>
      <c r="AS213" s="165"/>
      <c r="AT213" s="14"/>
      <c r="AU213" s="165"/>
      <c r="AV213" s="165"/>
      <c r="AW213" s="165"/>
      <c r="AX213" s="14"/>
      <c r="AY213" s="165"/>
      <c r="AZ213" s="165"/>
      <c r="BA213" s="165"/>
      <c r="BB213" s="14"/>
      <c r="BC213" s="165"/>
      <c r="BD213" s="165"/>
      <c r="BE213" s="165"/>
      <c r="BF213" s="14"/>
      <c r="BG213" s="165"/>
      <c r="BH213" s="165"/>
      <c r="BI213" s="165"/>
      <c r="BJ213" s="14"/>
      <c r="BK213" s="165"/>
      <c r="BL213" s="165"/>
      <c r="BM213" s="165"/>
      <c r="BN213" s="14"/>
      <c r="BO213" s="165"/>
      <c r="BP213" s="165"/>
      <c r="BQ213" s="165"/>
      <c r="BR213" s="14"/>
      <c r="BS213" s="165"/>
      <c r="BT213" s="165"/>
      <c r="BU213" s="165"/>
      <c r="BV213" s="14"/>
      <c r="BW213" s="165"/>
      <c r="BX213" s="165"/>
      <c r="BY213" s="165"/>
      <c r="BZ213" s="14"/>
      <c r="CA213" s="165"/>
      <c r="CB213" s="165"/>
      <c r="CC213" s="165"/>
      <c r="CD213" s="14"/>
      <c r="CE213" s="165"/>
      <c r="CF213" s="165"/>
      <c r="CG213" s="165"/>
      <c r="CH213" s="14"/>
      <c r="CI213" s="165"/>
      <c r="CJ213" s="165"/>
      <c r="CK213" s="165"/>
      <c r="CL213" s="14"/>
      <c r="CM213" s="165"/>
      <c r="CN213" s="165"/>
      <c r="CO213" s="165"/>
      <c r="CP213" s="14"/>
      <c r="CQ213" s="165"/>
      <c r="CR213" s="165"/>
      <c r="CS213" s="165"/>
      <c r="CT213" s="14"/>
      <c r="CU213" s="165"/>
      <c r="CV213" s="165"/>
      <c r="CW213" s="165"/>
      <c r="CX213" s="14"/>
      <c r="CY213" s="165"/>
      <c r="CZ213" s="165"/>
      <c r="DA213" s="165"/>
      <c r="DB213" s="14"/>
      <c r="DC213" s="165"/>
      <c r="DD213" s="165"/>
      <c r="DE213" s="165"/>
      <c r="DF213" s="14"/>
      <c r="DG213" s="165"/>
      <c r="DH213" s="165"/>
      <c r="DI213" s="165"/>
      <c r="DJ213" s="14"/>
      <c r="DK213" s="165"/>
      <c r="DL213" s="165"/>
      <c r="DM213" s="165"/>
      <c r="DN213" s="14"/>
      <c r="DO213" s="165"/>
      <c r="DP213" s="165"/>
      <c r="DQ213" s="165"/>
      <c r="DR213" s="14"/>
      <c r="DS213" s="165"/>
      <c r="DT213" s="165"/>
      <c r="DU213" s="165"/>
      <c r="DV213" s="14"/>
      <c r="DW213" s="165"/>
      <c r="DX213" s="165"/>
      <c r="DY213" s="165"/>
      <c r="DZ213" s="14"/>
      <c r="EA213" s="165"/>
      <c r="EB213" s="165"/>
      <c r="EC213" s="165"/>
      <c r="ED213" s="14"/>
      <c r="EE213" s="165"/>
      <c r="EF213" s="165"/>
      <c r="EG213" s="165"/>
      <c r="EH213" s="14"/>
      <c r="EI213" s="165"/>
      <c r="EJ213" s="165"/>
      <c r="EK213" s="165"/>
      <c r="EL213" s="14"/>
      <c r="EM213" s="165"/>
      <c r="EN213" s="165"/>
      <c r="EO213" s="165"/>
      <c r="EP213" s="14"/>
      <c r="EQ213" s="165"/>
      <c r="ER213" s="165"/>
      <c r="ES213" s="165"/>
      <c r="ET213" s="14"/>
      <c r="EU213" s="165"/>
      <c r="EV213" s="165"/>
      <c r="EW213" s="165"/>
      <c r="EX213" s="14"/>
      <c r="EY213" s="165"/>
      <c r="EZ213" s="165"/>
      <c r="FA213" s="165"/>
      <c r="FB213" s="14"/>
      <c r="FC213" s="165"/>
      <c r="FD213" s="165"/>
      <c r="FE213" s="165"/>
      <c r="FF213" s="14"/>
      <c r="FG213" s="165"/>
      <c r="FH213" s="165"/>
      <c r="FI213" s="165"/>
      <c r="FJ213" s="14"/>
      <c r="FK213" s="165"/>
      <c r="FL213" s="165"/>
      <c r="FM213" s="165"/>
      <c r="FN213" s="14"/>
      <c r="FO213" s="165"/>
      <c r="FP213" s="165"/>
      <c r="FQ213" s="165"/>
      <c r="FR213" s="14"/>
      <c r="FS213" s="165"/>
      <c r="FT213" s="165"/>
      <c r="FU213" s="165"/>
      <c r="FV213" s="14"/>
      <c r="FW213" s="165"/>
      <c r="FX213" s="165"/>
      <c r="FY213" s="165"/>
      <c r="FZ213" s="14"/>
      <c r="GA213" s="165"/>
      <c r="GB213" s="165"/>
      <c r="GC213" s="165"/>
      <c r="GD213" s="14"/>
      <c r="GE213" s="165"/>
      <c r="GF213" s="165"/>
      <c r="GG213" s="165"/>
      <c r="GH213" s="14"/>
      <c r="GI213" s="165"/>
      <c r="GJ213" s="165"/>
      <c r="GK213" s="165"/>
      <c r="GL213" s="14"/>
      <c r="GM213" s="165"/>
      <c r="GN213" s="165"/>
      <c r="GO213" s="165"/>
      <c r="GP213" s="14"/>
      <c r="GQ213" s="165"/>
      <c r="GR213" s="165"/>
      <c r="GS213" s="165"/>
      <c r="GT213" s="14"/>
      <c r="GU213" s="165"/>
      <c r="GV213" s="165"/>
      <c r="GW213" s="165"/>
      <c r="GX213" s="14"/>
      <c r="GY213" s="165"/>
      <c r="GZ213" s="165"/>
      <c r="HA213" s="165"/>
      <c r="HB213" s="14"/>
      <c r="HC213" s="165"/>
      <c r="HD213" s="165"/>
      <c r="HE213" s="165"/>
      <c r="HF213" s="14"/>
      <c r="HG213" s="165"/>
      <c r="HH213" s="165"/>
      <c r="HI213" s="165"/>
      <c r="HJ213" s="14"/>
      <c r="HK213" s="165"/>
      <c r="HL213" s="165"/>
      <c r="HM213" s="165"/>
      <c r="HN213" s="14"/>
      <c r="HO213" s="165"/>
      <c r="HP213" s="165"/>
      <c r="HQ213" s="165"/>
      <c r="HR213" s="14"/>
      <c r="HS213" s="165"/>
      <c r="HT213" s="165"/>
      <c r="HU213" s="165"/>
    </row>
    <row r="214" spans="1:229" ht="90" customHeight="1" x14ac:dyDescent="0.2">
      <c r="A214" s="181">
        <v>75</v>
      </c>
      <c r="B214" s="31" t="s">
        <v>289</v>
      </c>
      <c r="C214" s="23" t="s">
        <v>28</v>
      </c>
      <c r="D214" s="4" t="s">
        <v>139</v>
      </c>
      <c r="E214" s="4" t="s">
        <v>163</v>
      </c>
      <c r="F214" s="4" t="s">
        <v>163</v>
      </c>
      <c r="G214" s="1">
        <v>200</v>
      </c>
      <c r="H214" s="1">
        <f t="shared" si="38"/>
        <v>800</v>
      </c>
      <c r="I214" s="1" t="s">
        <v>228</v>
      </c>
      <c r="J214" s="667">
        <v>100</v>
      </c>
      <c r="K214" s="12">
        <f>J214*1.1</f>
        <v>110.00000000000001</v>
      </c>
      <c r="L214" s="10">
        <f>H214*K214</f>
        <v>88000.000000000015</v>
      </c>
      <c r="M214" s="3">
        <f t="shared" si="39"/>
        <v>17600.000000000004</v>
      </c>
      <c r="N214" s="3">
        <f t="shared" si="40"/>
        <v>11000.000000000002</v>
      </c>
      <c r="O214" s="11">
        <f t="shared" si="41"/>
        <v>116600.00000000001</v>
      </c>
      <c r="P214" s="591">
        <v>45222</v>
      </c>
      <c r="Q214" s="11" t="s">
        <v>790</v>
      </c>
      <c r="R214" s="579" t="s">
        <v>399</v>
      </c>
      <c r="S214" s="573" t="s">
        <v>774</v>
      </c>
      <c r="T214" s="528">
        <f>'LOTTO 75'!B35</f>
        <v>61.25</v>
      </c>
      <c r="U214" s="2">
        <v>18.75</v>
      </c>
      <c r="V214" s="35">
        <f>U214+T214</f>
        <v>80</v>
      </c>
      <c r="W214" s="35"/>
      <c r="X214" s="697">
        <v>45.45</v>
      </c>
      <c r="Y214" s="677">
        <v>48000</v>
      </c>
      <c r="Z214" s="684">
        <f>Y214/H214</f>
        <v>60</v>
      </c>
      <c r="AA214" s="2"/>
      <c r="AB214" s="8" t="s">
        <v>807</v>
      </c>
      <c r="AC214" s="8" t="s">
        <v>819</v>
      </c>
      <c r="AD214" s="14"/>
      <c r="AE214" s="165"/>
      <c r="AF214" s="165"/>
      <c r="AG214" s="165"/>
      <c r="AH214" s="14"/>
      <c r="AI214" s="165"/>
      <c r="AJ214" s="165"/>
      <c r="AK214" s="165"/>
      <c r="AL214" s="14"/>
      <c r="AM214" s="165"/>
      <c r="AN214" s="165"/>
      <c r="AO214" s="165"/>
      <c r="AP214" s="14"/>
      <c r="AQ214" s="165"/>
      <c r="AR214" s="165"/>
      <c r="AS214" s="165"/>
      <c r="AT214" s="14"/>
      <c r="AU214" s="165"/>
      <c r="AV214" s="165"/>
      <c r="AW214" s="165"/>
      <c r="AX214" s="14"/>
      <c r="AY214" s="165"/>
      <c r="AZ214" s="165"/>
      <c r="BA214" s="165"/>
      <c r="BB214" s="14"/>
      <c r="BC214" s="165"/>
      <c r="BD214" s="165"/>
      <c r="BE214" s="165"/>
      <c r="BF214" s="14"/>
      <c r="BG214" s="165"/>
      <c r="BH214" s="165"/>
      <c r="BI214" s="165"/>
      <c r="BJ214" s="14"/>
      <c r="BK214" s="165"/>
      <c r="BL214" s="165"/>
      <c r="BM214" s="165"/>
      <c r="BN214" s="14"/>
      <c r="BO214" s="165"/>
      <c r="BP214" s="165"/>
      <c r="BQ214" s="165"/>
      <c r="BR214" s="14"/>
      <c r="BS214" s="165"/>
      <c r="BT214" s="165"/>
      <c r="BU214" s="165"/>
      <c r="BV214" s="14"/>
      <c r="BW214" s="165"/>
      <c r="BX214" s="165"/>
      <c r="BY214" s="165"/>
      <c r="BZ214" s="14"/>
      <c r="CA214" s="165"/>
      <c r="CB214" s="165"/>
      <c r="CC214" s="165"/>
      <c r="CD214" s="14"/>
      <c r="CE214" s="165"/>
      <c r="CF214" s="165"/>
      <c r="CG214" s="165"/>
      <c r="CH214" s="14"/>
      <c r="CI214" s="165"/>
      <c r="CJ214" s="165"/>
      <c r="CK214" s="165"/>
      <c r="CL214" s="14"/>
      <c r="CM214" s="165"/>
      <c r="CN214" s="165"/>
      <c r="CO214" s="165"/>
      <c r="CP214" s="14"/>
      <c r="CQ214" s="165"/>
      <c r="CR214" s="165"/>
      <c r="CS214" s="165"/>
      <c r="CT214" s="14"/>
      <c r="CU214" s="165"/>
      <c r="CV214" s="165"/>
      <c r="CW214" s="165"/>
      <c r="CX214" s="14"/>
      <c r="CY214" s="165"/>
      <c r="CZ214" s="165"/>
      <c r="DA214" s="165"/>
      <c r="DB214" s="14"/>
      <c r="DC214" s="165"/>
      <c r="DD214" s="165"/>
      <c r="DE214" s="165"/>
      <c r="DF214" s="14"/>
      <c r="DG214" s="165"/>
      <c r="DH214" s="165"/>
      <c r="DI214" s="165"/>
      <c r="DJ214" s="14"/>
      <c r="DK214" s="165"/>
      <c r="DL214" s="165"/>
      <c r="DM214" s="165"/>
      <c r="DN214" s="14"/>
      <c r="DO214" s="165"/>
      <c r="DP214" s="165"/>
      <c r="DQ214" s="165"/>
      <c r="DR214" s="14"/>
      <c r="DS214" s="165"/>
      <c r="DT214" s="165"/>
      <c r="DU214" s="165"/>
      <c r="DV214" s="14"/>
      <c r="DW214" s="165"/>
      <c r="DX214" s="165"/>
      <c r="DY214" s="165"/>
      <c r="DZ214" s="14"/>
      <c r="EA214" s="165"/>
      <c r="EB214" s="165"/>
      <c r="EC214" s="165"/>
      <c r="ED214" s="14"/>
      <c r="EE214" s="165"/>
      <c r="EF214" s="165"/>
      <c r="EG214" s="165"/>
      <c r="EH214" s="14"/>
      <c r="EI214" s="165"/>
      <c r="EJ214" s="165"/>
      <c r="EK214" s="165"/>
      <c r="EL214" s="14"/>
      <c r="EM214" s="165"/>
      <c r="EN214" s="165"/>
      <c r="EO214" s="165"/>
      <c r="EP214" s="14"/>
      <c r="EQ214" s="165"/>
      <c r="ER214" s="165"/>
      <c r="ES214" s="165"/>
      <c r="ET214" s="14"/>
      <c r="EU214" s="165"/>
      <c r="EV214" s="165"/>
      <c r="EW214" s="165"/>
      <c r="EX214" s="14"/>
      <c r="EY214" s="165"/>
      <c r="EZ214" s="165"/>
      <c r="FA214" s="165"/>
      <c r="FB214" s="14"/>
      <c r="FC214" s="165"/>
      <c r="FD214" s="165"/>
      <c r="FE214" s="165"/>
      <c r="FF214" s="14"/>
      <c r="FG214" s="165"/>
      <c r="FH214" s="165"/>
      <c r="FI214" s="165"/>
      <c r="FJ214" s="14"/>
      <c r="FK214" s="165"/>
      <c r="FL214" s="165"/>
      <c r="FM214" s="165"/>
      <c r="FN214" s="14"/>
      <c r="FO214" s="165"/>
      <c r="FP214" s="165"/>
      <c r="FQ214" s="165"/>
      <c r="FR214" s="14"/>
      <c r="FS214" s="165"/>
      <c r="FT214" s="165"/>
      <c r="FU214" s="165"/>
      <c r="FV214" s="14"/>
      <c r="FW214" s="165"/>
      <c r="FX214" s="165"/>
      <c r="FY214" s="165"/>
      <c r="FZ214" s="14"/>
      <c r="GA214" s="165"/>
      <c r="GB214" s="165"/>
      <c r="GC214" s="165"/>
      <c r="GD214" s="14"/>
      <c r="GE214" s="165"/>
      <c r="GF214" s="165"/>
      <c r="GG214" s="165"/>
      <c r="GH214" s="14"/>
      <c r="GI214" s="165"/>
      <c r="GJ214" s="165"/>
      <c r="GK214" s="165"/>
      <c r="GL214" s="14"/>
      <c r="GM214" s="165"/>
      <c r="GN214" s="165"/>
      <c r="GO214" s="165"/>
      <c r="GP214" s="14"/>
      <c r="GQ214" s="165"/>
      <c r="GR214" s="165"/>
      <c r="GS214" s="165"/>
      <c r="GT214" s="14"/>
      <c r="GU214" s="165"/>
      <c r="GV214" s="165"/>
      <c r="GW214" s="165"/>
      <c r="GX214" s="14"/>
      <c r="GY214" s="165"/>
      <c r="GZ214" s="165"/>
      <c r="HA214" s="165"/>
      <c r="HB214" s="14"/>
      <c r="HC214" s="165"/>
      <c r="HD214" s="165"/>
      <c r="HE214" s="165"/>
      <c r="HF214" s="14"/>
      <c r="HG214" s="165"/>
      <c r="HH214" s="165"/>
      <c r="HI214" s="165"/>
      <c r="HJ214" s="14"/>
      <c r="HK214" s="165"/>
      <c r="HL214" s="165"/>
      <c r="HM214" s="165"/>
      <c r="HN214" s="14"/>
      <c r="HO214" s="165"/>
      <c r="HP214" s="165"/>
      <c r="HQ214" s="165"/>
      <c r="HR214" s="14"/>
      <c r="HS214" s="165"/>
      <c r="HT214" s="165"/>
      <c r="HU214" s="165"/>
    </row>
    <row r="215" spans="1:229" s="61" customFormat="1" ht="90" customHeight="1" x14ac:dyDescent="0.2">
      <c r="A215" s="180">
        <v>76</v>
      </c>
      <c r="B215" s="62" t="s">
        <v>290</v>
      </c>
      <c r="C215" s="55" t="s">
        <v>111</v>
      </c>
      <c r="D215" s="48" t="s">
        <v>139</v>
      </c>
      <c r="E215" s="48" t="s">
        <v>163</v>
      </c>
      <c r="F215" s="48" t="s">
        <v>163</v>
      </c>
      <c r="G215" s="45">
        <v>70</v>
      </c>
      <c r="H215" s="45">
        <f t="shared" si="38"/>
        <v>280</v>
      </c>
      <c r="I215" s="45"/>
      <c r="J215" s="667">
        <v>76</v>
      </c>
      <c r="K215" s="57">
        <v>85</v>
      </c>
      <c r="L215" s="50">
        <f>H215*K215</f>
        <v>23800</v>
      </c>
      <c r="M215" s="51">
        <f t="shared" si="39"/>
        <v>4760</v>
      </c>
      <c r="N215" s="51">
        <f t="shared" si="40"/>
        <v>2975</v>
      </c>
      <c r="O215" s="52">
        <f t="shared" si="41"/>
        <v>31535</v>
      </c>
      <c r="P215" s="593">
        <v>45222</v>
      </c>
      <c r="Q215" s="52" t="s">
        <v>790</v>
      </c>
      <c r="R215" s="580" t="s">
        <v>373</v>
      </c>
      <c r="S215" s="574" t="s">
        <v>772</v>
      </c>
      <c r="T215" s="527">
        <f>'LOTTO 76'!B28</f>
        <v>49.117647058823529</v>
      </c>
      <c r="U215" s="46" t="s">
        <v>809</v>
      </c>
      <c r="V215" s="46" t="s">
        <v>809</v>
      </c>
      <c r="W215" s="46"/>
      <c r="X215" s="46" t="s">
        <v>809</v>
      </c>
      <c r="Y215" s="46" t="s">
        <v>809</v>
      </c>
      <c r="Z215" s="46" t="s">
        <v>809</v>
      </c>
      <c r="AA215" s="46" t="s">
        <v>809</v>
      </c>
      <c r="AB215" s="46" t="s">
        <v>809</v>
      </c>
      <c r="AC215" s="716" t="s">
        <v>809</v>
      </c>
      <c r="AD215" s="59"/>
      <c r="AE215" s="166"/>
      <c r="AF215" s="166"/>
      <c r="AG215" s="166"/>
      <c r="AH215" s="59"/>
      <c r="AI215" s="166"/>
      <c r="AJ215" s="166"/>
      <c r="AK215" s="166"/>
      <c r="AL215" s="59"/>
      <c r="AM215" s="166"/>
      <c r="AN215" s="166"/>
      <c r="AO215" s="166"/>
      <c r="AP215" s="59"/>
      <c r="AQ215" s="166"/>
      <c r="AR215" s="166"/>
      <c r="AS215" s="166"/>
      <c r="AT215" s="59"/>
      <c r="AU215" s="166"/>
      <c r="AV215" s="166"/>
      <c r="AW215" s="166"/>
      <c r="AX215" s="59"/>
      <c r="AY215" s="166"/>
      <c r="AZ215" s="166"/>
      <c r="BA215" s="166"/>
      <c r="BB215" s="59"/>
      <c r="BC215" s="166"/>
      <c r="BD215" s="166"/>
      <c r="BE215" s="166"/>
      <c r="BF215" s="59"/>
      <c r="BG215" s="166"/>
      <c r="BH215" s="166"/>
      <c r="BI215" s="166"/>
      <c r="BJ215" s="59"/>
      <c r="BK215" s="166"/>
      <c r="BL215" s="166"/>
      <c r="BM215" s="166"/>
      <c r="BN215" s="59"/>
      <c r="BO215" s="166"/>
      <c r="BP215" s="166"/>
      <c r="BQ215" s="166"/>
      <c r="BR215" s="59"/>
      <c r="BS215" s="166"/>
      <c r="BT215" s="166"/>
      <c r="BU215" s="166"/>
      <c r="BV215" s="59"/>
      <c r="BW215" s="166"/>
      <c r="BX215" s="166"/>
      <c r="BY215" s="166"/>
      <c r="BZ215" s="59"/>
      <c r="CA215" s="166"/>
      <c r="CB215" s="166"/>
      <c r="CC215" s="166"/>
      <c r="CD215" s="59"/>
      <c r="CE215" s="166"/>
      <c r="CF215" s="166"/>
      <c r="CG215" s="166"/>
      <c r="CH215" s="59"/>
      <c r="CI215" s="166"/>
      <c r="CJ215" s="166"/>
      <c r="CK215" s="166"/>
      <c r="CL215" s="59"/>
      <c r="CM215" s="166"/>
      <c r="CN215" s="166"/>
      <c r="CO215" s="166"/>
      <c r="CP215" s="59"/>
      <c r="CQ215" s="166"/>
      <c r="CR215" s="166"/>
      <c r="CS215" s="166"/>
      <c r="CT215" s="59"/>
      <c r="CU215" s="166"/>
      <c r="CV215" s="166"/>
      <c r="CW215" s="166"/>
      <c r="CX215" s="59"/>
      <c r="CY215" s="166"/>
      <c r="CZ215" s="166"/>
      <c r="DA215" s="166"/>
      <c r="DB215" s="59"/>
      <c r="DC215" s="166"/>
      <c r="DD215" s="166"/>
      <c r="DE215" s="166"/>
      <c r="DF215" s="59"/>
      <c r="DG215" s="166"/>
      <c r="DH215" s="166"/>
      <c r="DI215" s="166"/>
      <c r="DJ215" s="59"/>
      <c r="DK215" s="166"/>
      <c r="DL215" s="166"/>
      <c r="DM215" s="166"/>
      <c r="DN215" s="59"/>
      <c r="DO215" s="166"/>
      <c r="DP215" s="166"/>
      <c r="DQ215" s="166"/>
      <c r="DR215" s="59"/>
      <c r="DS215" s="166"/>
      <c r="DT215" s="166"/>
      <c r="DU215" s="166"/>
      <c r="DV215" s="59"/>
      <c r="DW215" s="166"/>
      <c r="DX215" s="166"/>
      <c r="DY215" s="166"/>
      <c r="DZ215" s="59"/>
      <c r="EA215" s="166"/>
      <c r="EB215" s="166"/>
      <c r="EC215" s="166"/>
      <c r="ED215" s="59"/>
      <c r="EE215" s="166"/>
      <c r="EF215" s="166"/>
      <c r="EG215" s="166"/>
      <c r="EH215" s="59"/>
      <c r="EI215" s="166"/>
      <c r="EJ215" s="166"/>
      <c r="EK215" s="166"/>
      <c r="EL215" s="59"/>
      <c r="EM215" s="166"/>
      <c r="EN215" s="166"/>
      <c r="EO215" s="166"/>
      <c r="EP215" s="59"/>
      <c r="EQ215" s="166"/>
      <c r="ER215" s="166"/>
      <c r="ES215" s="166"/>
      <c r="ET215" s="59"/>
      <c r="EU215" s="166"/>
      <c r="EV215" s="166"/>
      <c r="EW215" s="166"/>
      <c r="EX215" s="59"/>
      <c r="EY215" s="166"/>
      <c r="EZ215" s="166"/>
      <c r="FA215" s="166"/>
      <c r="FB215" s="59"/>
      <c r="FC215" s="166"/>
      <c r="FD215" s="166"/>
      <c r="FE215" s="166"/>
      <c r="FF215" s="59"/>
      <c r="FG215" s="166"/>
      <c r="FH215" s="166"/>
      <c r="FI215" s="166"/>
      <c r="FJ215" s="59"/>
      <c r="FK215" s="166"/>
      <c r="FL215" s="166"/>
      <c r="FM215" s="166"/>
      <c r="FN215" s="59"/>
      <c r="FO215" s="166"/>
      <c r="FP215" s="166"/>
      <c r="FQ215" s="166"/>
      <c r="FR215" s="59"/>
      <c r="FS215" s="166"/>
      <c r="FT215" s="166"/>
      <c r="FU215" s="166"/>
      <c r="FV215" s="59"/>
      <c r="FW215" s="166"/>
      <c r="FX215" s="166"/>
      <c r="FY215" s="166"/>
      <c r="FZ215" s="59"/>
      <c r="GA215" s="166"/>
      <c r="GB215" s="166"/>
      <c r="GC215" s="166"/>
      <c r="GD215" s="59"/>
      <c r="GE215" s="166"/>
      <c r="GF215" s="166"/>
      <c r="GG215" s="166"/>
      <c r="GH215" s="59"/>
      <c r="GI215" s="166"/>
      <c r="GJ215" s="166"/>
      <c r="GK215" s="166"/>
      <c r="GL215" s="59"/>
      <c r="GM215" s="166"/>
      <c r="GN215" s="166"/>
      <c r="GO215" s="166"/>
      <c r="GP215" s="59"/>
      <c r="GQ215" s="166"/>
      <c r="GR215" s="166"/>
      <c r="GS215" s="166"/>
      <c r="GT215" s="59"/>
      <c r="GU215" s="166"/>
      <c r="GV215" s="166"/>
      <c r="GW215" s="166"/>
      <c r="GX215" s="59"/>
      <c r="GY215" s="166"/>
      <c r="GZ215" s="166"/>
      <c r="HA215" s="166"/>
      <c r="HB215" s="59"/>
      <c r="HC215" s="166"/>
      <c r="HD215" s="166"/>
      <c r="HE215" s="166"/>
      <c r="HF215" s="59"/>
      <c r="HG215" s="166"/>
      <c r="HH215" s="166"/>
      <c r="HI215" s="166"/>
      <c r="HJ215" s="59"/>
      <c r="HK215" s="166"/>
      <c r="HL215" s="166"/>
      <c r="HM215" s="166"/>
      <c r="HN215" s="59"/>
      <c r="HO215" s="166"/>
      <c r="HP215" s="166"/>
      <c r="HQ215" s="166"/>
      <c r="HR215" s="59"/>
      <c r="HS215" s="166"/>
      <c r="HT215" s="166"/>
      <c r="HU215" s="166"/>
    </row>
    <row r="216" spans="1:229" s="61" customFormat="1" ht="90" customHeight="1" x14ac:dyDescent="0.2">
      <c r="A216" s="180">
        <v>76</v>
      </c>
      <c r="B216" s="62" t="s">
        <v>290</v>
      </c>
      <c r="C216" s="55" t="s">
        <v>111</v>
      </c>
      <c r="D216" s="48" t="s">
        <v>139</v>
      </c>
      <c r="E216" s="48" t="s">
        <v>163</v>
      </c>
      <c r="F216" s="48" t="s">
        <v>163</v>
      </c>
      <c r="G216" s="45">
        <v>70</v>
      </c>
      <c r="H216" s="45">
        <f t="shared" si="38"/>
        <v>280</v>
      </c>
      <c r="I216" s="45"/>
      <c r="J216" s="667">
        <v>76</v>
      </c>
      <c r="K216" s="57">
        <v>85</v>
      </c>
      <c r="L216" s="50">
        <f>H216*K216</f>
        <v>23800</v>
      </c>
      <c r="M216" s="51">
        <f t="shared" si="39"/>
        <v>4760</v>
      </c>
      <c r="N216" s="51">
        <f t="shared" si="40"/>
        <v>2975</v>
      </c>
      <c r="O216" s="52">
        <f t="shared" si="41"/>
        <v>31535</v>
      </c>
      <c r="P216" s="593">
        <v>45222</v>
      </c>
      <c r="Q216" s="52" t="s">
        <v>790</v>
      </c>
      <c r="R216" s="580" t="s">
        <v>390</v>
      </c>
      <c r="S216" s="574" t="s">
        <v>774</v>
      </c>
      <c r="T216" s="527">
        <f>'LOTTO 76'!B29</f>
        <v>80</v>
      </c>
      <c r="U216" s="46">
        <v>20</v>
      </c>
      <c r="V216" s="56">
        <f>U216+T216</f>
        <v>100</v>
      </c>
      <c r="W216" s="56"/>
      <c r="X216" s="695">
        <v>35.29</v>
      </c>
      <c r="Y216" s="676">
        <v>15400</v>
      </c>
      <c r="Z216" s="683">
        <f>Y216/H216</f>
        <v>55</v>
      </c>
      <c r="AA216" s="46" t="s">
        <v>806</v>
      </c>
      <c r="AB216" s="716" t="s">
        <v>818</v>
      </c>
      <c r="AC216" s="716" t="s">
        <v>819</v>
      </c>
      <c r="AD216" s="59"/>
      <c r="AE216" s="166"/>
      <c r="AF216" s="166"/>
      <c r="AG216" s="166"/>
      <c r="AH216" s="59"/>
      <c r="AI216" s="166"/>
      <c r="AJ216" s="166"/>
      <c r="AK216" s="166"/>
      <c r="AL216" s="59"/>
      <c r="AM216" s="166"/>
      <c r="AN216" s="166"/>
      <c r="AO216" s="166"/>
      <c r="AP216" s="59"/>
      <c r="AQ216" s="166"/>
      <c r="AR216" s="166"/>
      <c r="AS216" s="166"/>
      <c r="AT216" s="59"/>
      <c r="AU216" s="166"/>
      <c r="AV216" s="166"/>
      <c r="AW216" s="166"/>
      <c r="AX216" s="59"/>
      <c r="AY216" s="166"/>
      <c r="AZ216" s="166"/>
      <c r="BA216" s="166"/>
      <c r="BB216" s="59"/>
      <c r="BC216" s="166"/>
      <c r="BD216" s="166"/>
      <c r="BE216" s="166"/>
      <c r="BF216" s="59"/>
      <c r="BG216" s="166"/>
      <c r="BH216" s="166"/>
      <c r="BI216" s="166"/>
      <c r="BJ216" s="59"/>
      <c r="BK216" s="166"/>
      <c r="BL216" s="166"/>
      <c r="BM216" s="166"/>
      <c r="BN216" s="59"/>
      <c r="BO216" s="166"/>
      <c r="BP216" s="166"/>
      <c r="BQ216" s="166"/>
      <c r="BR216" s="59"/>
      <c r="BS216" s="166"/>
      <c r="BT216" s="166"/>
      <c r="BU216" s="166"/>
      <c r="BV216" s="59"/>
      <c r="BW216" s="166"/>
      <c r="BX216" s="166"/>
      <c r="BY216" s="166"/>
      <c r="BZ216" s="59"/>
      <c r="CA216" s="166"/>
      <c r="CB216" s="166"/>
      <c r="CC216" s="166"/>
      <c r="CD216" s="59"/>
      <c r="CE216" s="166"/>
      <c r="CF216" s="166"/>
      <c r="CG216" s="166"/>
      <c r="CH216" s="59"/>
      <c r="CI216" s="166"/>
      <c r="CJ216" s="166"/>
      <c r="CK216" s="166"/>
      <c r="CL216" s="59"/>
      <c r="CM216" s="166"/>
      <c r="CN216" s="166"/>
      <c r="CO216" s="166"/>
      <c r="CP216" s="59"/>
      <c r="CQ216" s="166"/>
      <c r="CR216" s="166"/>
      <c r="CS216" s="166"/>
      <c r="CT216" s="59"/>
      <c r="CU216" s="166"/>
      <c r="CV216" s="166"/>
      <c r="CW216" s="166"/>
      <c r="CX216" s="59"/>
      <c r="CY216" s="166"/>
      <c r="CZ216" s="166"/>
      <c r="DA216" s="166"/>
      <c r="DB216" s="59"/>
      <c r="DC216" s="166"/>
      <c r="DD216" s="166"/>
      <c r="DE216" s="166"/>
      <c r="DF216" s="59"/>
      <c r="DG216" s="166"/>
      <c r="DH216" s="166"/>
      <c r="DI216" s="166"/>
      <c r="DJ216" s="59"/>
      <c r="DK216" s="166"/>
      <c r="DL216" s="166"/>
      <c r="DM216" s="166"/>
      <c r="DN216" s="59"/>
      <c r="DO216" s="166"/>
      <c r="DP216" s="166"/>
      <c r="DQ216" s="166"/>
      <c r="DR216" s="59"/>
      <c r="DS216" s="166"/>
      <c r="DT216" s="166"/>
      <c r="DU216" s="166"/>
      <c r="DV216" s="59"/>
      <c r="DW216" s="166"/>
      <c r="DX216" s="166"/>
      <c r="DY216" s="166"/>
      <c r="DZ216" s="59"/>
      <c r="EA216" s="166"/>
      <c r="EB216" s="166"/>
      <c r="EC216" s="166"/>
      <c r="ED216" s="59"/>
      <c r="EE216" s="166"/>
      <c r="EF216" s="166"/>
      <c r="EG216" s="166"/>
      <c r="EH216" s="59"/>
      <c r="EI216" s="166"/>
      <c r="EJ216" s="166"/>
      <c r="EK216" s="166"/>
      <c r="EL216" s="59"/>
      <c r="EM216" s="166"/>
      <c r="EN216" s="166"/>
      <c r="EO216" s="166"/>
      <c r="EP216" s="59"/>
      <c r="EQ216" s="166"/>
      <c r="ER216" s="166"/>
      <c r="ES216" s="166"/>
      <c r="ET216" s="59"/>
      <c r="EU216" s="166"/>
      <c r="EV216" s="166"/>
      <c r="EW216" s="166"/>
      <c r="EX216" s="59"/>
      <c r="EY216" s="166"/>
      <c r="EZ216" s="166"/>
      <c r="FA216" s="166"/>
      <c r="FB216" s="59"/>
      <c r="FC216" s="166"/>
      <c r="FD216" s="166"/>
      <c r="FE216" s="166"/>
      <c r="FF216" s="59"/>
      <c r="FG216" s="166"/>
      <c r="FH216" s="166"/>
      <c r="FI216" s="166"/>
      <c r="FJ216" s="59"/>
      <c r="FK216" s="166"/>
      <c r="FL216" s="166"/>
      <c r="FM216" s="166"/>
      <c r="FN216" s="59"/>
      <c r="FO216" s="166"/>
      <c r="FP216" s="166"/>
      <c r="FQ216" s="166"/>
      <c r="FR216" s="59"/>
      <c r="FS216" s="166"/>
      <c r="FT216" s="166"/>
      <c r="FU216" s="166"/>
      <c r="FV216" s="59"/>
      <c r="FW216" s="166"/>
      <c r="FX216" s="166"/>
      <c r="FY216" s="166"/>
      <c r="FZ216" s="59"/>
      <c r="GA216" s="166"/>
      <c r="GB216" s="166"/>
      <c r="GC216" s="166"/>
      <c r="GD216" s="59"/>
      <c r="GE216" s="166"/>
      <c r="GF216" s="166"/>
      <c r="GG216" s="166"/>
      <c r="GH216" s="59"/>
      <c r="GI216" s="166"/>
      <c r="GJ216" s="166"/>
      <c r="GK216" s="166"/>
      <c r="GL216" s="59"/>
      <c r="GM216" s="166"/>
      <c r="GN216" s="166"/>
      <c r="GO216" s="166"/>
      <c r="GP216" s="59"/>
      <c r="GQ216" s="166"/>
      <c r="GR216" s="166"/>
      <c r="GS216" s="166"/>
      <c r="GT216" s="59"/>
      <c r="GU216" s="166"/>
      <c r="GV216" s="166"/>
      <c r="GW216" s="166"/>
      <c r="GX216" s="59"/>
      <c r="GY216" s="166"/>
      <c r="GZ216" s="166"/>
      <c r="HA216" s="166"/>
      <c r="HB216" s="59"/>
      <c r="HC216" s="166"/>
      <c r="HD216" s="166"/>
      <c r="HE216" s="166"/>
      <c r="HF216" s="59"/>
      <c r="HG216" s="166"/>
      <c r="HH216" s="166"/>
      <c r="HI216" s="166"/>
      <c r="HJ216" s="59"/>
      <c r="HK216" s="166"/>
      <c r="HL216" s="166"/>
      <c r="HM216" s="166"/>
      <c r="HN216" s="59"/>
      <c r="HO216" s="166"/>
      <c r="HP216" s="166"/>
      <c r="HQ216" s="166"/>
      <c r="HR216" s="59"/>
      <c r="HS216" s="166"/>
      <c r="HT216" s="166"/>
      <c r="HU216" s="166"/>
    </row>
    <row r="217" spans="1:229" s="61" customFormat="1" ht="90" customHeight="1" x14ac:dyDescent="0.2">
      <c r="A217" s="180">
        <v>76</v>
      </c>
      <c r="B217" s="62" t="s">
        <v>290</v>
      </c>
      <c r="C217" s="55" t="s">
        <v>111</v>
      </c>
      <c r="D217" s="48" t="s">
        <v>139</v>
      </c>
      <c r="E217" s="48" t="s">
        <v>163</v>
      </c>
      <c r="F217" s="48" t="s">
        <v>163</v>
      </c>
      <c r="G217" s="45">
        <v>70</v>
      </c>
      <c r="H217" s="45">
        <f t="shared" si="38"/>
        <v>280</v>
      </c>
      <c r="I217" s="45"/>
      <c r="J217" s="667">
        <v>76</v>
      </c>
      <c r="K217" s="57">
        <v>85</v>
      </c>
      <c r="L217" s="50">
        <f>H217*K217</f>
        <v>23800</v>
      </c>
      <c r="M217" s="51">
        <f t="shared" si="39"/>
        <v>4760</v>
      </c>
      <c r="N217" s="51">
        <f t="shared" si="40"/>
        <v>2975</v>
      </c>
      <c r="O217" s="52">
        <f t="shared" si="41"/>
        <v>31535</v>
      </c>
      <c r="P217" s="593">
        <v>45222</v>
      </c>
      <c r="Q217" s="52" t="s">
        <v>790</v>
      </c>
      <c r="R217" s="580" t="s">
        <v>396</v>
      </c>
      <c r="S217" s="574" t="s">
        <v>774</v>
      </c>
      <c r="T217" s="527">
        <f>'LOTTO 76'!B30</f>
        <v>80</v>
      </c>
      <c r="U217" s="46">
        <v>2.58</v>
      </c>
      <c r="V217" s="56">
        <f>U217+T217</f>
        <v>82.58</v>
      </c>
      <c r="W217" s="56"/>
      <c r="X217" s="695">
        <v>0.59</v>
      </c>
      <c r="Y217" s="676">
        <v>23660</v>
      </c>
      <c r="Z217" s="683">
        <f>Y217/H217</f>
        <v>84.5</v>
      </c>
      <c r="AA217" s="46" t="s">
        <v>812</v>
      </c>
      <c r="AB217" s="716" t="s">
        <v>807</v>
      </c>
      <c r="AC217" s="716" t="s">
        <v>819</v>
      </c>
      <c r="AD217" s="59"/>
      <c r="AE217" s="166"/>
      <c r="AF217" s="166"/>
      <c r="AG217" s="166"/>
      <c r="AH217" s="59"/>
      <c r="AI217" s="166"/>
      <c r="AJ217" s="166"/>
      <c r="AK217" s="166"/>
      <c r="AL217" s="59"/>
      <c r="AM217" s="166"/>
      <c r="AN217" s="166"/>
      <c r="AO217" s="166"/>
      <c r="AP217" s="59"/>
      <c r="AQ217" s="166"/>
      <c r="AR217" s="166"/>
      <c r="AS217" s="166"/>
      <c r="AT217" s="59"/>
      <c r="AU217" s="166"/>
      <c r="AV217" s="166"/>
      <c r="AW217" s="166"/>
      <c r="AX217" s="59"/>
      <c r="AY217" s="166"/>
      <c r="AZ217" s="166"/>
      <c r="BA217" s="166"/>
      <c r="BB217" s="59"/>
      <c r="BC217" s="166"/>
      <c r="BD217" s="166"/>
      <c r="BE217" s="166"/>
      <c r="BF217" s="59"/>
      <c r="BG217" s="166"/>
      <c r="BH217" s="166"/>
      <c r="BI217" s="166"/>
      <c r="BJ217" s="59"/>
      <c r="BK217" s="166"/>
      <c r="BL217" s="166"/>
      <c r="BM217" s="166"/>
      <c r="BN217" s="59"/>
      <c r="BO217" s="166"/>
      <c r="BP217" s="166"/>
      <c r="BQ217" s="166"/>
      <c r="BR217" s="59"/>
      <c r="BS217" s="166"/>
      <c r="BT217" s="166"/>
      <c r="BU217" s="166"/>
      <c r="BV217" s="59"/>
      <c r="BW217" s="166"/>
      <c r="BX217" s="166"/>
      <c r="BY217" s="166"/>
      <c r="BZ217" s="59"/>
      <c r="CA217" s="166"/>
      <c r="CB217" s="166"/>
      <c r="CC217" s="166"/>
      <c r="CD217" s="59"/>
      <c r="CE217" s="166"/>
      <c r="CF217" s="166"/>
      <c r="CG217" s="166"/>
      <c r="CH217" s="59"/>
      <c r="CI217" s="166"/>
      <c r="CJ217" s="166"/>
      <c r="CK217" s="166"/>
      <c r="CL217" s="59"/>
      <c r="CM217" s="166"/>
      <c r="CN217" s="166"/>
      <c r="CO217" s="166"/>
      <c r="CP217" s="59"/>
      <c r="CQ217" s="166"/>
      <c r="CR217" s="166"/>
      <c r="CS217" s="166"/>
      <c r="CT217" s="59"/>
      <c r="CU217" s="166"/>
      <c r="CV217" s="166"/>
      <c r="CW217" s="166"/>
      <c r="CX217" s="59"/>
      <c r="CY217" s="166"/>
      <c r="CZ217" s="166"/>
      <c r="DA217" s="166"/>
      <c r="DB217" s="59"/>
      <c r="DC217" s="166"/>
      <c r="DD217" s="166"/>
      <c r="DE217" s="166"/>
      <c r="DF217" s="59"/>
      <c r="DG217" s="166"/>
      <c r="DH217" s="166"/>
      <c r="DI217" s="166"/>
      <c r="DJ217" s="59"/>
      <c r="DK217" s="166"/>
      <c r="DL217" s="166"/>
      <c r="DM217" s="166"/>
      <c r="DN217" s="59"/>
      <c r="DO217" s="166"/>
      <c r="DP217" s="166"/>
      <c r="DQ217" s="166"/>
      <c r="DR217" s="59"/>
      <c r="DS217" s="166"/>
      <c r="DT217" s="166"/>
      <c r="DU217" s="166"/>
      <c r="DV217" s="59"/>
      <c r="DW217" s="166"/>
      <c r="DX217" s="166"/>
      <c r="DY217" s="166"/>
      <c r="DZ217" s="59"/>
      <c r="EA217" s="166"/>
      <c r="EB217" s="166"/>
      <c r="EC217" s="166"/>
      <c r="ED217" s="59"/>
      <c r="EE217" s="166"/>
      <c r="EF217" s="166"/>
      <c r="EG217" s="166"/>
      <c r="EH217" s="59"/>
      <c r="EI217" s="166"/>
      <c r="EJ217" s="166"/>
      <c r="EK217" s="166"/>
      <c r="EL217" s="59"/>
      <c r="EM217" s="166"/>
      <c r="EN217" s="166"/>
      <c r="EO217" s="166"/>
      <c r="EP217" s="59"/>
      <c r="EQ217" s="166"/>
      <c r="ER217" s="166"/>
      <c r="ES217" s="166"/>
      <c r="ET217" s="59"/>
      <c r="EU217" s="166"/>
      <c r="EV217" s="166"/>
      <c r="EW217" s="166"/>
      <c r="EX217" s="59"/>
      <c r="EY217" s="166"/>
      <c r="EZ217" s="166"/>
      <c r="FA217" s="166"/>
      <c r="FB217" s="59"/>
      <c r="FC217" s="166"/>
      <c r="FD217" s="166"/>
      <c r="FE217" s="166"/>
      <c r="FF217" s="59"/>
      <c r="FG217" s="166"/>
      <c r="FH217" s="166"/>
      <c r="FI217" s="166"/>
      <c r="FJ217" s="59"/>
      <c r="FK217" s="166"/>
      <c r="FL217" s="166"/>
      <c r="FM217" s="166"/>
      <c r="FN217" s="59"/>
      <c r="FO217" s="166"/>
      <c r="FP217" s="166"/>
      <c r="FQ217" s="166"/>
      <c r="FR217" s="59"/>
      <c r="FS217" s="166"/>
      <c r="FT217" s="166"/>
      <c r="FU217" s="166"/>
      <c r="FV217" s="59"/>
      <c r="FW217" s="166"/>
      <c r="FX217" s="166"/>
      <c r="FY217" s="166"/>
      <c r="FZ217" s="59"/>
      <c r="GA217" s="166"/>
      <c r="GB217" s="166"/>
      <c r="GC217" s="166"/>
      <c r="GD217" s="59"/>
      <c r="GE217" s="166"/>
      <c r="GF217" s="166"/>
      <c r="GG217" s="166"/>
      <c r="GH217" s="59"/>
      <c r="GI217" s="166"/>
      <c r="GJ217" s="166"/>
      <c r="GK217" s="166"/>
      <c r="GL217" s="59"/>
      <c r="GM217" s="166"/>
      <c r="GN217" s="166"/>
      <c r="GO217" s="166"/>
      <c r="GP217" s="59"/>
      <c r="GQ217" s="166"/>
      <c r="GR217" s="166"/>
      <c r="GS217" s="166"/>
      <c r="GT217" s="59"/>
      <c r="GU217" s="166"/>
      <c r="GV217" s="166"/>
      <c r="GW217" s="166"/>
      <c r="GX217" s="59"/>
      <c r="GY217" s="166"/>
      <c r="GZ217" s="166"/>
      <c r="HA217" s="166"/>
      <c r="HB217" s="59"/>
      <c r="HC217" s="166"/>
      <c r="HD217" s="166"/>
      <c r="HE217" s="166"/>
      <c r="HF217" s="59"/>
      <c r="HG217" s="166"/>
      <c r="HH217" s="166"/>
      <c r="HI217" s="166"/>
      <c r="HJ217" s="59"/>
      <c r="HK217" s="166"/>
      <c r="HL217" s="166"/>
      <c r="HM217" s="166"/>
      <c r="HN217" s="59"/>
      <c r="HO217" s="166"/>
      <c r="HP217" s="166"/>
      <c r="HQ217" s="166"/>
      <c r="HR217" s="59"/>
      <c r="HS217" s="166"/>
      <c r="HT217" s="166"/>
      <c r="HU217" s="166"/>
    </row>
    <row r="218" spans="1:229" s="61" customFormat="1" ht="90" customHeight="1" x14ac:dyDescent="0.2">
      <c r="A218" s="180">
        <v>76</v>
      </c>
      <c r="B218" s="62" t="s">
        <v>290</v>
      </c>
      <c r="C218" s="55" t="s">
        <v>111</v>
      </c>
      <c r="D218" s="48" t="s">
        <v>139</v>
      </c>
      <c r="E218" s="48" t="s">
        <v>163</v>
      </c>
      <c r="F218" s="48" t="s">
        <v>163</v>
      </c>
      <c r="G218" s="45">
        <v>70</v>
      </c>
      <c r="H218" s="45">
        <f t="shared" si="38"/>
        <v>280</v>
      </c>
      <c r="I218" s="45"/>
      <c r="J218" s="667">
        <v>76</v>
      </c>
      <c r="K218" s="57">
        <v>85</v>
      </c>
      <c r="L218" s="50">
        <f>H218*K218</f>
        <v>23800</v>
      </c>
      <c r="M218" s="51">
        <f t="shared" si="39"/>
        <v>4760</v>
      </c>
      <c r="N218" s="51">
        <f t="shared" si="40"/>
        <v>2975</v>
      </c>
      <c r="O218" s="52">
        <f t="shared" si="41"/>
        <v>31535</v>
      </c>
      <c r="P218" s="593">
        <v>45222</v>
      </c>
      <c r="Q218" s="52" t="s">
        <v>790</v>
      </c>
      <c r="R218" s="580" t="s">
        <v>401</v>
      </c>
      <c r="S218" s="574" t="s">
        <v>774</v>
      </c>
      <c r="T218" s="595">
        <f>'LOTTO 76'!B31</f>
        <v>71.17647058823529</v>
      </c>
      <c r="U218" s="46">
        <v>15.73</v>
      </c>
      <c r="V218" s="704">
        <f>U218+T218</f>
        <v>86.906470588235294</v>
      </c>
      <c r="W218" s="704"/>
      <c r="X218" s="695">
        <v>21.84</v>
      </c>
      <c r="Y218" s="676">
        <v>18603.2</v>
      </c>
      <c r="Z218" s="704" t="s">
        <v>816</v>
      </c>
      <c r="AA218" s="46" t="s">
        <v>812</v>
      </c>
      <c r="AB218" s="716" t="s">
        <v>807</v>
      </c>
      <c r="AC218" s="716" t="s">
        <v>819</v>
      </c>
      <c r="AD218" s="59"/>
      <c r="AE218" s="166"/>
      <c r="AF218" s="166"/>
      <c r="AG218" s="166"/>
      <c r="AH218" s="59"/>
      <c r="AI218" s="166"/>
      <c r="AJ218" s="166"/>
      <c r="AK218" s="166"/>
      <c r="AL218" s="59"/>
      <c r="AM218" s="166"/>
      <c r="AN218" s="166"/>
      <c r="AO218" s="166"/>
      <c r="AP218" s="59"/>
      <c r="AQ218" s="166"/>
      <c r="AR218" s="166"/>
      <c r="AS218" s="166"/>
      <c r="AT218" s="59"/>
      <c r="AU218" s="166"/>
      <c r="AV218" s="166"/>
      <c r="AW218" s="166"/>
      <c r="AX218" s="59"/>
      <c r="AY218" s="166"/>
      <c r="AZ218" s="166"/>
      <c r="BA218" s="166"/>
      <c r="BB218" s="59"/>
      <c r="BC218" s="166"/>
      <c r="BD218" s="166"/>
      <c r="BE218" s="166"/>
      <c r="BF218" s="59"/>
      <c r="BG218" s="166"/>
      <c r="BH218" s="166"/>
      <c r="BI218" s="166"/>
      <c r="BJ218" s="59"/>
      <c r="BK218" s="166"/>
      <c r="BL218" s="166"/>
      <c r="BM218" s="166"/>
      <c r="BN218" s="59"/>
      <c r="BO218" s="166"/>
      <c r="BP218" s="166"/>
      <c r="BQ218" s="166"/>
      <c r="BR218" s="59"/>
      <c r="BS218" s="166"/>
      <c r="BT218" s="166"/>
      <c r="BU218" s="166"/>
      <c r="BV218" s="59"/>
      <c r="BW218" s="166"/>
      <c r="BX218" s="166"/>
      <c r="BY218" s="166"/>
      <c r="BZ218" s="59"/>
      <c r="CA218" s="166"/>
      <c r="CB218" s="166"/>
      <c r="CC218" s="166"/>
      <c r="CD218" s="59"/>
      <c r="CE218" s="166"/>
      <c r="CF218" s="166"/>
      <c r="CG218" s="166"/>
      <c r="CH218" s="59"/>
      <c r="CI218" s="166"/>
      <c r="CJ218" s="166"/>
      <c r="CK218" s="166"/>
      <c r="CL218" s="59"/>
      <c r="CM218" s="166"/>
      <c r="CN218" s="166"/>
      <c r="CO218" s="166"/>
      <c r="CP218" s="59"/>
      <c r="CQ218" s="166"/>
      <c r="CR218" s="166"/>
      <c r="CS218" s="166"/>
      <c r="CT218" s="59"/>
      <c r="CU218" s="166"/>
      <c r="CV218" s="166"/>
      <c r="CW218" s="166"/>
      <c r="CX218" s="59"/>
      <c r="CY218" s="166"/>
      <c r="CZ218" s="166"/>
      <c r="DA218" s="166"/>
      <c r="DB218" s="59"/>
      <c r="DC218" s="166"/>
      <c r="DD218" s="166"/>
      <c r="DE218" s="166"/>
      <c r="DF218" s="59"/>
      <c r="DG218" s="166"/>
      <c r="DH218" s="166"/>
      <c r="DI218" s="166"/>
      <c r="DJ218" s="59"/>
      <c r="DK218" s="166"/>
      <c r="DL218" s="166"/>
      <c r="DM218" s="166"/>
      <c r="DN218" s="59"/>
      <c r="DO218" s="166"/>
      <c r="DP218" s="166"/>
      <c r="DQ218" s="166"/>
      <c r="DR218" s="59"/>
      <c r="DS218" s="166"/>
      <c r="DT218" s="166"/>
      <c r="DU218" s="166"/>
      <c r="DV218" s="59"/>
      <c r="DW218" s="166"/>
      <c r="DX218" s="166"/>
      <c r="DY218" s="166"/>
      <c r="DZ218" s="59"/>
      <c r="EA218" s="166"/>
      <c r="EB218" s="166"/>
      <c r="EC218" s="166"/>
      <c r="ED218" s="59"/>
      <c r="EE218" s="166"/>
      <c r="EF218" s="166"/>
      <c r="EG218" s="166"/>
      <c r="EH218" s="59"/>
      <c r="EI218" s="166"/>
      <c r="EJ218" s="166"/>
      <c r="EK218" s="166"/>
      <c r="EL218" s="59"/>
      <c r="EM218" s="166"/>
      <c r="EN218" s="166"/>
      <c r="EO218" s="166"/>
      <c r="EP218" s="59"/>
      <c r="EQ218" s="166"/>
      <c r="ER218" s="166"/>
      <c r="ES218" s="166"/>
      <c r="ET218" s="59"/>
      <c r="EU218" s="166"/>
      <c r="EV218" s="166"/>
      <c r="EW218" s="166"/>
      <c r="EX218" s="59"/>
      <c r="EY218" s="166"/>
      <c r="EZ218" s="166"/>
      <c r="FA218" s="166"/>
      <c r="FB218" s="59"/>
      <c r="FC218" s="166"/>
      <c r="FD218" s="166"/>
      <c r="FE218" s="166"/>
      <c r="FF218" s="59"/>
      <c r="FG218" s="166"/>
      <c r="FH218" s="166"/>
      <c r="FI218" s="166"/>
      <c r="FJ218" s="59"/>
      <c r="FK218" s="166"/>
      <c r="FL218" s="166"/>
      <c r="FM218" s="166"/>
      <c r="FN218" s="59"/>
      <c r="FO218" s="166"/>
      <c r="FP218" s="166"/>
      <c r="FQ218" s="166"/>
      <c r="FR218" s="59"/>
      <c r="FS218" s="166"/>
      <c r="FT218" s="166"/>
      <c r="FU218" s="166"/>
      <c r="FV218" s="59"/>
      <c r="FW218" s="166"/>
      <c r="FX218" s="166"/>
      <c r="FY218" s="166"/>
      <c r="FZ218" s="59"/>
      <c r="GA218" s="166"/>
      <c r="GB218" s="166"/>
      <c r="GC218" s="166"/>
      <c r="GD218" s="59"/>
      <c r="GE218" s="166"/>
      <c r="GF218" s="166"/>
      <c r="GG218" s="166"/>
      <c r="GH218" s="59"/>
      <c r="GI218" s="166"/>
      <c r="GJ218" s="166"/>
      <c r="GK218" s="166"/>
      <c r="GL218" s="59"/>
      <c r="GM218" s="166"/>
      <c r="GN218" s="166"/>
      <c r="GO218" s="166"/>
      <c r="GP218" s="59"/>
      <c r="GQ218" s="166"/>
      <c r="GR218" s="166"/>
      <c r="GS218" s="166"/>
      <c r="GT218" s="59"/>
      <c r="GU218" s="166"/>
      <c r="GV218" s="166"/>
      <c r="GW218" s="166"/>
      <c r="GX218" s="59"/>
      <c r="GY218" s="166"/>
      <c r="GZ218" s="166"/>
      <c r="HA218" s="166"/>
      <c r="HB218" s="59"/>
      <c r="HC218" s="166"/>
      <c r="HD218" s="166"/>
      <c r="HE218" s="166"/>
      <c r="HF218" s="59"/>
      <c r="HG218" s="166"/>
      <c r="HH218" s="166"/>
      <c r="HI218" s="166"/>
      <c r="HJ218" s="59"/>
      <c r="HK218" s="166"/>
      <c r="HL218" s="166"/>
      <c r="HM218" s="166"/>
      <c r="HN218" s="59"/>
      <c r="HO218" s="166"/>
      <c r="HP218" s="166"/>
      <c r="HQ218" s="166"/>
      <c r="HR218" s="59"/>
      <c r="HS218" s="166"/>
      <c r="HT218" s="166"/>
      <c r="HU218" s="166"/>
    </row>
    <row r="219" spans="1:229" ht="90" customHeight="1" x14ac:dyDescent="0.2">
      <c r="A219" s="181">
        <v>77</v>
      </c>
      <c r="B219" s="31" t="s">
        <v>291</v>
      </c>
      <c r="C219" s="23" t="s">
        <v>38</v>
      </c>
      <c r="D219" s="4" t="s">
        <v>139</v>
      </c>
      <c r="E219" s="4" t="s">
        <v>163</v>
      </c>
      <c r="F219" s="4" t="s">
        <v>163</v>
      </c>
      <c r="G219" s="1">
        <v>60</v>
      </c>
      <c r="H219" s="1">
        <f t="shared" si="38"/>
        <v>240</v>
      </c>
      <c r="I219" s="1" t="s">
        <v>228</v>
      </c>
      <c r="J219" s="667">
        <v>80</v>
      </c>
      <c r="K219" s="12">
        <v>90</v>
      </c>
      <c r="L219" s="10">
        <f>H219*K219</f>
        <v>21600</v>
      </c>
      <c r="M219" s="3">
        <f t="shared" si="39"/>
        <v>4320</v>
      </c>
      <c r="N219" s="3">
        <f t="shared" si="40"/>
        <v>2700</v>
      </c>
      <c r="O219" s="11">
        <f t="shared" si="41"/>
        <v>28620</v>
      </c>
      <c r="P219" s="591">
        <v>45222</v>
      </c>
      <c r="Q219" s="11" t="s">
        <v>790</v>
      </c>
      <c r="R219" s="579" t="s">
        <v>373</v>
      </c>
      <c r="S219" s="573" t="s">
        <v>772</v>
      </c>
      <c r="T219" s="528">
        <f>'LOTTO 77'!B47</f>
        <v>42.5</v>
      </c>
      <c r="U219" s="2" t="s">
        <v>809</v>
      </c>
      <c r="V219" s="2" t="s">
        <v>809</v>
      </c>
      <c r="W219" s="2"/>
      <c r="X219" s="2" t="s">
        <v>809</v>
      </c>
      <c r="Y219" s="2" t="s">
        <v>809</v>
      </c>
      <c r="Z219" s="2" t="s">
        <v>809</v>
      </c>
      <c r="AA219" s="2" t="s">
        <v>809</v>
      </c>
      <c r="AB219" s="2" t="s">
        <v>809</v>
      </c>
      <c r="AC219" s="8" t="s">
        <v>809</v>
      </c>
      <c r="AD219" s="14"/>
      <c r="AE219" s="165"/>
      <c r="AF219" s="165"/>
      <c r="AG219" s="165"/>
      <c r="AH219" s="14"/>
      <c r="AI219" s="165"/>
      <c r="AJ219" s="165"/>
      <c r="AK219" s="165"/>
      <c r="AL219" s="14"/>
      <c r="AM219" s="165"/>
      <c r="AN219" s="165"/>
      <c r="AO219" s="165"/>
      <c r="AP219" s="14"/>
      <c r="AQ219" s="165"/>
      <c r="AR219" s="165"/>
      <c r="AS219" s="165"/>
      <c r="AT219" s="14"/>
      <c r="AU219" s="165"/>
      <c r="AV219" s="165"/>
      <c r="AW219" s="165"/>
      <c r="AX219" s="14"/>
      <c r="AY219" s="165"/>
      <c r="AZ219" s="165"/>
      <c r="BA219" s="165"/>
      <c r="BB219" s="14"/>
      <c r="BC219" s="165"/>
      <c r="BD219" s="165"/>
      <c r="BE219" s="165"/>
      <c r="BF219" s="14"/>
      <c r="BG219" s="165"/>
      <c r="BH219" s="165"/>
      <c r="BI219" s="165"/>
      <c r="BJ219" s="14"/>
      <c r="BK219" s="165"/>
      <c r="BL219" s="165"/>
      <c r="BM219" s="165"/>
      <c r="BN219" s="14"/>
      <c r="BO219" s="165"/>
      <c r="BP219" s="165"/>
      <c r="BQ219" s="165"/>
      <c r="BR219" s="14"/>
      <c r="BS219" s="165"/>
      <c r="BT219" s="165"/>
      <c r="BU219" s="165"/>
      <c r="BV219" s="14"/>
      <c r="BW219" s="165"/>
      <c r="BX219" s="165"/>
      <c r="BY219" s="165"/>
      <c r="BZ219" s="14"/>
      <c r="CA219" s="165"/>
      <c r="CB219" s="165"/>
      <c r="CC219" s="165"/>
      <c r="CD219" s="14"/>
      <c r="CE219" s="165"/>
      <c r="CF219" s="165"/>
      <c r="CG219" s="165"/>
      <c r="CH219" s="14"/>
      <c r="CI219" s="165"/>
      <c r="CJ219" s="165"/>
      <c r="CK219" s="165"/>
      <c r="CL219" s="14"/>
      <c r="CM219" s="165"/>
      <c r="CN219" s="165"/>
      <c r="CO219" s="165"/>
      <c r="CP219" s="14"/>
      <c r="CQ219" s="165"/>
      <c r="CR219" s="165"/>
      <c r="CS219" s="165"/>
      <c r="CT219" s="14"/>
      <c r="CU219" s="165"/>
      <c r="CV219" s="165"/>
      <c r="CW219" s="165"/>
      <c r="CX219" s="14"/>
      <c r="CY219" s="165"/>
      <c r="CZ219" s="165"/>
      <c r="DA219" s="165"/>
      <c r="DB219" s="14"/>
      <c r="DC219" s="165"/>
      <c r="DD219" s="165"/>
      <c r="DE219" s="165"/>
      <c r="DF219" s="14"/>
      <c r="DG219" s="165"/>
      <c r="DH219" s="165"/>
      <c r="DI219" s="165"/>
      <c r="DJ219" s="14"/>
      <c r="DK219" s="165"/>
      <c r="DL219" s="165"/>
      <c r="DM219" s="165"/>
      <c r="DN219" s="14"/>
      <c r="DO219" s="165"/>
      <c r="DP219" s="165"/>
      <c r="DQ219" s="165"/>
      <c r="DR219" s="14"/>
      <c r="DS219" s="165"/>
      <c r="DT219" s="165"/>
      <c r="DU219" s="165"/>
      <c r="DV219" s="14"/>
      <c r="DW219" s="165"/>
      <c r="DX219" s="165"/>
      <c r="DY219" s="165"/>
      <c r="DZ219" s="14"/>
      <c r="EA219" s="165"/>
      <c r="EB219" s="165"/>
      <c r="EC219" s="165"/>
      <c r="ED219" s="14"/>
      <c r="EE219" s="165"/>
      <c r="EF219" s="165"/>
      <c r="EG219" s="165"/>
      <c r="EH219" s="14"/>
      <c r="EI219" s="165"/>
      <c r="EJ219" s="165"/>
      <c r="EK219" s="165"/>
      <c r="EL219" s="14"/>
      <c r="EM219" s="165"/>
      <c r="EN219" s="165"/>
      <c r="EO219" s="165"/>
      <c r="EP219" s="14"/>
      <c r="EQ219" s="165"/>
      <c r="ER219" s="165"/>
      <c r="ES219" s="165"/>
      <c r="ET219" s="14"/>
      <c r="EU219" s="165"/>
      <c r="EV219" s="165"/>
      <c r="EW219" s="165"/>
      <c r="EX219" s="14"/>
      <c r="EY219" s="165"/>
      <c r="EZ219" s="165"/>
      <c r="FA219" s="165"/>
      <c r="FB219" s="14"/>
      <c r="FC219" s="165"/>
      <c r="FD219" s="165"/>
      <c r="FE219" s="165"/>
      <c r="FF219" s="14"/>
      <c r="FG219" s="165"/>
      <c r="FH219" s="165"/>
      <c r="FI219" s="165"/>
      <c r="FJ219" s="14"/>
      <c r="FK219" s="165"/>
      <c r="FL219" s="165"/>
      <c r="FM219" s="165"/>
      <c r="FN219" s="14"/>
      <c r="FO219" s="165"/>
      <c r="FP219" s="165"/>
      <c r="FQ219" s="165"/>
      <c r="FR219" s="14"/>
      <c r="FS219" s="165"/>
      <c r="FT219" s="165"/>
      <c r="FU219" s="165"/>
      <c r="FV219" s="14"/>
      <c r="FW219" s="165"/>
      <c r="FX219" s="165"/>
      <c r="FY219" s="165"/>
      <c r="FZ219" s="14"/>
      <c r="GA219" s="165"/>
      <c r="GB219" s="165"/>
      <c r="GC219" s="165"/>
      <c r="GD219" s="14"/>
      <c r="GE219" s="165"/>
      <c r="GF219" s="165"/>
      <c r="GG219" s="165"/>
      <c r="GH219" s="14"/>
      <c r="GI219" s="165"/>
      <c r="GJ219" s="165"/>
      <c r="GK219" s="165"/>
      <c r="GL219" s="14"/>
      <c r="GM219" s="165"/>
      <c r="GN219" s="165"/>
      <c r="GO219" s="165"/>
      <c r="GP219" s="14"/>
      <c r="GQ219" s="165"/>
      <c r="GR219" s="165"/>
      <c r="GS219" s="165"/>
      <c r="GT219" s="14"/>
      <c r="GU219" s="165"/>
      <c r="GV219" s="165"/>
      <c r="GW219" s="165"/>
      <c r="GX219" s="14"/>
      <c r="GY219" s="165"/>
      <c r="GZ219" s="165"/>
      <c r="HA219" s="165"/>
      <c r="HB219" s="14"/>
      <c r="HC219" s="165"/>
      <c r="HD219" s="165"/>
      <c r="HE219" s="165"/>
      <c r="HF219" s="14"/>
      <c r="HG219" s="165"/>
      <c r="HH219" s="165"/>
      <c r="HI219" s="165"/>
      <c r="HJ219" s="14"/>
      <c r="HK219" s="165"/>
      <c r="HL219" s="165"/>
      <c r="HM219" s="165"/>
      <c r="HN219" s="14"/>
      <c r="HO219" s="165"/>
      <c r="HP219" s="165"/>
      <c r="HQ219" s="165"/>
      <c r="HR219" s="14"/>
      <c r="HS219" s="165"/>
      <c r="HT219" s="165"/>
      <c r="HU219" s="165"/>
    </row>
    <row r="220" spans="1:229" ht="90" customHeight="1" x14ac:dyDescent="0.2">
      <c r="A220" s="181">
        <v>77</v>
      </c>
      <c r="B220" s="31" t="s">
        <v>291</v>
      </c>
      <c r="C220" s="23" t="s">
        <v>38</v>
      </c>
      <c r="D220" s="4" t="s">
        <v>139</v>
      </c>
      <c r="E220" s="4" t="s">
        <v>163</v>
      </c>
      <c r="F220" s="4" t="s">
        <v>163</v>
      </c>
      <c r="G220" s="1">
        <v>60</v>
      </c>
      <c r="H220" s="1">
        <f t="shared" si="38"/>
        <v>240</v>
      </c>
      <c r="I220" s="1" t="s">
        <v>228</v>
      </c>
      <c r="J220" s="667">
        <v>80</v>
      </c>
      <c r="K220" s="12">
        <v>90</v>
      </c>
      <c r="L220" s="10">
        <f>H220*K220</f>
        <v>21600</v>
      </c>
      <c r="M220" s="3">
        <f t="shared" si="39"/>
        <v>4320</v>
      </c>
      <c r="N220" s="3">
        <f t="shared" si="40"/>
        <v>2700</v>
      </c>
      <c r="O220" s="11">
        <f t="shared" si="41"/>
        <v>28620</v>
      </c>
      <c r="P220" s="591">
        <v>45222</v>
      </c>
      <c r="Q220" s="11" t="s">
        <v>790</v>
      </c>
      <c r="R220" s="579" t="s">
        <v>375</v>
      </c>
      <c r="S220" s="573" t="s">
        <v>774</v>
      </c>
      <c r="T220" s="528">
        <f>'LOTTO 77'!B48</f>
        <v>80</v>
      </c>
      <c r="U220" s="2">
        <v>8.3699999999999992</v>
      </c>
      <c r="V220" s="705">
        <f>T220+U220</f>
        <v>88.37</v>
      </c>
      <c r="W220" s="705"/>
      <c r="X220" s="697">
        <v>13.33</v>
      </c>
      <c r="Y220" s="677">
        <v>18720</v>
      </c>
      <c r="Z220" s="684">
        <f>Y220/H220</f>
        <v>78</v>
      </c>
      <c r="AA220" s="2" t="s">
        <v>812</v>
      </c>
      <c r="AB220" s="8" t="s">
        <v>807</v>
      </c>
      <c r="AC220" s="176" t="s">
        <v>819</v>
      </c>
      <c r="AD220" s="14"/>
      <c r="AE220" s="165"/>
      <c r="AF220" s="165"/>
      <c r="AG220" s="165"/>
      <c r="AH220" s="14"/>
      <c r="AI220" s="165"/>
      <c r="AJ220" s="165"/>
      <c r="AK220" s="165"/>
      <c r="AL220" s="14"/>
      <c r="AM220" s="165"/>
      <c r="AN220" s="165"/>
      <c r="AO220" s="165"/>
      <c r="AP220" s="14"/>
      <c r="AQ220" s="165"/>
      <c r="AR220" s="165"/>
      <c r="AS220" s="165"/>
      <c r="AT220" s="14"/>
      <c r="AU220" s="165"/>
      <c r="AV220" s="165"/>
      <c r="AW220" s="165"/>
      <c r="AX220" s="14"/>
      <c r="AY220" s="165"/>
      <c r="AZ220" s="165"/>
      <c r="BA220" s="165"/>
      <c r="BB220" s="14"/>
      <c r="BC220" s="165"/>
      <c r="BD220" s="165"/>
      <c r="BE220" s="165"/>
      <c r="BF220" s="14"/>
      <c r="BG220" s="165"/>
      <c r="BH220" s="165"/>
      <c r="BI220" s="165"/>
      <c r="BJ220" s="14"/>
      <c r="BK220" s="165"/>
      <c r="BL220" s="165"/>
      <c r="BM220" s="165"/>
      <c r="BN220" s="14"/>
      <c r="BO220" s="165"/>
      <c r="BP220" s="165"/>
      <c r="BQ220" s="165"/>
      <c r="BR220" s="14"/>
      <c r="BS220" s="165"/>
      <c r="BT220" s="165"/>
      <c r="BU220" s="165"/>
      <c r="BV220" s="14"/>
      <c r="BW220" s="165"/>
      <c r="BX220" s="165"/>
      <c r="BY220" s="165"/>
      <c r="BZ220" s="14"/>
      <c r="CA220" s="165"/>
      <c r="CB220" s="165"/>
      <c r="CC220" s="165"/>
      <c r="CD220" s="14"/>
      <c r="CE220" s="165"/>
      <c r="CF220" s="165"/>
      <c r="CG220" s="165"/>
      <c r="CH220" s="14"/>
      <c r="CI220" s="165"/>
      <c r="CJ220" s="165"/>
      <c r="CK220" s="165"/>
      <c r="CL220" s="14"/>
      <c r="CM220" s="165"/>
      <c r="CN220" s="165"/>
      <c r="CO220" s="165"/>
      <c r="CP220" s="14"/>
      <c r="CQ220" s="165"/>
      <c r="CR220" s="165"/>
      <c r="CS220" s="165"/>
      <c r="CT220" s="14"/>
      <c r="CU220" s="165"/>
      <c r="CV220" s="165"/>
      <c r="CW220" s="165"/>
      <c r="CX220" s="14"/>
      <c r="CY220" s="165"/>
      <c r="CZ220" s="165"/>
      <c r="DA220" s="165"/>
      <c r="DB220" s="14"/>
      <c r="DC220" s="165"/>
      <c r="DD220" s="165"/>
      <c r="DE220" s="165"/>
      <c r="DF220" s="14"/>
      <c r="DG220" s="165"/>
      <c r="DH220" s="165"/>
      <c r="DI220" s="165"/>
      <c r="DJ220" s="14"/>
      <c r="DK220" s="165"/>
      <c r="DL220" s="165"/>
      <c r="DM220" s="165"/>
      <c r="DN220" s="14"/>
      <c r="DO220" s="165"/>
      <c r="DP220" s="165"/>
      <c r="DQ220" s="165"/>
      <c r="DR220" s="14"/>
      <c r="DS220" s="165"/>
      <c r="DT220" s="165"/>
      <c r="DU220" s="165"/>
      <c r="DV220" s="14"/>
      <c r="DW220" s="165"/>
      <c r="DX220" s="165"/>
      <c r="DY220" s="165"/>
      <c r="DZ220" s="14"/>
      <c r="EA220" s="165"/>
      <c r="EB220" s="165"/>
      <c r="EC220" s="165"/>
      <c r="ED220" s="14"/>
      <c r="EE220" s="165"/>
      <c r="EF220" s="165"/>
      <c r="EG220" s="165"/>
      <c r="EH220" s="14"/>
      <c r="EI220" s="165"/>
      <c r="EJ220" s="165"/>
      <c r="EK220" s="165"/>
      <c r="EL220" s="14"/>
      <c r="EM220" s="165"/>
      <c r="EN220" s="165"/>
      <c r="EO220" s="165"/>
      <c r="EP220" s="14"/>
      <c r="EQ220" s="165"/>
      <c r="ER220" s="165"/>
      <c r="ES220" s="165"/>
      <c r="ET220" s="14"/>
      <c r="EU220" s="165"/>
      <c r="EV220" s="165"/>
      <c r="EW220" s="165"/>
      <c r="EX220" s="14"/>
      <c r="EY220" s="165"/>
      <c r="EZ220" s="165"/>
      <c r="FA220" s="165"/>
      <c r="FB220" s="14"/>
      <c r="FC220" s="165"/>
      <c r="FD220" s="165"/>
      <c r="FE220" s="165"/>
      <c r="FF220" s="14"/>
      <c r="FG220" s="165"/>
      <c r="FH220" s="165"/>
      <c r="FI220" s="165"/>
      <c r="FJ220" s="14"/>
      <c r="FK220" s="165"/>
      <c r="FL220" s="165"/>
      <c r="FM220" s="165"/>
      <c r="FN220" s="14"/>
      <c r="FO220" s="165"/>
      <c r="FP220" s="165"/>
      <c r="FQ220" s="165"/>
      <c r="FR220" s="14"/>
      <c r="FS220" s="165"/>
      <c r="FT220" s="165"/>
      <c r="FU220" s="165"/>
      <c r="FV220" s="14"/>
      <c r="FW220" s="165"/>
      <c r="FX220" s="165"/>
      <c r="FY220" s="165"/>
      <c r="FZ220" s="14"/>
      <c r="GA220" s="165"/>
      <c r="GB220" s="165"/>
      <c r="GC220" s="165"/>
      <c r="GD220" s="14"/>
      <c r="GE220" s="165"/>
      <c r="GF220" s="165"/>
      <c r="GG220" s="165"/>
      <c r="GH220" s="14"/>
      <c r="GI220" s="165"/>
      <c r="GJ220" s="165"/>
      <c r="GK220" s="165"/>
      <c r="GL220" s="14"/>
      <c r="GM220" s="165"/>
      <c r="GN220" s="165"/>
      <c r="GO220" s="165"/>
      <c r="GP220" s="14"/>
      <c r="GQ220" s="165"/>
      <c r="GR220" s="165"/>
      <c r="GS220" s="165"/>
      <c r="GT220" s="14"/>
      <c r="GU220" s="165"/>
      <c r="GV220" s="165"/>
      <c r="GW220" s="165"/>
      <c r="GX220" s="14"/>
      <c r="GY220" s="165"/>
      <c r="GZ220" s="165"/>
      <c r="HA220" s="165"/>
      <c r="HB220" s="14"/>
      <c r="HC220" s="165"/>
      <c r="HD220" s="165"/>
      <c r="HE220" s="165"/>
      <c r="HF220" s="14"/>
      <c r="HG220" s="165"/>
      <c r="HH220" s="165"/>
      <c r="HI220" s="165"/>
      <c r="HJ220" s="14"/>
      <c r="HK220" s="165"/>
      <c r="HL220" s="165"/>
      <c r="HM220" s="165"/>
      <c r="HN220" s="14"/>
      <c r="HO220" s="165"/>
      <c r="HP220" s="165"/>
      <c r="HQ220" s="165"/>
      <c r="HR220" s="14"/>
      <c r="HS220" s="165"/>
      <c r="HT220" s="165"/>
      <c r="HU220" s="165"/>
    </row>
    <row r="221" spans="1:229" ht="90" customHeight="1" x14ac:dyDescent="0.2">
      <c r="A221" s="181">
        <v>77</v>
      </c>
      <c r="B221" s="31" t="s">
        <v>291</v>
      </c>
      <c r="C221" s="23" t="s">
        <v>38</v>
      </c>
      <c r="D221" s="4" t="s">
        <v>139</v>
      </c>
      <c r="E221" s="4" t="s">
        <v>163</v>
      </c>
      <c r="F221" s="4" t="s">
        <v>163</v>
      </c>
      <c r="G221" s="1">
        <v>60</v>
      </c>
      <c r="H221" s="1">
        <f t="shared" si="38"/>
        <v>240</v>
      </c>
      <c r="I221" s="1" t="s">
        <v>228</v>
      </c>
      <c r="J221" s="667">
        <v>80</v>
      </c>
      <c r="K221" s="12">
        <v>90</v>
      </c>
      <c r="L221" s="10">
        <f>H221*K221</f>
        <v>21600</v>
      </c>
      <c r="M221" s="3">
        <f t="shared" si="39"/>
        <v>4320</v>
      </c>
      <c r="N221" s="3">
        <f t="shared" si="40"/>
        <v>2700</v>
      </c>
      <c r="O221" s="11">
        <f t="shared" si="41"/>
        <v>28620</v>
      </c>
      <c r="P221" s="591">
        <v>45222</v>
      </c>
      <c r="Q221" s="11" t="s">
        <v>790</v>
      </c>
      <c r="R221" s="579" t="s">
        <v>377</v>
      </c>
      <c r="S221" s="573" t="s">
        <v>786</v>
      </c>
      <c r="T221" s="1" t="s">
        <v>809</v>
      </c>
      <c r="U221" s="2" t="s">
        <v>809</v>
      </c>
      <c r="V221" s="2" t="s">
        <v>809</v>
      </c>
      <c r="W221" s="2"/>
      <c r="X221" s="2" t="s">
        <v>809</v>
      </c>
      <c r="Y221" s="2" t="s">
        <v>809</v>
      </c>
      <c r="Z221" s="2" t="s">
        <v>809</v>
      </c>
      <c r="AA221" s="2" t="s">
        <v>809</v>
      </c>
      <c r="AB221" s="8" t="s">
        <v>809</v>
      </c>
      <c r="AC221" s="8" t="s">
        <v>809</v>
      </c>
      <c r="AD221" s="14"/>
      <c r="AE221" s="165"/>
      <c r="AF221" s="165"/>
      <c r="AG221" s="165"/>
      <c r="AH221" s="14"/>
      <c r="AI221" s="165"/>
      <c r="AJ221" s="165"/>
      <c r="AK221" s="165"/>
      <c r="AL221" s="14"/>
      <c r="AM221" s="165"/>
      <c r="AN221" s="165"/>
      <c r="AO221" s="165"/>
      <c r="AP221" s="14"/>
      <c r="AQ221" s="165"/>
      <c r="AR221" s="165"/>
      <c r="AS221" s="165"/>
      <c r="AT221" s="14"/>
      <c r="AU221" s="165"/>
      <c r="AV221" s="165"/>
      <c r="AW221" s="165"/>
      <c r="AX221" s="14"/>
      <c r="AY221" s="165"/>
      <c r="AZ221" s="165"/>
      <c r="BA221" s="165"/>
      <c r="BB221" s="14"/>
      <c r="BC221" s="165"/>
      <c r="BD221" s="165"/>
      <c r="BE221" s="165"/>
      <c r="BF221" s="14"/>
      <c r="BG221" s="165"/>
      <c r="BH221" s="165"/>
      <c r="BI221" s="165"/>
      <c r="BJ221" s="14"/>
      <c r="BK221" s="165"/>
      <c r="BL221" s="165"/>
      <c r="BM221" s="165"/>
      <c r="BN221" s="14"/>
      <c r="BO221" s="165"/>
      <c r="BP221" s="165"/>
      <c r="BQ221" s="165"/>
      <c r="BR221" s="14"/>
      <c r="BS221" s="165"/>
      <c r="BT221" s="165"/>
      <c r="BU221" s="165"/>
      <c r="BV221" s="14"/>
      <c r="BW221" s="165"/>
      <c r="BX221" s="165"/>
      <c r="BY221" s="165"/>
      <c r="BZ221" s="14"/>
      <c r="CA221" s="165"/>
      <c r="CB221" s="165"/>
      <c r="CC221" s="165"/>
      <c r="CD221" s="14"/>
      <c r="CE221" s="165"/>
      <c r="CF221" s="165"/>
      <c r="CG221" s="165"/>
      <c r="CH221" s="14"/>
      <c r="CI221" s="165"/>
      <c r="CJ221" s="165"/>
      <c r="CK221" s="165"/>
      <c r="CL221" s="14"/>
      <c r="CM221" s="165"/>
      <c r="CN221" s="165"/>
      <c r="CO221" s="165"/>
      <c r="CP221" s="14"/>
      <c r="CQ221" s="165"/>
      <c r="CR221" s="165"/>
      <c r="CS221" s="165"/>
      <c r="CT221" s="14"/>
      <c r="CU221" s="165"/>
      <c r="CV221" s="165"/>
      <c r="CW221" s="165"/>
      <c r="CX221" s="14"/>
      <c r="CY221" s="165"/>
      <c r="CZ221" s="165"/>
      <c r="DA221" s="165"/>
      <c r="DB221" s="14"/>
      <c r="DC221" s="165"/>
      <c r="DD221" s="165"/>
      <c r="DE221" s="165"/>
      <c r="DF221" s="14"/>
      <c r="DG221" s="165"/>
      <c r="DH221" s="165"/>
      <c r="DI221" s="165"/>
      <c r="DJ221" s="14"/>
      <c r="DK221" s="165"/>
      <c r="DL221" s="165"/>
      <c r="DM221" s="165"/>
      <c r="DN221" s="14"/>
      <c r="DO221" s="165"/>
      <c r="DP221" s="165"/>
      <c r="DQ221" s="165"/>
      <c r="DR221" s="14"/>
      <c r="DS221" s="165"/>
      <c r="DT221" s="165"/>
      <c r="DU221" s="165"/>
      <c r="DV221" s="14"/>
      <c r="DW221" s="165"/>
      <c r="DX221" s="165"/>
      <c r="DY221" s="165"/>
      <c r="DZ221" s="14"/>
      <c r="EA221" s="165"/>
      <c r="EB221" s="165"/>
      <c r="EC221" s="165"/>
      <c r="ED221" s="14"/>
      <c r="EE221" s="165"/>
      <c r="EF221" s="165"/>
      <c r="EG221" s="165"/>
      <c r="EH221" s="14"/>
      <c r="EI221" s="165"/>
      <c r="EJ221" s="165"/>
      <c r="EK221" s="165"/>
      <c r="EL221" s="14"/>
      <c r="EM221" s="165"/>
      <c r="EN221" s="165"/>
      <c r="EO221" s="165"/>
      <c r="EP221" s="14"/>
      <c r="EQ221" s="165"/>
      <c r="ER221" s="165"/>
      <c r="ES221" s="165"/>
      <c r="ET221" s="14"/>
      <c r="EU221" s="165"/>
      <c r="EV221" s="165"/>
      <c r="EW221" s="165"/>
      <c r="EX221" s="14"/>
      <c r="EY221" s="165"/>
      <c r="EZ221" s="165"/>
      <c r="FA221" s="165"/>
      <c r="FB221" s="14"/>
      <c r="FC221" s="165"/>
      <c r="FD221" s="165"/>
      <c r="FE221" s="165"/>
      <c r="FF221" s="14"/>
      <c r="FG221" s="165"/>
      <c r="FH221" s="165"/>
      <c r="FI221" s="165"/>
      <c r="FJ221" s="14"/>
      <c r="FK221" s="165"/>
      <c r="FL221" s="165"/>
      <c r="FM221" s="165"/>
      <c r="FN221" s="14"/>
      <c r="FO221" s="165"/>
      <c r="FP221" s="165"/>
      <c r="FQ221" s="165"/>
      <c r="FR221" s="14"/>
      <c r="FS221" s="165"/>
      <c r="FT221" s="165"/>
      <c r="FU221" s="165"/>
      <c r="FV221" s="14"/>
      <c r="FW221" s="165"/>
      <c r="FX221" s="165"/>
      <c r="FY221" s="165"/>
      <c r="FZ221" s="14"/>
      <c r="GA221" s="165"/>
      <c r="GB221" s="165"/>
      <c r="GC221" s="165"/>
      <c r="GD221" s="14"/>
      <c r="GE221" s="165"/>
      <c r="GF221" s="165"/>
      <c r="GG221" s="165"/>
      <c r="GH221" s="14"/>
      <c r="GI221" s="165"/>
      <c r="GJ221" s="165"/>
      <c r="GK221" s="165"/>
      <c r="GL221" s="14"/>
      <c r="GM221" s="165"/>
      <c r="GN221" s="165"/>
      <c r="GO221" s="165"/>
      <c r="GP221" s="14"/>
      <c r="GQ221" s="165"/>
      <c r="GR221" s="165"/>
      <c r="GS221" s="165"/>
      <c r="GT221" s="14"/>
      <c r="GU221" s="165"/>
      <c r="GV221" s="165"/>
      <c r="GW221" s="165"/>
      <c r="GX221" s="14"/>
      <c r="GY221" s="165"/>
      <c r="GZ221" s="165"/>
      <c r="HA221" s="165"/>
      <c r="HB221" s="14"/>
      <c r="HC221" s="165"/>
      <c r="HD221" s="165"/>
      <c r="HE221" s="165"/>
      <c r="HF221" s="14"/>
      <c r="HG221" s="165"/>
      <c r="HH221" s="165"/>
      <c r="HI221" s="165"/>
      <c r="HJ221" s="14"/>
      <c r="HK221" s="165"/>
      <c r="HL221" s="165"/>
      <c r="HM221" s="165"/>
      <c r="HN221" s="14"/>
      <c r="HO221" s="165"/>
      <c r="HP221" s="165"/>
      <c r="HQ221" s="165"/>
      <c r="HR221" s="14"/>
      <c r="HS221" s="165"/>
      <c r="HT221" s="165"/>
      <c r="HU221" s="165"/>
    </row>
    <row r="222" spans="1:229" ht="90" customHeight="1" x14ac:dyDescent="0.2">
      <c r="A222" s="181">
        <v>77</v>
      </c>
      <c r="B222" s="31" t="s">
        <v>291</v>
      </c>
      <c r="C222" s="23" t="s">
        <v>38</v>
      </c>
      <c r="D222" s="4" t="s">
        <v>139</v>
      </c>
      <c r="E222" s="4" t="s">
        <v>163</v>
      </c>
      <c r="F222" s="4" t="s">
        <v>163</v>
      </c>
      <c r="G222" s="1">
        <v>60</v>
      </c>
      <c r="H222" s="1">
        <f t="shared" si="38"/>
        <v>240</v>
      </c>
      <c r="I222" s="1" t="s">
        <v>228</v>
      </c>
      <c r="J222" s="667">
        <v>80</v>
      </c>
      <c r="K222" s="12">
        <v>90</v>
      </c>
      <c r="L222" s="10">
        <f>H222*K222</f>
        <v>21600</v>
      </c>
      <c r="M222" s="3">
        <f t="shared" si="39"/>
        <v>4320</v>
      </c>
      <c r="N222" s="3">
        <f t="shared" si="40"/>
        <v>2700</v>
      </c>
      <c r="O222" s="11">
        <f t="shared" si="41"/>
        <v>28620</v>
      </c>
      <c r="P222" s="591">
        <v>45222</v>
      </c>
      <c r="Q222" s="11" t="s">
        <v>790</v>
      </c>
      <c r="R222" s="579" t="s">
        <v>382</v>
      </c>
      <c r="S222" s="573" t="s">
        <v>774</v>
      </c>
      <c r="T222" s="528">
        <f>'LOTTO 77'!B50</f>
        <v>61.25</v>
      </c>
      <c r="U222" s="2">
        <v>13.88</v>
      </c>
      <c r="V222" s="35">
        <f>U222+T222</f>
        <v>75.13</v>
      </c>
      <c r="W222" s="35"/>
      <c r="X222" s="697">
        <v>36.67</v>
      </c>
      <c r="Y222" s="677">
        <v>13680</v>
      </c>
      <c r="Z222" s="684">
        <f>Y222/H222</f>
        <v>57</v>
      </c>
      <c r="AA222" s="2" t="s">
        <v>812</v>
      </c>
      <c r="AB222" s="8"/>
      <c r="AC222" s="176"/>
      <c r="AD222" s="14"/>
      <c r="AE222" s="165"/>
      <c r="AF222" s="165"/>
      <c r="AG222" s="165"/>
      <c r="AH222" s="14"/>
      <c r="AI222" s="165"/>
      <c r="AJ222" s="165"/>
      <c r="AK222" s="165"/>
      <c r="AL222" s="14"/>
      <c r="AM222" s="165"/>
      <c r="AN222" s="165"/>
      <c r="AO222" s="165"/>
      <c r="AP222" s="14"/>
      <c r="AQ222" s="165"/>
      <c r="AR222" s="165"/>
      <c r="AS222" s="165"/>
      <c r="AT222" s="14"/>
      <c r="AU222" s="165"/>
      <c r="AV222" s="165"/>
      <c r="AW222" s="165"/>
      <c r="AX222" s="14"/>
      <c r="AY222" s="165"/>
      <c r="AZ222" s="165"/>
      <c r="BA222" s="165"/>
      <c r="BB222" s="14"/>
      <c r="BC222" s="165"/>
      <c r="BD222" s="165"/>
      <c r="BE222" s="165"/>
      <c r="BF222" s="14"/>
      <c r="BG222" s="165"/>
      <c r="BH222" s="165"/>
      <c r="BI222" s="165"/>
      <c r="BJ222" s="14"/>
      <c r="BK222" s="165"/>
      <c r="BL222" s="165"/>
      <c r="BM222" s="165"/>
      <c r="BN222" s="14"/>
      <c r="BO222" s="165"/>
      <c r="BP222" s="165"/>
      <c r="BQ222" s="165"/>
      <c r="BR222" s="14"/>
      <c r="BS222" s="165"/>
      <c r="BT222" s="165"/>
      <c r="BU222" s="165"/>
      <c r="BV222" s="14"/>
      <c r="BW222" s="165"/>
      <c r="BX222" s="165"/>
      <c r="BY222" s="165"/>
      <c r="BZ222" s="14"/>
      <c r="CA222" s="165"/>
      <c r="CB222" s="165"/>
      <c r="CC222" s="165"/>
      <c r="CD222" s="14"/>
      <c r="CE222" s="165"/>
      <c r="CF222" s="165"/>
      <c r="CG222" s="165"/>
      <c r="CH222" s="14"/>
      <c r="CI222" s="165"/>
      <c r="CJ222" s="165"/>
      <c r="CK222" s="165"/>
      <c r="CL222" s="14"/>
      <c r="CM222" s="165"/>
      <c r="CN222" s="165"/>
      <c r="CO222" s="165"/>
      <c r="CP222" s="14"/>
      <c r="CQ222" s="165"/>
      <c r="CR222" s="165"/>
      <c r="CS222" s="165"/>
      <c r="CT222" s="14"/>
      <c r="CU222" s="165"/>
      <c r="CV222" s="165"/>
      <c r="CW222" s="165"/>
      <c r="CX222" s="14"/>
      <c r="CY222" s="165"/>
      <c r="CZ222" s="165"/>
      <c r="DA222" s="165"/>
      <c r="DB222" s="14"/>
      <c r="DC222" s="165"/>
      <c r="DD222" s="165"/>
      <c r="DE222" s="165"/>
      <c r="DF222" s="14"/>
      <c r="DG222" s="165"/>
      <c r="DH222" s="165"/>
      <c r="DI222" s="165"/>
      <c r="DJ222" s="14"/>
      <c r="DK222" s="165"/>
      <c r="DL222" s="165"/>
      <c r="DM222" s="165"/>
      <c r="DN222" s="14"/>
      <c r="DO222" s="165"/>
      <c r="DP222" s="165"/>
      <c r="DQ222" s="165"/>
      <c r="DR222" s="14"/>
      <c r="DS222" s="165"/>
      <c r="DT222" s="165"/>
      <c r="DU222" s="165"/>
      <c r="DV222" s="14"/>
      <c r="DW222" s="165"/>
      <c r="DX222" s="165"/>
      <c r="DY222" s="165"/>
      <c r="DZ222" s="14"/>
      <c r="EA222" s="165"/>
      <c r="EB222" s="165"/>
      <c r="EC222" s="165"/>
      <c r="ED222" s="14"/>
      <c r="EE222" s="165"/>
      <c r="EF222" s="165"/>
      <c r="EG222" s="165"/>
      <c r="EH222" s="14"/>
      <c r="EI222" s="165"/>
      <c r="EJ222" s="165"/>
      <c r="EK222" s="165"/>
      <c r="EL222" s="14"/>
      <c r="EM222" s="165"/>
      <c r="EN222" s="165"/>
      <c r="EO222" s="165"/>
      <c r="EP222" s="14"/>
      <c r="EQ222" s="165"/>
      <c r="ER222" s="165"/>
      <c r="ES222" s="165"/>
      <c r="ET222" s="14"/>
      <c r="EU222" s="165"/>
      <c r="EV222" s="165"/>
      <c r="EW222" s="165"/>
      <c r="EX222" s="14"/>
      <c r="EY222" s="165"/>
      <c r="EZ222" s="165"/>
      <c r="FA222" s="165"/>
      <c r="FB222" s="14"/>
      <c r="FC222" s="165"/>
      <c r="FD222" s="165"/>
      <c r="FE222" s="165"/>
      <c r="FF222" s="14"/>
      <c r="FG222" s="165"/>
      <c r="FH222" s="165"/>
      <c r="FI222" s="165"/>
      <c r="FJ222" s="14"/>
      <c r="FK222" s="165"/>
      <c r="FL222" s="165"/>
      <c r="FM222" s="165"/>
      <c r="FN222" s="14"/>
      <c r="FO222" s="165"/>
      <c r="FP222" s="165"/>
      <c r="FQ222" s="165"/>
      <c r="FR222" s="14"/>
      <c r="FS222" s="165"/>
      <c r="FT222" s="165"/>
      <c r="FU222" s="165"/>
      <c r="FV222" s="14"/>
      <c r="FW222" s="165"/>
      <c r="FX222" s="165"/>
      <c r="FY222" s="165"/>
      <c r="FZ222" s="14"/>
      <c r="GA222" s="165"/>
      <c r="GB222" s="165"/>
      <c r="GC222" s="165"/>
      <c r="GD222" s="14"/>
      <c r="GE222" s="165"/>
      <c r="GF222" s="165"/>
      <c r="GG222" s="165"/>
      <c r="GH222" s="14"/>
      <c r="GI222" s="165"/>
      <c r="GJ222" s="165"/>
      <c r="GK222" s="165"/>
      <c r="GL222" s="14"/>
      <c r="GM222" s="165"/>
      <c r="GN222" s="165"/>
      <c r="GO222" s="165"/>
      <c r="GP222" s="14"/>
      <c r="GQ222" s="165"/>
      <c r="GR222" s="165"/>
      <c r="GS222" s="165"/>
      <c r="GT222" s="14"/>
      <c r="GU222" s="165"/>
      <c r="GV222" s="165"/>
      <c r="GW222" s="165"/>
      <c r="GX222" s="14"/>
      <c r="GY222" s="165"/>
      <c r="GZ222" s="165"/>
      <c r="HA222" s="165"/>
      <c r="HB222" s="14"/>
      <c r="HC222" s="165"/>
      <c r="HD222" s="165"/>
      <c r="HE222" s="165"/>
      <c r="HF222" s="14"/>
      <c r="HG222" s="165"/>
      <c r="HH222" s="165"/>
      <c r="HI222" s="165"/>
      <c r="HJ222" s="14"/>
      <c r="HK222" s="165"/>
      <c r="HL222" s="165"/>
      <c r="HM222" s="165"/>
      <c r="HN222" s="14"/>
      <c r="HO222" s="165"/>
      <c r="HP222" s="165"/>
      <c r="HQ222" s="165"/>
      <c r="HR222" s="14"/>
      <c r="HS222" s="165"/>
      <c r="HT222" s="165"/>
      <c r="HU222" s="165"/>
    </row>
    <row r="223" spans="1:229" ht="90" customHeight="1" x14ac:dyDescent="0.2">
      <c r="A223" s="181">
        <v>77</v>
      </c>
      <c r="B223" s="31" t="s">
        <v>291</v>
      </c>
      <c r="C223" s="23" t="s">
        <v>38</v>
      </c>
      <c r="D223" s="4" t="s">
        <v>139</v>
      </c>
      <c r="E223" s="4" t="s">
        <v>163</v>
      </c>
      <c r="F223" s="4" t="s">
        <v>163</v>
      </c>
      <c r="G223" s="1">
        <v>60</v>
      </c>
      <c r="H223" s="1">
        <f t="shared" si="38"/>
        <v>240</v>
      </c>
      <c r="I223" s="1" t="s">
        <v>228</v>
      </c>
      <c r="J223" s="667">
        <v>80</v>
      </c>
      <c r="K223" s="12">
        <v>90</v>
      </c>
      <c r="L223" s="10">
        <f>H223*K223</f>
        <v>21600</v>
      </c>
      <c r="M223" s="3">
        <f t="shared" si="39"/>
        <v>4320</v>
      </c>
      <c r="N223" s="3">
        <f t="shared" si="40"/>
        <v>2700</v>
      </c>
      <c r="O223" s="11">
        <f t="shared" si="41"/>
        <v>28620</v>
      </c>
      <c r="P223" s="591">
        <v>45222</v>
      </c>
      <c r="Q223" s="11" t="s">
        <v>775</v>
      </c>
      <c r="R223" s="579" t="s">
        <v>390</v>
      </c>
      <c r="S223" s="573" t="s">
        <v>774</v>
      </c>
      <c r="T223" s="528">
        <f>'LOTTO 77'!B51</f>
        <v>61.25</v>
      </c>
      <c r="U223" s="2">
        <v>17.09</v>
      </c>
      <c r="V223" s="35">
        <f t="shared" ref="V223:V227" si="42">U223+T223</f>
        <v>78.34</v>
      </c>
      <c r="W223" s="35"/>
      <c r="X223" s="697">
        <v>55.56</v>
      </c>
      <c r="Y223" s="677">
        <v>9600</v>
      </c>
      <c r="Z223" s="684">
        <f>Y223/H223</f>
        <v>40</v>
      </c>
      <c r="AA223" s="2" t="s">
        <v>812</v>
      </c>
      <c r="AB223" s="8"/>
      <c r="AC223" s="176"/>
      <c r="AD223" s="14"/>
      <c r="AE223" s="165"/>
      <c r="AF223" s="165"/>
      <c r="AG223" s="165"/>
      <c r="AH223" s="14"/>
      <c r="AI223" s="165"/>
      <c r="AJ223" s="165"/>
      <c r="AK223" s="165"/>
      <c r="AL223" s="14"/>
      <c r="AM223" s="165"/>
      <c r="AN223" s="165"/>
      <c r="AO223" s="165"/>
      <c r="AP223" s="14"/>
      <c r="AQ223" s="165"/>
      <c r="AR223" s="165"/>
      <c r="AS223" s="165"/>
      <c r="AT223" s="14"/>
      <c r="AU223" s="165"/>
      <c r="AV223" s="165"/>
      <c r="AW223" s="165"/>
      <c r="AX223" s="14"/>
      <c r="AY223" s="165"/>
      <c r="AZ223" s="165"/>
      <c r="BA223" s="165"/>
      <c r="BB223" s="14"/>
      <c r="BC223" s="165"/>
      <c r="BD223" s="165"/>
      <c r="BE223" s="165"/>
      <c r="BF223" s="14"/>
      <c r="BG223" s="165"/>
      <c r="BH223" s="165"/>
      <c r="BI223" s="165"/>
      <c r="BJ223" s="14"/>
      <c r="BK223" s="165"/>
      <c r="BL223" s="165"/>
      <c r="BM223" s="165"/>
      <c r="BN223" s="14"/>
      <c r="BO223" s="165"/>
      <c r="BP223" s="165"/>
      <c r="BQ223" s="165"/>
      <c r="BR223" s="14"/>
      <c r="BS223" s="165"/>
      <c r="BT223" s="165"/>
      <c r="BU223" s="165"/>
      <c r="BV223" s="14"/>
      <c r="BW223" s="165"/>
      <c r="BX223" s="165"/>
      <c r="BY223" s="165"/>
      <c r="BZ223" s="14"/>
      <c r="CA223" s="165"/>
      <c r="CB223" s="165"/>
      <c r="CC223" s="165"/>
      <c r="CD223" s="14"/>
      <c r="CE223" s="165"/>
      <c r="CF223" s="165"/>
      <c r="CG223" s="165"/>
      <c r="CH223" s="14"/>
      <c r="CI223" s="165"/>
      <c r="CJ223" s="165"/>
      <c r="CK223" s="165"/>
      <c r="CL223" s="14"/>
      <c r="CM223" s="165"/>
      <c r="CN223" s="165"/>
      <c r="CO223" s="165"/>
      <c r="CP223" s="14"/>
      <c r="CQ223" s="165"/>
      <c r="CR223" s="165"/>
      <c r="CS223" s="165"/>
      <c r="CT223" s="14"/>
      <c r="CU223" s="165"/>
      <c r="CV223" s="165"/>
      <c r="CW223" s="165"/>
      <c r="CX223" s="14"/>
      <c r="CY223" s="165"/>
      <c r="CZ223" s="165"/>
      <c r="DA223" s="165"/>
      <c r="DB223" s="14"/>
      <c r="DC223" s="165"/>
      <c r="DD223" s="165"/>
      <c r="DE223" s="165"/>
      <c r="DF223" s="14"/>
      <c r="DG223" s="165"/>
      <c r="DH223" s="165"/>
      <c r="DI223" s="165"/>
      <c r="DJ223" s="14"/>
      <c r="DK223" s="165"/>
      <c r="DL223" s="165"/>
      <c r="DM223" s="165"/>
      <c r="DN223" s="14"/>
      <c r="DO223" s="165"/>
      <c r="DP223" s="165"/>
      <c r="DQ223" s="165"/>
      <c r="DR223" s="14"/>
      <c r="DS223" s="165"/>
      <c r="DT223" s="165"/>
      <c r="DU223" s="165"/>
      <c r="DV223" s="14"/>
      <c r="DW223" s="165"/>
      <c r="DX223" s="165"/>
      <c r="DY223" s="165"/>
      <c r="DZ223" s="14"/>
      <c r="EA223" s="165"/>
      <c r="EB223" s="165"/>
      <c r="EC223" s="165"/>
      <c r="ED223" s="14"/>
      <c r="EE223" s="165"/>
      <c r="EF223" s="165"/>
      <c r="EG223" s="165"/>
      <c r="EH223" s="14"/>
      <c r="EI223" s="165"/>
      <c r="EJ223" s="165"/>
      <c r="EK223" s="165"/>
      <c r="EL223" s="14"/>
      <c r="EM223" s="165"/>
      <c r="EN223" s="165"/>
      <c r="EO223" s="165"/>
      <c r="EP223" s="14"/>
      <c r="EQ223" s="165"/>
      <c r="ER223" s="165"/>
      <c r="ES223" s="165"/>
      <c r="ET223" s="14"/>
      <c r="EU223" s="165"/>
      <c r="EV223" s="165"/>
      <c r="EW223" s="165"/>
      <c r="EX223" s="14"/>
      <c r="EY223" s="165"/>
      <c r="EZ223" s="165"/>
      <c r="FA223" s="165"/>
      <c r="FB223" s="14"/>
      <c r="FC223" s="165"/>
      <c r="FD223" s="165"/>
      <c r="FE223" s="165"/>
      <c r="FF223" s="14"/>
      <c r="FG223" s="165"/>
      <c r="FH223" s="165"/>
      <c r="FI223" s="165"/>
      <c r="FJ223" s="14"/>
      <c r="FK223" s="165"/>
      <c r="FL223" s="165"/>
      <c r="FM223" s="165"/>
      <c r="FN223" s="14"/>
      <c r="FO223" s="165"/>
      <c r="FP223" s="165"/>
      <c r="FQ223" s="165"/>
      <c r="FR223" s="14"/>
      <c r="FS223" s="165"/>
      <c r="FT223" s="165"/>
      <c r="FU223" s="165"/>
      <c r="FV223" s="14"/>
      <c r="FW223" s="165"/>
      <c r="FX223" s="165"/>
      <c r="FY223" s="165"/>
      <c r="FZ223" s="14"/>
      <c r="GA223" s="165"/>
      <c r="GB223" s="165"/>
      <c r="GC223" s="165"/>
      <c r="GD223" s="14"/>
      <c r="GE223" s="165"/>
      <c r="GF223" s="165"/>
      <c r="GG223" s="165"/>
      <c r="GH223" s="14"/>
      <c r="GI223" s="165"/>
      <c r="GJ223" s="165"/>
      <c r="GK223" s="165"/>
      <c r="GL223" s="14"/>
      <c r="GM223" s="165"/>
      <c r="GN223" s="165"/>
      <c r="GO223" s="165"/>
      <c r="GP223" s="14"/>
      <c r="GQ223" s="165"/>
      <c r="GR223" s="165"/>
      <c r="GS223" s="165"/>
      <c r="GT223" s="14"/>
      <c r="GU223" s="165"/>
      <c r="GV223" s="165"/>
      <c r="GW223" s="165"/>
      <c r="GX223" s="14"/>
      <c r="GY223" s="165"/>
      <c r="GZ223" s="165"/>
      <c r="HA223" s="165"/>
      <c r="HB223" s="14"/>
      <c r="HC223" s="165"/>
      <c r="HD223" s="165"/>
      <c r="HE223" s="165"/>
      <c r="HF223" s="14"/>
      <c r="HG223" s="165"/>
      <c r="HH223" s="165"/>
      <c r="HI223" s="165"/>
      <c r="HJ223" s="14"/>
      <c r="HK223" s="165"/>
      <c r="HL223" s="165"/>
      <c r="HM223" s="165"/>
      <c r="HN223" s="14"/>
      <c r="HO223" s="165"/>
      <c r="HP223" s="165"/>
      <c r="HQ223" s="165"/>
      <c r="HR223" s="14"/>
      <c r="HS223" s="165"/>
      <c r="HT223" s="165"/>
      <c r="HU223" s="165"/>
    </row>
    <row r="224" spans="1:229" ht="90" customHeight="1" x14ac:dyDescent="0.2">
      <c r="A224" s="181">
        <v>77</v>
      </c>
      <c r="B224" s="31" t="s">
        <v>291</v>
      </c>
      <c r="C224" s="23" t="s">
        <v>38</v>
      </c>
      <c r="D224" s="4" t="s">
        <v>139</v>
      </c>
      <c r="E224" s="4" t="s">
        <v>163</v>
      </c>
      <c r="F224" s="4" t="s">
        <v>163</v>
      </c>
      <c r="G224" s="1">
        <v>60</v>
      </c>
      <c r="H224" s="1">
        <f t="shared" si="38"/>
        <v>240</v>
      </c>
      <c r="I224" s="1" t="s">
        <v>228</v>
      </c>
      <c r="J224" s="667">
        <v>80</v>
      </c>
      <c r="K224" s="12">
        <v>90</v>
      </c>
      <c r="L224" s="10">
        <f>H224*K224</f>
        <v>21600</v>
      </c>
      <c r="M224" s="3">
        <f t="shared" si="39"/>
        <v>4320</v>
      </c>
      <c r="N224" s="3">
        <f t="shared" si="40"/>
        <v>2700</v>
      </c>
      <c r="O224" s="11">
        <f t="shared" si="41"/>
        <v>28620</v>
      </c>
      <c r="P224" s="591">
        <v>45222</v>
      </c>
      <c r="Q224" s="11" t="s">
        <v>790</v>
      </c>
      <c r="R224" s="579" t="s">
        <v>391</v>
      </c>
      <c r="S224" s="573" t="s">
        <v>774</v>
      </c>
      <c r="T224" s="528">
        <f>'LOTTO 77'!B52</f>
        <v>61.25</v>
      </c>
      <c r="U224" s="2">
        <v>7.64</v>
      </c>
      <c r="V224" s="35">
        <f t="shared" si="42"/>
        <v>68.89</v>
      </c>
      <c r="W224" s="35"/>
      <c r="X224" s="697">
        <v>11.11</v>
      </c>
      <c r="Y224" s="677">
        <v>19200</v>
      </c>
      <c r="Z224" s="684">
        <f>Y224/H224</f>
        <v>80</v>
      </c>
      <c r="AA224" s="2" t="s">
        <v>812</v>
      </c>
      <c r="AB224" s="8"/>
      <c r="AC224" s="176"/>
      <c r="AD224" s="14"/>
      <c r="AE224" s="165"/>
      <c r="AF224" s="165"/>
      <c r="AG224" s="165"/>
      <c r="AH224" s="14"/>
      <c r="AI224" s="165"/>
      <c r="AJ224" s="165"/>
      <c r="AK224" s="165"/>
      <c r="AL224" s="14"/>
      <c r="AM224" s="165"/>
      <c r="AN224" s="165"/>
      <c r="AO224" s="165"/>
      <c r="AP224" s="14"/>
      <c r="AQ224" s="165"/>
      <c r="AR224" s="165"/>
      <c r="AS224" s="165"/>
      <c r="AT224" s="14"/>
      <c r="AU224" s="165"/>
      <c r="AV224" s="165"/>
      <c r="AW224" s="165"/>
      <c r="AX224" s="14"/>
      <c r="AY224" s="165"/>
      <c r="AZ224" s="165"/>
      <c r="BA224" s="165"/>
      <c r="BB224" s="14"/>
      <c r="BC224" s="165"/>
      <c r="BD224" s="165"/>
      <c r="BE224" s="165"/>
      <c r="BF224" s="14"/>
      <c r="BG224" s="165"/>
      <c r="BH224" s="165"/>
      <c r="BI224" s="165"/>
      <c r="BJ224" s="14"/>
      <c r="BK224" s="165"/>
      <c r="BL224" s="165"/>
      <c r="BM224" s="165"/>
      <c r="BN224" s="14"/>
      <c r="BO224" s="165"/>
      <c r="BP224" s="165"/>
      <c r="BQ224" s="165"/>
      <c r="BR224" s="14"/>
      <c r="BS224" s="165"/>
      <c r="BT224" s="165"/>
      <c r="BU224" s="165"/>
      <c r="BV224" s="14"/>
      <c r="BW224" s="165"/>
      <c r="BX224" s="165"/>
      <c r="BY224" s="165"/>
      <c r="BZ224" s="14"/>
      <c r="CA224" s="165"/>
      <c r="CB224" s="165"/>
      <c r="CC224" s="165"/>
      <c r="CD224" s="14"/>
      <c r="CE224" s="165"/>
      <c r="CF224" s="165"/>
      <c r="CG224" s="165"/>
      <c r="CH224" s="14"/>
      <c r="CI224" s="165"/>
      <c r="CJ224" s="165"/>
      <c r="CK224" s="165"/>
      <c r="CL224" s="14"/>
      <c r="CM224" s="165"/>
      <c r="CN224" s="165"/>
      <c r="CO224" s="165"/>
      <c r="CP224" s="14"/>
      <c r="CQ224" s="165"/>
      <c r="CR224" s="165"/>
      <c r="CS224" s="165"/>
      <c r="CT224" s="14"/>
      <c r="CU224" s="165"/>
      <c r="CV224" s="165"/>
      <c r="CW224" s="165"/>
      <c r="CX224" s="14"/>
      <c r="CY224" s="165"/>
      <c r="CZ224" s="165"/>
      <c r="DA224" s="165"/>
      <c r="DB224" s="14"/>
      <c r="DC224" s="165"/>
      <c r="DD224" s="165"/>
      <c r="DE224" s="165"/>
      <c r="DF224" s="14"/>
      <c r="DG224" s="165"/>
      <c r="DH224" s="165"/>
      <c r="DI224" s="165"/>
      <c r="DJ224" s="14"/>
      <c r="DK224" s="165"/>
      <c r="DL224" s="165"/>
      <c r="DM224" s="165"/>
      <c r="DN224" s="14"/>
      <c r="DO224" s="165"/>
      <c r="DP224" s="165"/>
      <c r="DQ224" s="165"/>
      <c r="DR224" s="14"/>
      <c r="DS224" s="165"/>
      <c r="DT224" s="165"/>
      <c r="DU224" s="165"/>
      <c r="DV224" s="14"/>
      <c r="DW224" s="165"/>
      <c r="DX224" s="165"/>
      <c r="DY224" s="165"/>
      <c r="DZ224" s="14"/>
      <c r="EA224" s="165"/>
      <c r="EB224" s="165"/>
      <c r="EC224" s="165"/>
      <c r="ED224" s="14"/>
      <c r="EE224" s="165"/>
      <c r="EF224" s="165"/>
      <c r="EG224" s="165"/>
      <c r="EH224" s="14"/>
      <c r="EI224" s="165"/>
      <c r="EJ224" s="165"/>
      <c r="EK224" s="165"/>
      <c r="EL224" s="14"/>
      <c r="EM224" s="165"/>
      <c r="EN224" s="165"/>
      <c r="EO224" s="165"/>
      <c r="EP224" s="14"/>
      <c r="EQ224" s="165"/>
      <c r="ER224" s="165"/>
      <c r="ES224" s="165"/>
      <c r="ET224" s="14"/>
      <c r="EU224" s="165"/>
      <c r="EV224" s="165"/>
      <c r="EW224" s="165"/>
      <c r="EX224" s="14"/>
      <c r="EY224" s="165"/>
      <c r="EZ224" s="165"/>
      <c r="FA224" s="165"/>
      <c r="FB224" s="14"/>
      <c r="FC224" s="165"/>
      <c r="FD224" s="165"/>
      <c r="FE224" s="165"/>
      <c r="FF224" s="14"/>
      <c r="FG224" s="165"/>
      <c r="FH224" s="165"/>
      <c r="FI224" s="165"/>
      <c r="FJ224" s="14"/>
      <c r="FK224" s="165"/>
      <c r="FL224" s="165"/>
      <c r="FM224" s="165"/>
      <c r="FN224" s="14"/>
      <c r="FO224" s="165"/>
      <c r="FP224" s="165"/>
      <c r="FQ224" s="165"/>
      <c r="FR224" s="14"/>
      <c r="FS224" s="165"/>
      <c r="FT224" s="165"/>
      <c r="FU224" s="165"/>
      <c r="FV224" s="14"/>
      <c r="FW224" s="165"/>
      <c r="FX224" s="165"/>
      <c r="FY224" s="165"/>
      <c r="FZ224" s="14"/>
      <c r="GA224" s="165"/>
      <c r="GB224" s="165"/>
      <c r="GC224" s="165"/>
      <c r="GD224" s="14"/>
      <c r="GE224" s="165"/>
      <c r="GF224" s="165"/>
      <c r="GG224" s="165"/>
      <c r="GH224" s="14"/>
      <c r="GI224" s="165"/>
      <c r="GJ224" s="165"/>
      <c r="GK224" s="165"/>
      <c r="GL224" s="14"/>
      <c r="GM224" s="165"/>
      <c r="GN224" s="165"/>
      <c r="GO224" s="165"/>
      <c r="GP224" s="14"/>
      <c r="GQ224" s="165"/>
      <c r="GR224" s="165"/>
      <c r="GS224" s="165"/>
      <c r="GT224" s="14"/>
      <c r="GU224" s="165"/>
      <c r="GV224" s="165"/>
      <c r="GW224" s="165"/>
      <c r="GX224" s="14"/>
      <c r="GY224" s="165"/>
      <c r="GZ224" s="165"/>
      <c r="HA224" s="165"/>
      <c r="HB224" s="14"/>
      <c r="HC224" s="165"/>
      <c r="HD224" s="165"/>
      <c r="HE224" s="165"/>
      <c r="HF224" s="14"/>
      <c r="HG224" s="165"/>
      <c r="HH224" s="165"/>
      <c r="HI224" s="165"/>
      <c r="HJ224" s="14"/>
      <c r="HK224" s="165"/>
      <c r="HL224" s="165"/>
      <c r="HM224" s="165"/>
      <c r="HN224" s="14"/>
      <c r="HO224" s="165"/>
      <c r="HP224" s="165"/>
      <c r="HQ224" s="165"/>
      <c r="HR224" s="14"/>
      <c r="HS224" s="165"/>
      <c r="HT224" s="165"/>
      <c r="HU224" s="165"/>
    </row>
    <row r="225" spans="1:229" ht="90" customHeight="1" x14ac:dyDescent="0.2">
      <c r="A225" s="181">
        <v>77</v>
      </c>
      <c r="B225" s="31" t="s">
        <v>291</v>
      </c>
      <c r="C225" s="23" t="s">
        <v>38</v>
      </c>
      <c r="D225" s="4" t="s">
        <v>139</v>
      </c>
      <c r="E225" s="4" t="s">
        <v>163</v>
      </c>
      <c r="F225" s="4" t="s">
        <v>163</v>
      </c>
      <c r="G225" s="1">
        <v>60</v>
      </c>
      <c r="H225" s="1">
        <f t="shared" si="38"/>
        <v>240</v>
      </c>
      <c r="I225" s="1" t="s">
        <v>228</v>
      </c>
      <c r="J225" s="667">
        <v>80</v>
      </c>
      <c r="K225" s="12">
        <v>90</v>
      </c>
      <c r="L225" s="10">
        <f>H225*K225</f>
        <v>21600</v>
      </c>
      <c r="M225" s="3">
        <f t="shared" si="39"/>
        <v>4320</v>
      </c>
      <c r="N225" s="3">
        <f t="shared" si="40"/>
        <v>2700</v>
      </c>
      <c r="O225" s="11">
        <f t="shared" si="41"/>
        <v>28620</v>
      </c>
      <c r="P225" s="591">
        <v>45222</v>
      </c>
      <c r="Q225" s="11" t="s">
        <v>790</v>
      </c>
      <c r="R225" s="579" t="s">
        <v>396</v>
      </c>
      <c r="S225" s="573" t="s">
        <v>774</v>
      </c>
      <c r="T225" s="528">
        <f>'LOTTO 77'!B53</f>
        <v>61.25</v>
      </c>
      <c r="U225" s="2">
        <v>17.34</v>
      </c>
      <c r="V225" s="35">
        <f t="shared" si="42"/>
        <v>78.59</v>
      </c>
      <c r="W225" s="35"/>
      <c r="X225" s="697">
        <v>57.22</v>
      </c>
      <c r="Y225" s="677">
        <v>9240</v>
      </c>
      <c r="Z225" s="684">
        <f>Y225/H225</f>
        <v>38.5</v>
      </c>
      <c r="AA225" s="2" t="s">
        <v>812</v>
      </c>
      <c r="AB225" s="8" t="s">
        <v>807</v>
      </c>
      <c r="AC225" s="176" t="s">
        <v>819</v>
      </c>
      <c r="AD225" s="14"/>
      <c r="AE225" s="165"/>
      <c r="AF225" s="165"/>
      <c r="AG225" s="165"/>
      <c r="AH225" s="14"/>
      <c r="AI225" s="165"/>
      <c r="AJ225" s="165"/>
      <c r="AK225" s="165"/>
      <c r="AL225" s="14"/>
      <c r="AM225" s="165"/>
      <c r="AN225" s="165"/>
      <c r="AO225" s="165"/>
      <c r="AP225" s="14"/>
      <c r="AQ225" s="165"/>
      <c r="AR225" s="165"/>
      <c r="AS225" s="165"/>
      <c r="AT225" s="14"/>
      <c r="AU225" s="165"/>
      <c r="AV225" s="165"/>
      <c r="AW225" s="165"/>
      <c r="AX225" s="14"/>
      <c r="AY225" s="165"/>
      <c r="AZ225" s="165"/>
      <c r="BA225" s="165"/>
      <c r="BB225" s="14"/>
      <c r="BC225" s="165"/>
      <c r="BD225" s="165"/>
      <c r="BE225" s="165"/>
      <c r="BF225" s="14"/>
      <c r="BG225" s="165"/>
      <c r="BH225" s="165"/>
      <c r="BI225" s="165"/>
      <c r="BJ225" s="14"/>
      <c r="BK225" s="165"/>
      <c r="BL225" s="165"/>
      <c r="BM225" s="165"/>
      <c r="BN225" s="14"/>
      <c r="BO225" s="165"/>
      <c r="BP225" s="165"/>
      <c r="BQ225" s="165"/>
      <c r="BR225" s="14"/>
      <c r="BS225" s="165"/>
      <c r="BT225" s="165"/>
      <c r="BU225" s="165"/>
      <c r="BV225" s="14"/>
      <c r="BW225" s="165"/>
      <c r="BX225" s="165"/>
      <c r="BY225" s="165"/>
      <c r="BZ225" s="14"/>
      <c r="CA225" s="165"/>
      <c r="CB225" s="165"/>
      <c r="CC225" s="165"/>
      <c r="CD225" s="14"/>
      <c r="CE225" s="165"/>
      <c r="CF225" s="165"/>
      <c r="CG225" s="165"/>
      <c r="CH225" s="14"/>
      <c r="CI225" s="165"/>
      <c r="CJ225" s="165"/>
      <c r="CK225" s="165"/>
      <c r="CL225" s="14"/>
      <c r="CM225" s="165"/>
      <c r="CN225" s="165"/>
      <c r="CO225" s="165"/>
      <c r="CP225" s="14"/>
      <c r="CQ225" s="165"/>
      <c r="CR225" s="165"/>
      <c r="CS225" s="165"/>
      <c r="CT225" s="14"/>
      <c r="CU225" s="165"/>
      <c r="CV225" s="165"/>
      <c r="CW225" s="165"/>
      <c r="CX225" s="14"/>
      <c r="CY225" s="165"/>
      <c r="CZ225" s="165"/>
      <c r="DA225" s="165"/>
      <c r="DB225" s="14"/>
      <c r="DC225" s="165"/>
      <c r="DD225" s="165"/>
      <c r="DE225" s="165"/>
      <c r="DF225" s="14"/>
      <c r="DG225" s="165"/>
      <c r="DH225" s="165"/>
      <c r="DI225" s="165"/>
      <c r="DJ225" s="14"/>
      <c r="DK225" s="165"/>
      <c r="DL225" s="165"/>
      <c r="DM225" s="165"/>
      <c r="DN225" s="14"/>
      <c r="DO225" s="165"/>
      <c r="DP225" s="165"/>
      <c r="DQ225" s="165"/>
      <c r="DR225" s="14"/>
      <c r="DS225" s="165"/>
      <c r="DT225" s="165"/>
      <c r="DU225" s="165"/>
      <c r="DV225" s="14"/>
      <c r="DW225" s="165"/>
      <c r="DX225" s="165"/>
      <c r="DY225" s="165"/>
      <c r="DZ225" s="14"/>
      <c r="EA225" s="165"/>
      <c r="EB225" s="165"/>
      <c r="EC225" s="165"/>
      <c r="ED225" s="14"/>
      <c r="EE225" s="165"/>
      <c r="EF225" s="165"/>
      <c r="EG225" s="165"/>
      <c r="EH225" s="14"/>
      <c r="EI225" s="165"/>
      <c r="EJ225" s="165"/>
      <c r="EK225" s="165"/>
      <c r="EL225" s="14"/>
      <c r="EM225" s="165"/>
      <c r="EN225" s="165"/>
      <c r="EO225" s="165"/>
      <c r="EP225" s="14"/>
      <c r="EQ225" s="165"/>
      <c r="ER225" s="165"/>
      <c r="ES225" s="165"/>
      <c r="ET225" s="14"/>
      <c r="EU225" s="165"/>
      <c r="EV225" s="165"/>
      <c r="EW225" s="165"/>
      <c r="EX225" s="14"/>
      <c r="EY225" s="165"/>
      <c r="EZ225" s="165"/>
      <c r="FA225" s="165"/>
      <c r="FB225" s="14"/>
      <c r="FC225" s="165"/>
      <c r="FD225" s="165"/>
      <c r="FE225" s="165"/>
      <c r="FF225" s="14"/>
      <c r="FG225" s="165"/>
      <c r="FH225" s="165"/>
      <c r="FI225" s="165"/>
      <c r="FJ225" s="14"/>
      <c r="FK225" s="165"/>
      <c r="FL225" s="165"/>
      <c r="FM225" s="165"/>
      <c r="FN225" s="14"/>
      <c r="FO225" s="165"/>
      <c r="FP225" s="165"/>
      <c r="FQ225" s="165"/>
      <c r="FR225" s="14"/>
      <c r="FS225" s="165"/>
      <c r="FT225" s="165"/>
      <c r="FU225" s="165"/>
      <c r="FV225" s="14"/>
      <c r="FW225" s="165"/>
      <c r="FX225" s="165"/>
      <c r="FY225" s="165"/>
      <c r="FZ225" s="14"/>
      <c r="GA225" s="165"/>
      <c r="GB225" s="165"/>
      <c r="GC225" s="165"/>
      <c r="GD225" s="14"/>
      <c r="GE225" s="165"/>
      <c r="GF225" s="165"/>
      <c r="GG225" s="165"/>
      <c r="GH225" s="14"/>
      <c r="GI225" s="165"/>
      <c r="GJ225" s="165"/>
      <c r="GK225" s="165"/>
      <c r="GL225" s="14"/>
      <c r="GM225" s="165"/>
      <c r="GN225" s="165"/>
      <c r="GO225" s="165"/>
      <c r="GP225" s="14"/>
      <c r="GQ225" s="165"/>
      <c r="GR225" s="165"/>
      <c r="GS225" s="165"/>
      <c r="GT225" s="14"/>
      <c r="GU225" s="165"/>
      <c r="GV225" s="165"/>
      <c r="GW225" s="165"/>
      <c r="GX225" s="14"/>
      <c r="GY225" s="165"/>
      <c r="GZ225" s="165"/>
      <c r="HA225" s="165"/>
      <c r="HB225" s="14"/>
      <c r="HC225" s="165"/>
      <c r="HD225" s="165"/>
      <c r="HE225" s="165"/>
      <c r="HF225" s="14"/>
      <c r="HG225" s="165"/>
      <c r="HH225" s="165"/>
      <c r="HI225" s="165"/>
      <c r="HJ225" s="14"/>
      <c r="HK225" s="165"/>
      <c r="HL225" s="165"/>
      <c r="HM225" s="165"/>
      <c r="HN225" s="14"/>
      <c r="HO225" s="165"/>
      <c r="HP225" s="165"/>
      <c r="HQ225" s="165"/>
      <c r="HR225" s="14"/>
      <c r="HS225" s="165"/>
      <c r="HT225" s="165"/>
      <c r="HU225" s="165"/>
    </row>
    <row r="226" spans="1:229" ht="90" customHeight="1" x14ac:dyDescent="0.2">
      <c r="A226" s="181">
        <v>77</v>
      </c>
      <c r="B226" s="31" t="s">
        <v>291</v>
      </c>
      <c r="C226" s="23" t="s">
        <v>38</v>
      </c>
      <c r="D226" s="4" t="s">
        <v>139</v>
      </c>
      <c r="E226" s="4" t="s">
        <v>163</v>
      </c>
      <c r="F226" s="4" t="s">
        <v>163</v>
      </c>
      <c r="G226" s="1">
        <v>60</v>
      </c>
      <c r="H226" s="1">
        <f t="shared" si="38"/>
        <v>240</v>
      </c>
      <c r="I226" s="1" t="s">
        <v>228</v>
      </c>
      <c r="J226" s="667">
        <v>80</v>
      </c>
      <c r="K226" s="12">
        <v>90</v>
      </c>
      <c r="L226" s="10">
        <f>H226*K226</f>
        <v>21600</v>
      </c>
      <c r="M226" s="3">
        <f t="shared" si="39"/>
        <v>4320</v>
      </c>
      <c r="N226" s="3">
        <f t="shared" si="40"/>
        <v>2700</v>
      </c>
      <c r="O226" s="11">
        <f t="shared" si="41"/>
        <v>28620</v>
      </c>
      <c r="P226" s="591">
        <v>45222</v>
      </c>
      <c r="Q226" s="11" t="s">
        <v>790</v>
      </c>
      <c r="R226" s="579" t="s">
        <v>399</v>
      </c>
      <c r="S226" s="573" t="s">
        <v>774</v>
      </c>
      <c r="T226" s="528">
        <f>'LOTTO 77'!B54</f>
        <v>61.25</v>
      </c>
      <c r="U226" s="2">
        <v>15.66</v>
      </c>
      <c r="V226" s="35">
        <f t="shared" si="42"/>
        <v>76.91</v>
      </c>
      <c r="W226" s="35"/>
      <c r="X226" s="697">
        <v>46.67</v>
      </c>
      <c r="Y226" s="677">
        <v>11520</v>
      </c>
      <c r="Z226" s="684">
        <f>Y226/H226</f>
        <v>48</v>
      </c>
      <c r="AA226" s="2" t="s">
        <v>812</v>
      </c>
      <c r="AB226" s="8"/>
      <c r="AC226" s="176"/>
      <c r="AD226" s="14"/>
      <c r="AE226" s="165"/>
      <c r="AF226" s="165"/>
      <c r="AG226" s="165"/>
      <c r="AH226" s="14"/>
      <c r="AI226" s="165"/>
      <c r="AJ226" s="165"/>
      <c r="AK226" s="165"/>
      <c r="AL226" s="14"/>
      <c r="AM226" s="165"/>
      <c r="AN226" s="165"/>
      <c r="AO226" s="165"/>
      <c r="AP226" s="14"/>
      <c r="AQ226" s="165"/>
      <c r="AR226" s="165"/>
      <c r="AS226" s="165"/>
      <c r="AT226" s="14"/>
      <c r="AU226" s="165"/>
      <c r="AV226" s="165"/>
      <c r="AW226" s="165"/>
      <c r="AX226" s="14"/>
      <c r="AY226" s="165"/>
      <c r="AZ226" s="165"/>
      <c r="BA226" s="165"/>
      <c r="BB226" s="14"/>
      <c r="BC226" s="165"/>
      <c r="BD226" s="165"/>
      <c r="BE226" s="165"/>
      <c r="BF226" s="14"/>
      <c r="BG226" s="165"/>
      <c r="BH226" s="165"/>
      <c r="BI226" s="165"/>
      <c r="BJ226" s="14"/>
      <c r="BK226" s="165"/>
      <c r="BL226" s="165"/>
      <c r="BM226" s="165"/>
      <c r="BN226" s="14"/>
      <c r="BO226" s="165"/>
      <c r="BP226" s="165"/>
      <c r="BQ226" s="165"/>
      <c r="BR226" s="14"/>
      <c r="BS226" s="165"/>
      <c r="BT226" s="165"/>
      <c r="BU226" s="165"/>
      <c r="BV226" s="14"/>
      <c r="BW226" s="165"/>
      <c r="BX226" s="165"/>
      <c r="BY226" s="165"/>
      <c r="BZ226" s="14"/>
      <c r="CA226" s="165"/>
      <c r="CB226" s="165"/>
      <c r="CC226" s="165"/>
      <c r="CD226" s="14"/>
      <c r="CE226" s="165"/>
      <c r="CF226" s="165"/>
      <c r="CG226" s="165"/>
      <c r="CH226" s="14"/>
      <c r="CI226" s="165"/>
      <c r="CJ226" s="165"/>
      <c r="CK226" s="165"/>
      <c r="CL226" s="14"/>
      <c r="CM226" s="165"/>
      <c r="CN226" s="165"/>
      <c r="CO226" s="165"/>
      <c r="CP226" s="14"/>
      <c r="CQ226" s="165"/>
      <c r="CR226" s="165"/>
      <c r="CS226" s="165"/>
      <c r="CT226" s="14"/>
      <c r="CU226" s="165"/>
      <c r="CV226" s="165"/>
      <c r="CW226" s="165"/>
      <c r="CX226" s="14"/>
      <c r="CY226" s="165"/>
      <c r="CZ226" s="165"/>
      <c r="DA226" s="165"/>
      <c r="DB226" s="14"/>
      <c r="DC226" s="165"/>
      <c r="DD226" s="165"/>
      <c r="DE226" s="165"/>
      <c r="DF226" s="14"/>
      <c r="DG226" s="165"/>
      <c r="DH226" s="165"/>
      <c r="DI226" s="165"/>
      <c r="DJ226" s="14"/>
      <c r="DK226" s="165"/>
      <c r="DL226" s="165"/>
      <c r="DM226" s="165"/>
      <c r="DN226" s="14"/>
      <c r="DO226" s="165"/>
      <c r="DP226" s="165"/>
      <c r="DQ226" s="165"/>
      <c r="DR226" s="14"/>
      <c r="DS226" s="165"/>
      <c r="DT226" s="165"/>
      <c r="DU226" s="165"/>
      <c r="DV226" s="14"/>
      <c r="DW226" s="165"/>
      <c r="DX226" s="165"/>
      <c r="DY226" s="165"/>
      <c r="DZ226" s="14"/>
      <c r="EA226" s="165"/>
      <c r="EB226" s="165"/>
      <c r="EC226" s="165"/>
      <c r="ED226" s="14"/>
      <c r="EE226" s="165"/>
      <c r="EF226" s="165"/>
      <c r="EG226" s="165"/>
      <c r="EH226" s="14"/>
      <c r="EI226" s="165"/>
      <c r="EJ226" s="165"/>
      <c r="EK226" s="165"/>
      <c r="EL226" s="14"/>
      <c r="EM226" s="165"/>
      <c r="EN226" s="165"/>
      <c r="EO226" s="165"/>
      <c r="EP226" s="14"/>
      <c r="EQ226" s="165"/>
      <c r="ER226" s="165"/>
      <c r="ES226" s="165"/>
      <c r="ET226" s="14"/>
      <c r="EU226" s="165"/>
      <c r="EV226" s="165"/>
      <c r="EW226" s="165"/>
      <c r="EX226" s="14"/>
      <c r="EY226" s="165"/>
      <c r="EZ226" s="165"/>
      <c r="FA226" s="165"/>
      <c r="FB226" s="14"/>
      <c r="FC226" s="165"/>
      <c r="FD226" s="165"/>
      <c r="FE226" s="165"/>
      <c r="FF226" s="14"/>
      <c r="FG226" s="165"/>
      <c r="FH226" s="165"/>
      <c r="FI226" s="165"/>
      <c r="FJ226" s="14"/>
      <c r="FK226" s="165"/>
      <c r="FL226" s="165"/>
      <c r="FM226" s="165"/>
      <c r="FN226" s="14"/>
      <c r="FO226" s="165"/>
      <c r="FP226" s="165"/>
      <c r="FQ226" s="165"/>
      <c r="FR226" s="14"/>
      <c r="FS226" s="165"/>
      <c r="FT226" s="165"/>
      <c r="FU226" s="165"/>
      <c r="FV226" s="14"/>
      <c r="FW226" s="165"/>
      <c r="FX226" s="165"/>
      <c r="FY226" s="165"/>
      <c r="FZ226" s="14"/>
      <c r="GA226" s="165"/>
      <c r="GB226" s="165"/>
      <c r="GC226" s="165"/>
      <c r="GD226" s="14"/>
      <c r="GE226" s="165"/>
      <c r="GF226" s="165"/>
      <c r="GG226" s="165"/>
      <c r="GH226" s="14"/>
      <c r="GI226" s="165"/>
      <c r="GJ226" s="165"/>
      <c r="GK226" s="165"/>
      <c r="GL226" s="14"/>
      <c r="GM226" s="165"/>
      <c r="GN226" s="165"/>
      <c r="GO226" s="165"/>
      <c r="GP226" s="14"/>
      <c r="GQ226" s="165"/>
      <c r="GR226" s="165"/>
      <c r="GS226" s="165"/>
      <c r="GT226" s="14"/>
      <c r="GU226" s="165"/>
      <c r="GV226" s="165"/>
      <c r="GW226" s="165"/>
      <c r="GX226" s="14"/>
      <c r="GY226" s="165"/>
      <c r="GZ226" s="165"/>
      <c r="HA226" s="165"/>
      <c r="HB226" s="14"/>
      <c r="HC226" s="165"/>
      <c r="HD226" s="165"/>
      <c r="HE226" s="165"/>
      <c r="HF226" s="14"/>
      <c r="HG226" s="165"/>
      <c r="HH226" s="165"/>
      <c r="HI226" s="165"/>
      <c r="HJ226" s="14"/>
      <c r="HK226" s="165"/>
      <c r="HL226" s="165"/>
      <c r="HM226" s="165"/>
      <c r="HN226" s="14"/>
      <c r="HO226" s="165"/>
      <c r="HP226" s="165"/>
      <c r="HQ226" s="165"/>
      <c r="HR226" s="14"/>
      <c r="HS226" s="165"/>
      <c r="HT226" s="165"/>
      <c r="HU226" s="165"/>
    </row>
    <row r="227" spans="1:229" ht="90" customHeight="1" x14ac:dyDescent="0.2">
      <c r="A227" s="181">
        <v>77</v>
      </c>
      <c r="B227" s="31" t="s">
        <v>291</v>
      </c>
      <c r="C227" s="23" t="s">
        <v>38</v>
      </c>
      <c r="D227" s="4" t="s">
        <v>139</v>
      </c>
      <c r="E227" s="4" t="s">
        <v>163</v>
      </c>
      <c r="F227" s="4" t="s">
        <v>163</v>
      </c>
      <c r="G227" s="1">
        <v>60</v>
      </c>
      <c r="H227" s="1">
        <f t="shared" si="38"/>
        <v>240</v>
      </c>
      <c r="I227" s="1" t="s">
        <v>228</v>
      </c>
      <c r="J227" s="667">
        <v>80</v>
      </c>
      <c r="K227" s="12">
        <v>90</v>
      </c>
      <c r="L227" s="10">
        <f>H227*K227</f>
        <v>21600</v>
      </c>
      <c r="M227" s="3">
        <f t="shared" si="39"/>
        <v>4320</v>
      </c>
      <c r="N227" s="3">
        <f t="shared" si="40"/>
        <v>2700</v>
      </c>
      <c r="O227" s="11">
        <f t="shared" si="41"/>
        <v>28620</v>
      </c>
      <c r="P227" s="591">
        <v>45222</v>
      </c>
      <c r="Q227" s="11" t="s">
        <v>775</v>
      </c>
      <c r="R227" s="579" t="s">
        <v>401</v>
      </c>
      <c r="S227" s="573" t="s">
        <v>774</v>
      </c>
      <c r="T227" s="528">
        <f>'LOTTO 77'!B55</f>
        <v>61.25</v>
      </c>
      <c r="U227" s="2">
        <v>20</v>
      </c>
      <c r="V227" s="35">
        <f t="shared" si="42"/>
        <v>81.25</v>
      </c>
      <c r="W227" s="35"/>
      <c r="X227" s="697">
        <v>76.11</v>
      </c>
      <c r="Y227" s="677">
        <v>5160</v>
      </c>
      <c r="Z227" s="684">
        <f>Y227/H227</f>
        <v>21.5</v>
      </c>
      <c r="AA227" s="2" t="s">
        <v>812</v>
      </c>
      <c r="AB227" s="8" t="s">
        <v>807</v>
      </c>
      <c r="AC227" s="176" t="s">
        <v>819</v>
      </c>
      <c r="AD227" s="14"/>
      <c r="AE227" s="165"/>
      <c r="AF227" s="165"/>
      <c r="AG227" s="165"/>
      <c r="AH227" s="14"/>
      <c r="AI227" s="165"/>
      <c r="AJ227" s="165"/>
      <c r="AK227" s="165"/>
      <c r="AL227" s="14"/>
      <c r="AM227" s="165"/>
      <c r="AN227" s="165"/>
      <c r="AO227" s="165"/>
      <c r="AP227" s="14"/>
      <c r="AQ227" s="165"/>
      <c r="AR227" s="165"/>
      <c r="AS227" s="165"/>
      <c r="AT227" s="14"/>
      <c r="AU227" s="165"/>
      <c r="AV227" s="165"/>
      <c r="AW227" s="165"/>
      <c r="AX227" s="14"/>
      <c r="AY227" s="165"/>
      <c r="AZ227" s="165"/>
      <c r="BA227" s="165"/>
      <c r="BB227" s="14"/>
      <c r="BC227" s="165"/>
      <c r="BD227" s="165"/>
      <c r="BE227" s="165"/>
      <c r="BF227" s="14"/>
      <c r="BG227" s="165"/>
      <c r="BH227" s="165"/>
      <c r="BI227" s="165"/>
      <c r="BJ227" s="14"/>
      <c r="BK227" s="165"/>
      <c r="BL227" s="165"/>
      <c r="BM227" s="165"/>
      <c r="BN227" s="14"/>
      <c r="BO227" s="165"/>
      <c r="BP227" s="165"/>
      <c r="BQ227" s="165"/>
      <c r="BR227" s="14"/>
      <c r="BS227" s="165"/>
      <c r="BT227" s="165"/>
      <c r="BU227" s="165"/>
      <c r="BV227" s="14"/>
      <c r="BW227" s="165"/>
      <c r="BX227" s="165"/>
      <c r="BY227" s="165"/>
      <c r="BZ227" s="14"/>
      <c r="CA227" s="165"/>
      <c r="CB227" s="165"/>
      <c r="CC227" s="165"/>
      <c r="CD227" s="14"/>
      <c r="CE227" s="165"/>
      <c r="CF227" s="165"/>
      <c r="CG227" s="165"/>
      <c r="CH227" s="14"/>
      <c r="CI227" s="165"/>
      <c r="CJ227" s="165"/>
      <c r="CK227" s="165"/>
      <c r="CL227" s="14"/>
      <c r="CM227" s="165"/>
      <c r="CN227" s="165"/>
      <c r="CO227" s="165"/>
      <c r="CP227" s="14"/>
      <c r="CQ227" s="165"/>
      <c r="CR227" s="165"/>
      <c r="CS227" s="165"/>
      <c r="CT227" s="14"/>
      <c r="CU227" s="165"/>
      <c r="CV227" s="165"/>
      <c r="CW227" s="165"/>
      <c r="CX227" s="14"/>
      <c r="CY227" s="165"/>
      <c r="CZ227" s="165"/>
      <c r="DA227" s="165"/>
      <c r="DB227" s="14"/>
      <c r="DC227" s="165"/>
      <c r="DD227" s="165"/>
      <c r="DE227" s="165"/>
      <c r="DF227" s="14"/>
      <c r="DG227" s="165"/>
      <c r="DH227" s="165"/>
      <c r="DI227" s="165"/>
      <c r="DJ227" s="14"/>
      <c r="DK227" s="165"/>
      <c r="DL227" s="165"/>
      <c r="DM227" s="165"/>
      <c r="DN227" s="14"/>
      <c r="DO227" s="165"/>
      <c r="DP227" s="165"/>
      <c r="DQ227" s="165"/>
      <c r="DR227" s="14"/>
      <c r="DS227" s="165"/>
      <c r="DT227" s="165"/>
      <c r="DU227" s="165"/>
      <c r="DV227" s="14"/>
      <c r="DW227" s="165"/>
      <c r="DX227" s="165"/>
      <c r="DY227" s="165"/>
      <c r="DZ227" s="14"/>
      <c r="EA227" s="165"/>
      <c r="EB227" s="165"/>
      <c r="EC227" s="165"/>
      <c r="ED227" s="14"/>
      <c r="EE227" s="165"/>
      <c r="EF227" s="165"/>
      <c r="EG227" s="165"/>
      <c r="EH227" s="14"/>
      <c r="EI227" s="165"/>
      <c r="EJ227" s="165"/>
      <c r="EK227" s="165"/>
      <c r="EL227" s="14"/>
      <c r="EM227" s="165"/>
      <c r="EN227" s="165"/>
      <c r="EO227" s="165"/>
      <c r="EP227" s="14"/>
      <c r="EQ227" s="165"/>
      <c r="ER227" s="165"/>
      <c r="ES227" s="165"/>
      <c r="ET227" s="14"/>
      <c r="EU227" s="165"/>
      <c r="EV227" s="165"/>
      <c r="EW227" s="165"/>
      <c r="EX227" s="14"/>
      <c r="EY227" s="165"/>
      <c r="EZ227" s="165"/>
      <c r="FA227" s="165"/>
      <c r="FB227" s="14"/>
      <c r="FC227" s="165"/>
      <c r="FD227" s="165"/>
      <c r="FE227" s="165"/>
      <c r="FF227" s="14"/>
      <c r="FG227" s="165"/>
      <c r="FH227" s="165"/>
      <c r="FI227" s="165"/>
      <c r="FJ227" s="14"/>
      <c r="FK227" s="165"/>
      <c r="FL227" s="165"/>
      <c r="FM227" s="165"/>
      <c r="FN227" s="14"/>
      <c r="FO227" s="165"/>
      <c r="FP227" s="165"/>
      <c r="FQ227" s="165"/>
      <c r="FR227" s="14"/>
      <c r="FS227" s="165"/>
      <c r="FT227" s="165"/>
      <c r="FU227" s="165"/>
      <c r="FV227" s="14"/>
      <c r="FW227" s="165"/>
      <c r="FX227" s="165"/>
      <c r="FY227" s="165"/>
      <c r="FZ227" s="14"/>
      <c r="GA227" s="165"/>
      <c r="GB227" s="165"/>
      <c r="GC227" s="165"/>
      <c r="GD227" s="14"/>
      <c r="GE227" s="165"/>
      <c r="GF227" s="165"/>
      <c r="GG227" s="165"/>
      <c r="GH227" s="14"/>
      <c r="GI227" s="165"/>
      <c r="GJ227" s="165"/>
      <c r="GK227" s="165"/>
      <c r="GL227" s="14"/>
      <c r="GM227" s="165"/>
      <c r="GN227" s="165"/>
      <c r="GO227" s="165"/>
      <c r="GP227" s="14"/>
      <c r="GQ227" s="165"/>
      <c r="GR227" s="165"/>
      <c r="GS227" s="165"/>
      <c r="GT227" s="14"/>
      <c r="GU227" s="165"/>
      <c r="GV227" s="165"/>
      <c r="GW227" s="165"/>
      <c r="GX227" s="14"/>
      <c r="GY227" s="165"/>
      <c r="GZ227" s="165"/>
      <c r="HA227" s="165"/>
      <c r="HB227" s="14"/>
      <c r="HC227" s="165"/>
      <c r="HD227" s="165"/>
      <c r="HE227" s="165"/>
      <c r="HF227" s="14"/>
      <c r="HG227" s="165"/>
      <c r="HH227" s="165"/>
      <c r="HI227" s="165"/>
      <c r="HJ227" s="14"/>
      <c r="HK227" s="165"/>
      <c r="HL227" s="165"/>
      <c r="HM227" s="165"/>
      <c r="HN227" s="14"/>
      <c r="HO227" s="165"/>
      <c r="HP227" s="165"/>
      <c r="HQ227" s="165"/>
      <c r="HR227" s="14"/>
      <c r="HS227" s="165"/>
      <c r="HT227" s="165"/>
      <c r="HU227" s="165"/>
    </row>
    <row r="228" spans="1:229" s="61" customFormat="1" ht="90" customHeight="1" x14ac:dyDescent="0.2">
      <c r="A228" s="180">
        <v>78</v>
      </c>
      <c r="B228" s="48">
        <v>9830060621</v>
      </c>
      <c r="C228" s="55" t="s">
        <v>39</v>
      </c>
      <c r="D228" s="48" t="s">
        <v>139</v>
      </c>
      <c r="E228" s="48" t="s">
        <v>163</v>
      </c>
      <c r="F228" s="48" t="s">
        <v>163</v>
      </c>
      <c r="G228" s="45">
        <v>15</v>
      </c>
      <c r="H228" s="45">
        <f t="shared" si="38"/>
        <v>60</v>
      </c>
      <c r="I228" s="45" t="s">
        <v>228</v>
      </c>
      <c r="J228" s="667">
        <v>50</v>
      </c>
      <c r="K228" s="57">
        <f>J228*1.1</f>
        <v>55.000000000000007</v>
      </c>
      <c r="L228" s="50">
        <f>H228*K228</f>
        <v>3300.0000000000005</v>
      </c>
      <c r="M228" s="51">
        <f t="shared" si="39"/>
        <v>660.00000000000011</v>
      </c>
      <c r="N228" s="51">
        <f t="shared" si="40"/>
        <v>412.50000000000011</v>
      </c>
      <c r="O228" s="52">
        <f t="shared" si="41"/>
        <v>4372.5000000000009</v>
      </c>
      <c r="P228" s="593">
        <v>45222</v>
      </c>
      <c r="Q228" s="52" t="s">
        <v>790</v>
      </c>
      <c r="R228" s="580" t="s">
        <v>373</v>
      </c>
      <c r="S228" s="574" t="s">
        <v>781</v>
      </c>
      <c r="T228" s="46" t="s">
        <v>809</v>
      </c>
      <c r="U228" s="46" t="s">
        <v>809</v>
      </c>
      <c r="V228" s="46" t="s">
        <v>809</v>
      </c>
      <c r="W228" s="46"/>
      <c r="X228" s="46" t="s">
        <v>809</v>
      </c>
      <c r="Y228" s="46" t="s">
        <v>809</v>
      </c>
      <c r="Z228" s="46" t="s">
        <v>809</v>
      </c>
      <c r="AA228" s="46" t="s">
        <v>809</v>
      </c>
      <c r="AB228" s="46" t="s">
        <v>809</v>
      </c>
      <c r="AC228" s="716" t="s">
        <v>809</v>
      </c>
      <c r="AD228" s="59"/>
      <c r="AE228" s="166"/>
      <c r="AF228" s="166"/>
      <c r="AG228" s="166"/>
      <c r="AH228" s="59"/>
      <c r="AI228" s="166"/>
      <c r="AJ228" s="166"/>
      <c r="AK228" s="166"/>
      <c r="AL228" s="59"/>
      <c r="AM228" s="166"/>
      <c r="AN228" s="166"/>
      <c r="AO228" s="166"/>
      <c r="AP228" s="59"/>
      <c r="AQ228" s="166"/>
      <c r="AR228" s="166"/>
      <c r="AS228" s="166"/>
      <c r="AT228" s="59"/>
      <c r="AU228" s="166"/>
      <c r="AV228" s="166"/>
      <c r="AW228" s="166"/>
      <c r="AX228" s="59"/>
      <c r="AY228" s="166"/>
      <c r="AZ228" s="166"/>
      <c r="BA228" s="166"/>
      <c r="BB228" s="59"/>
      <c r="BC228" s="166"/>
      <c r="BD228" s="166"/>
      <c r="BE228" s="166"/>
      <c r="BF228" s="59"/>
      <c r="BG228" s="166"/>
      <c r="BH228" s="166"/>
      <c r="BI228" s="166"/>
      <c r="BJ228" s="59"/>
      <c r="BK228" s="166"/>
      <c r="BL228" s="166"/>
      <c r="BM228" s="166"/>
      <c r="BN228" s="59"/>
      <c r="BO228" s="166"/>
      <c r="BP228" s="166"/>
      <c r="BQ228" s="166"/>
      <c r="BR228" s="59"/>
      <c r="BS228" s="166"/>
      <c r="BT228" s="166"/>
      <c r="BU228" s="166"/>
      <c r="BV228" s="59"/>
      <c r="BW228" s="166"/>
      <c r="BX228" s="166"/>
      <c r="BY228" s="166"/>
      <c r="BZ228" s="59"/>
      <c r="CA228" s="166"/>
      <c r="CB228" s="166"/>
      <c r="CC228" s="166"/>
      <c r="CD228" s="59"/>
      <c r="CE228" s="166"/>
      <c r="CF228" s="166"/>
      <c r="CG228" s="166"/>
      <c r="CH228" s="59"/>
      <c r="CI228" s="166"/>
      <c r="CJ228" s="166"/>
      <c r="CK228" s="166"/>
      <c r="CL228" s="59"/>
      <c r="CM228" s="166"/>
      <c r="CN228" s="166"/>
      <c r="CO228" s="166"/>
      <c r="CP228" s="59"/>
      <c r="CQ228" s="166"/>
      <c r="CR228" s="166"/>
      <c r="CS228" s="166"/>
      <c r="CT228" s="59"/>
      <c r="CU228" s="166"/>
      <c r="CV228" s="166"/>
      <c r="CW228" s="166"/>
      <c r="CX228" s="59"/>
      <c r="CY228" s="166"/>
      <c r="CZ228" s="166"/>
      <c r="DA228" s="166"/>
      <c r="DB228" s="59"/>
      <c r="DC228" s="166"/>
      <c r="DD228" s="166"/>
      <c r="DE228" s="166"/>
      <c r="DF228" s="59"/>
      <c r="DG228" s="166"/>
      <c r="DH228" s="166"/>
      <c r="DI228" s="166"/>
      <c r="DJ228" s="59"/>
      <c r="DK228" s="166"/>
      <c r="DL228" s="166"/>
      <c r="DM228" s="166"/>
      <c r="DN228" s="59"/>
      <c r="DO228" s="166"/>
      <c r="DP228" s="166"/>
      <c r="DQ228" s="166"/>
      <c r="DR228" s="59"/>
      <c r="DS228" s="166"/>
      <c r="DT228" s="166"/>
      <c r="DU228" s="166"/>
      <c r="DV228" s="59"/>
      <c r="DW228" s="166"/>
      <c r="DX228" s="166"/>
      <c r="DY228" s="166"/>
      <c r="DZ228" s="59"/>
      <c r="EA228" s="166"/>
      <c r="EB228" s="166"/>
      <c r="EC228" s="166"/>
      <c r="ED228" s="59"/>
      <c r="EE228" s="166"/>
      <c r="EF228" s="166"/>
      <c r="EG228" s="166"/>
      <c r="EH228" s="59"/>
      <c r="EI228" s="166"/>
      <c r="EJ228" s="166"/>
      <c r="EK228" s="166"/>
      <c r="EL228" s="59"/>
      <c r="EM228" s="166"/>
      <c r="EN228" s="166"/>
      <c r="EO228" s="166"/>
      <c r="EP228" s="59"/>
      <c r="EQ228" s="166"/>
      <c r="ER228" s="166"/>
      <c r="ES228" s="166"/>
      <c r="ET228" s="59"/>
      <c r="EU228" s="166"/>
      <c r="EV228" s="166"/>
      <c r="EW228" s="166"/>
      <c r="EX228" s="59"/>
      <c r="EY228" s="166"/>
      <c r="EZ228" s="166"/>
      <c r="FA228" s="166"/>
      <c r="FB228" s="59"/>
      <c r="FC228" s="166"/>
      <c r="FD228" s="166"/>
      <c r="FE228" s="166"/>
      <c r="FF228" s="59"/>
      <c r="FG228" s="166"/>
      <c r="FH228" s="166"/>
      <c r="FI228" s="166"/>
      <c r="FJ228" s="59"/>
      <c r="FK228" s="166"/>
      <c r="FL228" s="166"/>
      <c r="FM228" s="166"/>
      <c r="FN228" s="59"/>
      <c r="FO228" s="166"/>
      <c r="FP228" s="166"/>
      <c r="FQ228" s="166"/>
      <c r="FR228" s="59"/>
      <c r="FS228" s="166"/>
      <c r="FT228" s="166"/>
      <c r="FU228" s="166"/>
      <c r="FV228" s="59"/>
      <c r="FW228" s="166"/>
      <c r="FX228" s="166"/>
      <c r="FY228" s="166"/>
      <c r="FZ228" s="59"/>
      <c r="GA228" s="166"/>
      <c r="GB228" s="166"/>
      <c r="GC228" s="166"/>
      <c r="GD228" s="59"/>
      <c r="GE228" s="166"/>
      <c r="GF228" s="166"/>
      <c r="GG228" s="166"/>
      <c r="GH228" s="59"/>
      <c r="GI228" s="166"/>
      <c r="GJ228" s="166"/>
      <c r="GK228" s="166"/>
      <c r="GL228" s="59"/>
      <c r="GM228" s="166"/>
      <c r="GN228" s="166"/>
      <c r="GO228" s="166"/>
      <c r="GP228" s="59"/>
      <c r="GQ228" s="166"/>
      <c r="GR228" s="166"/>
      <c r="GS228" s="166"/>
      <c r="GT228" s="59"/>
      <c r="GU228" s="166"/>
      <c r="GV228" s="166"/>
      <c r="GW228" s="166"/>
      <c r="GX228" s="59"/>
      <c r="GY228" s="166"/>
      <c r="GZ228" s="166"/>
      <c r="HA228" s="166"/>
      <c r="HB228" s="59"/>
      <c r="HC228" s="166"/>
      <c r="HD228" s="166"/>
      <c r="HE228" s="166"/>
      <c r="HF228" s="59"/>
      <c r="HG228" s="166"/>
      <c r="HH228" s="166"/>
      <c r="HI228" s="166"/>
      <c r="HJ228" s="59"/>
      <c r="HK228" s="166"/>
      <c r="HL228" s="166"/>
      <c r="HM228" s="166"/>
      <c r="HN228" s="59"/>
      <c r="HO228" s="166"/>
      <c r="HP228" s="166"/>
      <c r="HQ228" s="166"/>
      <c r="HR228" s="59"/>
      <c r="HS228" s="166"/>
      <c r="HT228" s="166"/>
      <c r="HU228" s="166"/>
    </row>
    <row r="229" spans="1:229" s="61" customFormat="1" ht="90" customHeight="1" x14ac:dyDescent="0.2">
      <c r="A229" s="180">
        <v>78</v>
      </c>
      <c r="B229" s="48">
        <v>9830060621</v>
      </c>
      <c r="C229" s="55" t="s">
        <v>39</v>
      </c>
      <c r="D229" s="48" t="s">
        <v>139</v>
      </c>
      <c r="E229" s="48" t="s">
        <v>163</v>
      </c>
      <c r="F229" s="48" t="s">
        <v>163</v>
      </c>
      <c r="G229" s="45">
        <v>15</v>
      </c>
      <c r="H229" s="45">
        <f t="shared" si="38"/>
        <v>60</v>
      </c>
      <c r="I229" s="45" t="s">
        <v>228</v>
      </c>
      <c r="J229" s="667">
        <v>50</v>
      </c>
      <c r="K229" s="57">
        <f>J229*1.1</f>
        <v>55.000000000000007</v>
      </c>
      <c r="L229" s="50">
        <f>H229*K229</f>
        <v>3300.0000000000005</v>
      </c>
      <c r="M229" s="51">
        <f t="shared" si="39"/>
        <v>660.00000000000011</v>
      </c>
      <c r="N229" s="51">
        <f t="shared" si="40"/>
        <v>412.50000000000011</v>
      </c>
      <c r="O229" s="52">
        <f t="shared" si="41"/>
        <v>4372.5000000000009</v>
      </c>
      <c r="P229" s="593">
        <v>45222</v>
      </c>
      <c r="Q229" s="52" t="s">
        <v>790</v>
      </c>
      <c r="R229" s="580" t="s">
        <v>375</v>
      </c>
      <c r="S229" s="574" t="s">
        <v>774</v>
      </c>
      <c r="T229" s="527">
        <f>'LOTTO 78'!B36</f>
        <v>61.25</v>
      </c>
      <c r="U229" s="46">
        <v>13.56</v>
      </c>
      <c r="V229" s="56">
        <f>U229+T229</f>
        <v>74.81</v>
      </c>
      <c r="W229" s="56"/>
      <c r="X229" s="695">
        <v>20.91</v>
      </c>
      <c r="Y229" s="676">
        <v>2610</v>
      </c>
      <c r="Z229" s="683">
        <f>Y229/H229</f>
        <v>43.5</v>
      </c>
      <c r="AA229" s="46" t="s">
        <v>812</v>
      </c>
      <c r="AB229" s="716"/>
      <c r="AC229" s="716"/>
      <c r="AD229" s="59"/>
      <c r="AE229" s="166"/>
      <c r="AF229" s="166"/>
      <c r="AG229" s="166"/>
      <c r="AH229" s="59"/>
      <c r="AI229" s="166"/>
      <c r="AJ229" s="166"/>
      <c r="AK229" s="166"/>
      <c r="AL229" s="59"/>
      <c r="AM229" s="166"/>
      <c r="AN229" s="166"/>
      <c r="AO229" s="166"/>
      <c r="AP229" s="59"/>
      <c r="AQ229" s="166"/>
      <c r="AR229" s="166"/>
      <c r="AS229" s="166"/>
      <c r="AT229" s="59"/>
      <c r="AU229" s="166"/>
      <c r="AV229" s="166"/>
      <c r="AW229" s="166"/>
      <c r="AX229" s="59"/>
      <c r="AY229" s="166"/>
      <c r="AZ229" s="166"/>
      <c r="BA229" s="166"/>
      <c r="BB229" s="59"/>
      <c r="BC229" s="166"/>
      <c r="BD229" s="166"/>
      <c r="BE229" s="166"/>
      <c r="BF229" s="59"/>
      <c r="BG229" s="166"/>
      <c r="BH229" s="166"/>
      <c r="BI229" s="166"/>
      <c r="BJ229" s="59"/>
      <c r="BK229" s="166"/>
      <c r="BL229" s="166"/>
      <c r="BM229" s="166"/>
      <c r="BN229" s="59"/>
      <c r="BO229" s="166"/>
      <c r="BP229" s="166"/>
      <c r="BQ229" s="166"/>
      <c r="BR229" s="59"/>
      <c r="BS229" s="166"/>
      <c r="BT229" s="166"/>
      <c r="BU229" s="166"/>
      <c r="BV229" s="59"/>
      <c r="BW229" s="166"/>
      <c r="BX229" s="166"/>
      <c r="BY229" s="166"/>
      <c r="BZ229" s="59"/>
      <c r="CA229" s="166"/>
      <c r="CB229" s="166"/>
      <c r="CC229" s="166"/>
      <c r="CD229" s="59"/>
      <c r="CE229" s="166"/>
      <c r="CF229" s="166"/>
      <c r="CG229" s="166"/>
      <c r="CH229" s="59"/>
      <c r="CI229" s="166"/>
      <c r="CJ229" s="166"/>
      <c r="CK229" s="166"/>
      <c r="CL229" s="59"/>
      <c r="CM229" s="166"/>
      <c r="CN229" s="166"/>
      <c r="CO229" s="166"/>
      <c r="CP229" s="59"/>
      <c r="CQ229" s="166"/>
      <c r="CR229" s="166"/>
      <c r="CS229" s="166"/>
      <c r="CT229" s="59"/>
      <c r="CU229" s="166"/>
      <c r="CV229" s="166"/>
      <c r="CW229" s="166"/>
      <c r="CX229" s="59"/>
      <c r="CY229" s="166"/>
      <c r="CZ229" s="166"/>
      <c r="DA229" s="166"/>
      <c r="DB229" s="59"/>
      <c r="DC229" s="166"/>
      <c r="DD229" s="166"/>
      <c r="DE229" s="166"/>
      <c r="DF229" s="59"/>
      <c r="DG229" s="166"/>
      <c r="DH229" s="166"/>
      <c r="DI229" s="166"/>
      <c r="DJ229" s="59"/>
      <c r="DK229" s="166"/>
      <c r="DL229" s="166"/>
      <c r="DM229" s="166"/>
      <c r="DN229" s="59"/>
      <c r="DO229" s="166"/>
      <c r="DP229" s="166"/>
      <c r="DQ229" s="166"/>
      <c r="DR229" s="59"/>
      <c r="DS229" s="166"/>
      <c r="DT229" s="166"/>
      <c r="DU229" s="166"/>
      <c r="DV229" s="59"/>
      <c r="DW229" s="166"/>
      <c r="DX229" s="166"/>
      <c r="DY229" s="166"/>
      <c r="DZ229" s="59"/>
      <c r="EA229" s="166"/>
      <c r="EB229" s="166"/>
      <c r="EC229" s="166"/>
      <c r="ED229" s="59"/>
      <c r="EE229" s="166"/>
      <c r="EF229" s="166"/>
      <c r="EG229" s="166"/>
      <c r="EH229" s="59"/>
      <c r="EI229" s="166"/>
      <c r="EJ229" s="166"/>
      <c r="EK229" s="166"/>
      <c r="EL229" s="59"/>
      <c r="EM229" s="166"/>
      <c r="EN229" s="166"/>
      <c r="EO229" s="166"/>
      <c r="EP229" s="59"/>
      <c r="EQ229" s="166"/>
      <c r="ER229" s="166"/>
      <c r="ES229" s="166"/>
      <c r="ET229" s="59"/>
      <c r="EU229" s="166"/>
      <c r="EV229" s="166"/>
      <c r="EW229" s="166"/>
      <c r="EX229" s="59"/>
      <c r="EY229" s="166"/>
      <c r="EZ229" s="166"/>
      <c r="FA229" s="166"/>
      <c r="FB229" s="59"/>
      <c r="FC229" s="166"/>
      <c r="FD229" s="166"/>
      <c r="FE229" s="166"/>
      <c r="FF229" s="59"/>
      <c r="FG229" s="166"/>
      <c r="FH229" s="166"/>
      <c r="FI229" s="166"/>
      <c r="FJ229" s="59"/>
      <c r="FK229" s="166"/>
      <c r="FL229" s="166"/>
      <c r="FM229" s="166"/>
      <c r="FN229" s="59"/>
      <c r="FO229" s="166"/>
      <c r="FP229" s="166"/>
      <c r="FQ229" s="166"/>
      <c r="FR229" s="59"/>
      <c r="FS229" s="166"/>
      <c r="FT229" s="166"/>
      <c r="FU229" s="166"/>
      <c r="FV229" s="59"/>
      <c r="FW229" s="166"/>
      <c r="FX229" s="166"/>
      <c r="FY229" s="166"/>
      <c r="FZ229" s="59"/>
      <c r="GA229" s="166"/>
      <c r="GB229" s="166"/>
      <c r="GC229" s="166"/>
      <c r="GD229" s="59"/>
      <c r="GE229" s="166"/>
      <c r="GF229" s="166"/>
      <c r="GG229" s="166"/>
      <c r="GH229" s="59"/>
      <c r="GI229" s="166"/>
      <c r="GJ229" s="166"/>
      <c r="GK229" s="166"/>
      <c r="GL229" s="59"/>
      <c r="GM229" s="166"/>
      <c r="GN229" s="166"/>
      <c r="GO229" s="166"/>
      <c r="GP229" s="59"/>
      <c r="GQ229" s="166"/>
      <c r="GR229" s="166"/>
      <c r="GS229" s="166"/>
      <c r="GT229" s="59"/>
      <c r="GU229" s="166"/>
      <c r="GV229" s="166"/>
      <c r="GW229" s="166"/>
      <c r="GX229" s="59"/>
      <c r="GY229" s="166"/>
      <c r="GZ229" s="166"/>
      <c r="HA229" s="166"/>
      <c r="HB229" s="59"/>
      <c r="HC229" s="166"/>
      <c r="HD229" s="166"/>
      <c r="HE229" s="166"/>
      <c r="HF229" s="59"/>
      <c r="HG229" s="166"/>
      <c r="HH229" s="166"/>
      <c r="HI229" s="166"/>
      <c r="HJ229" s="59"/>
      <c r="HK229" s="166"/>
      <c r="HL229" s="166"/>
      <c r="HM229" s="166"/>
      <c r="HN229" s="59"/>
      <c r="HO229" s="166"/>
      <c r="HP229" s="166"/>
      <c r="HQ229" s="166"/>
      <c r="HR229" s="59"/>
      <c r="HS229" s="166"/>
      <c r="HT229" s="166"/>
      <c r="HU229" s="166"/>
    </row>
    <row r="230" spans="1:229" s="61" customFormat="1" ht="90" customHeight="1" x14ac:dyDescent="0.2">
      <c r="A230" s="180">
        <v>78</v>
      </c>
      <c r="B230" s="48">
        <v>9830060621</v>
      </c>
      <c r="C230" s="55" t="s">
        <v>39</v>
      </c>
      <c r="D230" s="48" t="s">
        <v>139</v>
      </c>
      <c r="E230" s="48" t="s">
        <v>163</v>
      </c>
      <c r="F230" s="48" t="s">
        <v>163</v>
      </c>
      <c r="G230" s="45">
        <v>15</v>
      </c>
      <c r="H230" s="45">
        <f t="shared" si="38"/>
        <v>60</v>
      </c>
      <c r="I230" s="45" t="s">
        <v>228</v>
      </c>
      <c r="J230" s="667">
        <v>50</v>
      </c>
      <c r="K230" s="57">
        <f>J230*1.1</f>
        <v>55.000000000000007</v>
      </c>
      <c r="L230" s="50">
        <f>H230*K230</f>
        <v>3300.0000000000005</v>
      </c>
      <c r="M230" s="51">
        <f t="shared" si="39"/>
        <v>660.00000000000011</v>
      </c>
      <c r="N230" s="51">
        <f t="shared" si="40"/>
        <v>412.50000000000011</v>
      </c>
      <c r="O230" s="52">
        <f t="shared" si="41"/>
        <v>4372.5000000000009</v>
      </c>
      <c r="P230" s="593">
        <v>45222</v>
      </c>
      <c r="Q230" s="52" t="s">
        <v>790</v>
      </c>
      <c r="R230" s="580" t="s">
        <v>382</v>
      </c>
      <c r="S230" s="574" t="s">
        <v>774</v>
      </c>
      <c r="T230" s="527">
        <f>'LOTTO 78'!B37</f>
        <v>61.25</v>
      </c>
      <c r="U230" s="46">
        <v>20</v>
      </c>
      <c r="V230" s="56">
        <f t="shared" ref="V230:V233" si="43">U230+T230</f>
        <v>81.25</v>
      </c>
      <c r="W230" s="56"/>
      <c r="X230" s="695">
        <v>45.45</v>
      </c>
      <c r="Y230" s="676">
        <v>1800</v>
      </c>
      <c r="Z230" s="683">
        <f>Y230/H230</f>
        <v>30</v>
      </c>
      <c r="AA230" s="46" t="s">
        <v>812</v>
      </c>
      <c r="AB230" s="716" t="s">
        <v>807</v>
      </c>
      <c r="AC230" s="716" t="s">
        <v>819</v>
      </c>
      <c r="AD230" s="59"/>
      <c r="AE230" s="166"/>
      <c r="AF230" s="166"/>
      <c r="AG230" s="166"/>
      <c r="AH230" s="59"/>
      <c r="AI230" s="166"/>
      <c r="AJ230" s="166"/>
      <c r="AK230" s="166"/>
      <c r="AL230" s="59"/>
      <c r="AM230" s="166"/>
      <c r="AN230" s="166"/>
      <c r="AO230" s="166"/>
      <c r="AP230" s="59"/>
      <c r="AQ230" s="166"/>
      <c r="AR230" s="166"/>
      <c r="AS230" s="166"/>
      <c r="AT230" s="59"/>
      <c r="AU230" s="166"/>
      <c r="AV230" s="166"/>
      <c r="AW230" s="166"/>
      <c r="AX230" s="59"/>
      <c r="AY230" s="166"/>
      <c r="AZ230" s="166"/>
      <c r="BA230" s="166"/>
      <c r="BB230" s="59"/>
      <c r="BC230" s="166"/>
      <c r="BD230" s="166"/>
      <c r="BE230" s="166"/>
      <c r="BF230" s="59"/>
      <c r="BG230" s="166"/>
      <c r="BH230" s="166"/>
      <c r="BI230" s="166"/>
      <c r="BJ230" s="59"/>
      <c r="BK230" s="166"/>
      <c r="BL230" s="166"/>
      <c r="BM230" s="166"/>
      <c r="BN230" s="59"/>
      <c r="BO230" s="166"/>
      <c r="BP230" s="166"/>
      <c r="BQ230" s="166"/>
      <c r="BR230" s="59"/>
      <c r="BS230" s="166"/>
      <c r="BT230" s="166"/>
      <c r="BU230" s="166"/>
      <c r="BV230" s="59"/>
      <c r="BW230" s="166"/>
      <c r="BX230" s="166"/>
      <c r="BY230" s="166"/>
      <c r="BZ230" s="59"/>
      <c r="CA230" s="166"/>
      <c r="CB230" s="166"/>
      <c r="CC230" s="166"/>
      <c r="CD230" s="59"/>
      <c r="CE230" s="166"/>
      <c r="CF230" s="166"/>
      <c r="CG230" s="166"/>
      <c r="CH230" s="59"/>
      <c r="CI230" s="166"/>
      <c r="CJ230" s="166"/>
      <c r="CK230" s="166"/>
      <c r="CL230" s="59"/>
      <c r="CM230" s="166"/>
      <c r="CN230" s="166"/>
      <c r="CO230" s="166"/>
      <c r="CP230" s="59"/>
      <c r="CQ230" s="166"/>
      <c r="CR230" s="166"/>
      <c r="CS230" s="166"/>
      <c r="CT230" s="59"/>
      <c r="CU230" s="166"/>
      <c r="CV230" s="166"/>
      <c r="CW230" s="166"/>
      <c r="CX230" s="59"/>
      <c r="CY230" s="166"/>
      <c r="CZ230" s="166"/>
      <c r="DA230" s="166"/>
      <c r="DB230" s="59"/>
      <c r="DC230" s="166"/>
      <c r="DD230" s="166"/>
      <c r="DE230" s="166"/>
      <c r="DF230" s="59"/>
      <c r="DG230" s="166"/>
      <c r="DH230" s="166"/>
      <c r="DI230" s="166"/>
      <c r="DJ230" s="59"/>
      <c r="DK230" s="166"/>
      <c r="DL230" s="166"/>
      <c r="DM230" s="166"/>
      <c r="DN230" s="59"/>
      <c r="DO230" s="166"/>
      <c r="DP230" s="166"/>
      <c r="DQ230" s="166"/>
      <c r="DR230" s="59"/>
      <c r="DS230" s="166"/>
      <c r="DT230" s="166"/>
      <c r="DU230" s="166"/>
      <c r="DV230" s="59"/>
      <c r="DW230" s="166"/>
      <c r="DX230" s="166"/>
      <c r="DY230" s="166"/>
      <c r="DZ230" s="59"/>
      <c r="EA230" s="166"/>
      <c r="EB230" s="166"/>
      <c r="EC230" s="166"/>
      <c r="ED230" s="59"/>
      <c r="EE230" s="166"/>
      <c r="EF230" s="166"/>
      <c r="EG230" s="166"/>
      <c r="EH230" s="59"/>
      <c r="EI230" s="166"/>
      <c r="EJ230" s="166"/>
      <c r="EK230" s="166"/>
      <c r="EL230" s="59"/>
      <c r="EM230" s="166"/>
      <c r="EN230" s="166"/>
      <c r="EO230" s="166"/>
      <c r="EP230" s="59"/>
      <c r="EQ230" s="166"/>
      <c r="ER230" s="166"/>
      <c r="ES230" s="166"/>
      <c r="ET230" s="59"/>
      <c r="EU230" s="166"/>
      <c r="EV230" s="166"/>
      <c r="EW230" s="166"/>
      <c r="EX230" s="59"/>
      <c r="EY230" s="166"/>
      <c r="EZ230" s="166"/>
      <c r="FA230" s="166"/>
      <c r="FB230" s="59"/>
      <c r="FC230" s="166"/>
      <c r="FD230" s="166"/>
      <c r="FE230" s="166"/>
      <c r="FF230" s="59"/>
      <c r="FG230" s="166"/>
      <c r="FH230" s="166"/>
      <c r="FI230" s="166"/>
      <c r="FJ230" s="59"/>
      <c r="FK230" s="166"/>
      <c r="FL230" s="166"/>
      <c r="FM230" s="166"/>
      <c r="FN230" s="59"/>
      <c r="FO230" s="166"/>
      <c r="FP230" s="166"/>
      <c r="FQ230" s="166"/>
      <c r="FR230" s="59"/>
      <c r="FS230" s="166"/>
      <c r="FT230" s="166"/>
      <c r="FU230" s="166"/>
      <c r="FV230" s="59"/>
      <c r="FW230" s="166"/>
      <c r="FX230" s="166"/>
      <c r="FY230" s="166"/>
      <c r="FZ230" s="59"/>
      <c r="GA230" s="166"/>
      <c r="GB230" s="166"/>
      <c r="GC230" s="166"/>
      <c r="GD230" s="59"/>
      <c r="GE230" s="166"/>
      <c r="GF230" s="166"/>
      <c r="GG230" s="166"/>
      <c r="GH230" s="59"/>
      <c r="GI230" s="166"/>
      <c r="GJ230" s="166"/>
      <c r="GK230" s="166"/>
      <c r="GL230" s="59"/>
      <c r="GM230" s="166"/>
      <c r="GN230" s="166"/>
      <c r="GO230" s="166"/>
      <c r="GP230" s="59"/>
      <c r="GQ230" s="166"/>
      <c r="GR230" s="166"/>
      <c r="GS230" s="166"/>
      <c r="GT230" s="59"/>
      <c r="GU230" s="166"/>
      <c r="GV230" s="166"/>
      <c r="GW230" s="166"/>
      <c r="GX230" s="59"/>
      <c r="GY230" s="166"/>
      <c r="GZ230" s="166"/>
      <c r="HA230" s="166"/>
      <c r="HB230" s="59"/>
      <c r="HC230" s="166"/>
      <c r="HD230" s="166"/>
      <c r="HE230" s="166"/>
      <c r="HF230" s="59"/>
      <c r="HG230" s="166"/>
      <c r="HH230" s="166"/>
      <c r="HI230" s="166"/>
      <c r="HJ230" s="59"/>
      <c r="HK230" s="166"/>
      <c r="HL230" s="166"/>
      <c r="HM230" s="166"/>
      <c r="HN230" s="59"/>
      <c r="HO230" s="166"/>
      <c r="HP230" s="166"/>
      <c r="HQ230" s="166"/>
      <c r="HR230" s="59"/>
      <c r="HS230" s="166"/>
      <c r="HT230" s="166"/>
      <c r="HU230" s="166"/>
    </row>
    <row r="231" spans="1:229" s="61" customFormat="1" ht="90" customHeight="1" x14ac:dyDescent="0.2">
      <c r="A231" s="180">
        <v>78</v>
      </c>
      <c r="B231" s="48">
        <v>9830060621</v>
      </c>
      <c r="C231" s="55" t="s">
        <v>39</v>
      </c>
      <c r="D231" s="48" t="s">
        <v>139</v>
      </c>
      <c r="E231" s="48" t="s">
        <v>163</v>
      </c>
      <c r="F231" s="48" t="s">
        <v>163</v>
      </c>
      <c r="G231" s="45">
        <v>15</v>
      </c>
      <c r="H231" s="45">
        <f t="shared" si="38"/>
        <v>60</v>
      </c>
      <c r="I231" s="45" t="s">
        <v>228</v>
      </c>
      <c r="J231" s="667">
        <v>50</v>
      </c>
      <c r="K231" s="57">
        <f>J231*1.1</f>
        <v>55.000000000000007</v>
      </c>
      <c r="L231" s="50">
        <f>H231*K231</f>
        <v>3300.0000000000005</v>
      </c>
      <c r="M231" s="51">
        <f t="shared" si="39"/>
        <v>660.00000000000011</v>
      </c>
      <c r="N231" s="51">
        <f t="shared" si="40"/>
        <v>412.50000000000011</v>
      </c>
      <c r="O231" s="52">
        <f t="shared" si="41"/>
        <v>4372.5000000000009</v>
      </c>
      <c r="P231" s="593">
        <v>45222</v>
      </c>
      <c r="Q231" s="52" t="s">
        <v>790</v>
      </c>
      <c r="R231" s="580" t="s">
        <v>390</v>
      </c>
      <c r="S231" s="574" t="s">
        <v>774</v>
      </c>
      <c r="T231" s="527">
        <f>'LOTTO 78'!B38</f>
        <v>80</v>
      </c>
      <c r="U231" s="46">
        <v>16.489999999999998</v>
      </c>
      <c r="V231" s="56">
        <f t="shared" si="43"/>
        <v>96.49</v>
      </c>
      <c r="W231" s="56"/>
      <c r="X231" s="695">
        <v>30.91</v>
      </c>
      <c r="Y231" s="676">
        <v>2280</v>
      </c>
      <c r="Z231" s="683">
        <f>Y231/H231</f>
        <v>38</v>
      </c>
      <c r="AA231" s="46" t="s">
        <v>806</v>
      </c>
      <c r="AB231" s="716" t="s">
        <v>818</v>
      </c>
      <c r="AC231" s="716" t="s">
        <v>819</v>
      </c>
      <c r="AD231" s="59"/>
      <c r="AE231" s="166"/>
      <c r="AF231" s="166"/>
      <c r="AG231" s="166"/>
      <c r="AH231" s="59"/>
      <c r="AI231" s="166"/>
      <c r="AJ231" s="166"/>
      <c r="AK231" s="166"/>
      <c r="AL231" s="59"/>
      <c r="AM231" s="166"/>
      <c r="AN231" s="166"/>
      <c r="AO231" s="166"/>
      <c r="AP231" s="59"/>
      <c r="AQ231" s="166"/>
      <c r="AR231" s="166"/>
      <c r="AS231" s="166"/>
      <c r="AT231" s="59"/>
      <c r="AU231" s="166"/>
      <c r="AV231" s="166"/>
      <c r="AW231" s="166"/>
      <c r="AX231" s="59"/>
      <c r="AY231" s="166"/>
      <c r="AZ231" s="166"/>
      <c r="BA231" s="166"/>
      <c r="BB231" s="59"/>
      <c r="BC231" s="166"/>
      <c r="BD231" s="166"/>
      <c r="BE231" s="166"/>
      <c r="BF231" s="59"/>
      <c r="BG231" s="166"/>
      <c r="BH231" s="166"/>
      <c r="BI231" s="166"/>
      <c r="BJ231" s="59"/>
      <c r="BK231" s="166"/>
      <c r="BL231" s="166"/>
      <c r="BM231" s="166"/>
      <c r="BN231" s="59"/>
      <c r="BO231" s="166"/>
      <c r="BP231" s="166"/>
      <c r="BQ231" s="166"/>
      <c r="BR231" s="59"/>
      <c r="BS231" s="166"/>
      <c r="BT231" s="166"/>
      <c r="BU231" s="166"/>
      <c r="BV231" s="59"/>
      <c r="BW231" s="166"/>
      <c r="BX231" s="166"/>
      <c r="BY231" s="166"/>
      <c r="BZ231" s="59"/>
      <c r="CA231" s="166"/>
      <c r="CB231" s="166"/>
      <c r="CC231" s="166"/>
      <c r="CD231" s="59"/>
      <c r="CE231" s="166"/>
      <c r="CF231" s="166"/>
      <c r="CG231" s="166"/>
      <c r="CH231" s="59"/>
      <c r="CI231" s="166"/>
      <c r="CJ231" s="166"/>
      <c r="CK231" s="166"/>
      <c r="CL231" s="59"/>
      <c r="CM231" s="166"/>
      <c r="CN231" s="166"/>
      <c r="CO231" s="166"/>
      <c r="CP231" s="59"/>
      <c r="CQ231" s="166"/>
      <c r="CR231" s="166"/>
      <c r="CS231" s="166"/>
      <c r="CT231" s="59"/>
      <c r="CU231" s="166"/>
      <c r="CV231" s="166"/>
      <c r="CW231" s="166"/>
      <c r="CX231" s="59"/>
      <c r="CY231" s="166"/>
      <c r="CZ231" s="166"/>
      <c r="DA231" s="166"/>
      <c r="DB231" s="59"/>
      <c r="DC231" s="166"/>
      <c r="DD231" s="166"/>
      <c r="DE231" s="166"/>
      <c r="DF231" s="59"/>
      <c r="DG231" s="166"/>
      <c r="DH231" s="166"/>
      <c r="DI231" s="166"/>
      <c r="DJ231" s="59"/>
      <c r="DK231" s="166"/>
      <c r="DL231" s="166"/>
      <c r="DM231" s="166"/>
      <c r="DN231" s="59"/>
      <c r="DO231" s="166"/>
      <c r="DP231" s="166"/>
      <c r="DQ231" s="166"/>
      <c r="DR231" s="59"/>
      <c r="DS231" s="166"/>
      <c r="DT231" s="166"/>
      <c r="DU231" s="166"/>
      <c r="DV231" s="59"/>
      <c r="DW231" s="166"/>
      <c r="DX231" s="166"/>
      <c r="DY231" s="166"/>
      <c r="DZ231" s="59"/>
      <c r="EA231" s="166"/>
      <c r="EB231" s="166"/>
      <c r="EC231" s="166"/>
      <c r="ED231" s="59"/>
      <c r="EE231" s="166"/>
      <c r="EF231" s="166"/>
      <c r="EG231" s="166"/>
      <c r="EH231" s="59"/>
      <c r="EI231" s="166"/>
      <c r="EJ231" s="166"/>
      <c r="EK231" s="166"/>
      <c r="EL231" s="59"/>
      <c r="EM231" s="166"/>
      <c r="EN231" s="166"/>
      <c r="EO231" s="166"/>
      <c r="EP231" s="59"/>
      <c r="EQ231" s="166"/>
      <c r="ER231" s="166"/>
      <c r="ES231" s="166"/>
      <c r="ET231" s="59"/>
      <c r="EU231" s="166"/>
      <c r="EV231" s="166"/>
      <c r="EW231" s="166"/>
      <c r="EX231" s="59"/>
      <c r="EY231" s="166"/>
      <c r="EZ231" s="166"/>
      <c r="FA231" s="166"/>
      <c r="FB231" s="59"/>
      <c r="FC231" s="166"/>
      <c r="FD231" s="166"/>
      <c r="FE231" s="166"/>
      <c r="FF231" s="59"/>
      <c r="FG231" s="166"/>
      <c r="FH231" s="166"/>
      <c r="FI231" s="166"/>
      <c r="FJ231" s="59"/>
      <c r="FK231" s="166"/>
      <c r="FL231" s="166"/>
      <c r="FM231" s="166"/>
      <c r="FN231" s="59"/>
      <c r="FO231" s="166"/>
      <c r="FP231" s="166"/>
      <c r="FQ231" s="166"/>
      <c r="FR231" s="59"/>
      <c r="FS231" s="166"/>
      <c r="FT231" s="166"/>
      <c r="FU231" s="166"/>
      <c r="FV231" s="59"/>
      <c r="FW231" s="166"/>
      <c r="FX231" s="166"/>
      <c r="FY231" s="166"/>
      <c r="FZ231" s="59"/>
      <c r="GA231" s="166"/>
      <c r="GB231" s="166"/>
      <c r="GC231" s="166"/>
      <c r="GD231" s="59"/>
      <c r="GE231" s="166"/>
      <c r="GF231" s="166"/>
      <c r="GG231" s="166"/>
      <c r="GH231" s="59"/>
      <c r="GI231" s="166"/>
      <c r="GJ231" s="166"/>
      <c r="GK231" s="166"/>
      <c r="GL231" s="59"/>
      <c r="GM231" s="166"/>
      <c r="GN231" s="166"/>
      <c r="GO231" s="166"/>
      <c r="GP231" s="59"/>
      <c r="GQ231" s="166"/>
      <c r="GR231" s="166"/>
      <c r="GS231" s="166"/>
      <c r="GT231" s="59"/>
      <c r="GU231" s="166"/>
      <c r="GV231" s="166"/>
      <c r="GW231" s="166"/>
      <c r="GX231" s="59"/>
      <c r="GY231" s="166"/>
      <c r="GZ231" s="166"/>
      <c r="HA231" s="166"/>
      <c r="HB231" s="59"/>
      <c r="HC231" s="166"/>
      <c r="HD231" s="166"/>
      <c r="HE231" s="166"/>
      <c r="HF231" s="59"/>
      <c r="HG231" s="166"/>
      <c r="HH231" s="166"/>
      <c r="HI231" s="166"/>
      <c r="HJ231" s="59"/>
      <c r="HK231" s="166"/>
      <c r="HL231" s="166"/>
      <c r="HM231" s="166"/>
      <c r="HN231" s="59"/>
      <c r="HO231" s="166"/>
      <c r="HP231" s="166"/>
      <c r="HQ231" s="166"/>
      <c r="HR231" s="59"/>
      <c r="HS231" s="166"/>
      <c r="HT231" s="166"/>
      <c r="HU231" s="166"/>
    </row>
    <row r="232" spans="1:229" s="61" customFormat="1" ht="90" customHeight="1" x14ac:dyDescent="0.2">
      <c r="A232" s="180">
        <v>78</v>
      </c>
      <c r="B232" s="48">
        <v>9830060621</v>
      </c>
      <c r="C232" s="55" t="s">
        <v>39</v>
      </c>
      <c r="D232" s="48" t="s">
        <v>139</v>
      </c>
      <c r="E232" s="48" t="s">
        <v>163</v>
      </c>
      <c r="F232" s="48" t="s">
        <v>163</v>
      </c>
      <c r="G232" s="45">
        <v>15</v>
      </c>
      <c r="H232" s="45">
        <f t="shared" si="38"/>
        <v>60</v>
      </c>
      <c r="I232" s="45" t="s">
        <v>228</v>
      </c>
      <c r="J232" s="667">
        <v>50</v>
      </c>
      <c r="K232" s="57">
        <f>J232*1.1</f>
        <v>55.000000000000007</v>
      </c>
      <c r="L232" s="50">
        <f>H232*K232</f>
        <v>3300.0000000000005</v>
      </c>
      <c r="M232" s="51">
        <f t="shared" si="39"/>
        <v>660.00000000000011</v>
      </c>
      <c r="N232" s="51">
        <f t="shared" si="40"/>
        <v>412.50000000000011</v>
      </c>
      <c r="O232" s="52">
        <f t="shared" si="41"/>
        <v>4372.5000000000009</v>
      </c>
      <c r="P232" s="593">
        <v>45222</v>
      </c>
      <c r="Q232" s="52" t="s">
        <v>790</v>
      </c>
      <c r="R232" s="580" t="s">
        <v>396</v>
      </c>
      <c r="S232" s="574" t="s">
        <v>774</v>
      </c>
      <c r="T232" s="527">
        <f>'LOTTO 78'!B39</f>
        <v>61.25</v>
      </c>
      <c r="U232" s="46">
        <v>16.25</v>
      </c>
      <c r="V232" s="56">
        <f t="shared" si="43"/>
        <v>77.5</v>
      </c>
      <c r="W232" s="56"/>
      <c r="X232" s="695">
        <v>30</v>
      </c>
      <c r="Y232" s="676">
        <v>2310</v>
      </c>
      <c r="Z232" s="683">
        <f>Y232/H232</f>
        <v>38.5</v>
      </c>
      <c r="AA232" s="46" t="s">
        <v>812</v>
      </c>
      <c r="AB232" s="716"/>
      <c r="AC232" s="716"/>
      <c r="AD232" s="59"/>
      <c r="AE232" s="166"/>
      <c r="AF232" s="166"/>
      <c r="AG232" s="166"/>
      <c r="AH232" s="59"/>
      <c r="AI232" s="166"/>
      <c r="AJ232" s="166"/>
      <c r="AK232" s="166"/>
      <c r="AL232" s="59"/>
      <c r="AM232" s="166"/>
      <c r="AN232" s="166"/>
      <c r="AO232" s="166"/>
      <c r="AP232" s="59"/>
      <c r="AQ232" s="166"/>
      <c r="AR232" s="166"/>
      <c r="AS232" s="166"/>
      <c r="AT232" s="59"/>
      <c r="AU232" s="166"/>
      <c r="AV232" s="166"/>
      <c r="AW232" s="166"/>
      <c r="AX232" s="59"/>
      <c r="AY232" s="166"/>
      <c r="AZ232" s="166"/>
      <c r="BA232" s="166"/>
      <c r="BB232" s="59"/>
      <c r="BC232" s="166"/>
      <c r="BD232" s="166"/>
      <c r="BE232" s="166"/>
      <c r="BF232" s="59"/>
      <c r="BG232" s="166"/>
      <c r="BH232" s="166"/>
      <c r="BI232" s="166"/>
      <c r="BJ232" s="59"/>
      <c r="BK232" s="166"/>
      <c r="BL232" s="166"/>
      <c r="BM232" s="166"/>
      <c r="BN232" s="59"/>
      <c r="BO232" s="166"/>
      <c r="BP232" s="166"/>
      <c r="BQ232" s="166"/>
      <c r="BR232" s="59"/>
      <c r="BS232" s="166"/>
      <c r="BT232" s="166"/>
      <c r="BU232" s="166"/>
      <c r="BV232" s="59"/>
      <c r="BW232" s="166"/>
      <c r="BX232" s="166"/>
      <c r="BY232" s="166"/>
      <c r="BZ232" s="59"/>
      <c r="CA232" s="166"/>
      <c r="CB232" s="166"/>
      <c r="CC232" s="166"/>
      <c r="CD232" s="59"/>
      <c r="CE232" s="166"/>
      <c r="CF232" s="166"/>
      <c r="CG232" s="166"/>
      <c r="CH232" s="59"/>
      <c r="CI232" s="166"/>
      <c r="CJ232" s="166"/>
      <c r="CK232" s="166"/>
      <c r="CL232" s="59"/>
      <c r="CM232" s="166"/>
      <c r="CN232" s="166"/>
      <c r="CO232" s="166"/>
      <c r="CP232" s="59"/>
      <c r="CQ232" s="166"/>
      <c r="CR232" s="166"/>
      <c r="CS232" s="166"/>
      <c r="CT232" s="59"/>
      <c r="CU232" s="166"/>
      <c r="CV232" s="166"/>
      <c r="CW232" s="166"/>
      <c r="CX232" s="59"/>
      <c r="CY232" s="166"/>
      <c r="CZ232" s="166"/>
      <c r="DA232" s="166"/>
      <c r="DB232" s="59"/>
      <c r="DC232" s="166"/>
      <c r="DD232" s="166"/>
      <c r="DE232" s="166"/>
      <c r="DF232" s="59"/>
      <c r="DG232" s="166"/>
      <c r="DH232" s="166"/>
      <c r="DI232" s="166"/>
      <c r="DJ232" s="59"/>
      <c r="DK232" s="166"/>
      <c r="DL232" s="166"/>
      <c r="DM232" s="166"/>
      <c r="DN232" s="59"/>
      <c r="DO232" s="166"/>
      <c r="DP232" s="166"/>
      <c r="DQ232" s="166"/>
      <c r="DR232" s="59"/>
      <c r="DS232" s="166"/>
      <c r="DT232" s="166"/>
      <c r="DU232" s="166"/>
      <c r="DV232" s="59"/>
      <c r="DW232" s="166"/>
      <c r="DX232" s="166"/>
      <c r="DY232" s="166"/>
      <c r="DZ232" s="59"/>
      <c r="EA232" s="166"/>
      <c r="EB232" s="166"/>
      <c r="EC232" s="166"/>
      <c r="ED232" s="59"/>
      <c r="EE232" s="166"/>
      <c r="EF232" s="166"/>
      <c r="EG232" s="166"/>
      <c r="EH232" s="59"/>
      <c r="EI232" s="166"/>
      <c r="EJ232" s="166"/>
      <c r="EK232" s="166"/>
      <c r="EL232" s="59"/>
      <c r="EM232" s="166"/>
      <c r="EN232" s="166"/>
      <c r="EO232" s="166"/>
      <c r="EP232" s="59"/>
      <c r="EQ232" s="166"/>
      <c r="ER232" s="166"/>
      <c r="ES232" s="166"/>
      <c r="ET232" s="59"/>
      <c r="EU232" s="166"/>
      <c r="EV232" s="166"/>
      <c r="EW232" s="166"/>
      <c r="EX232" s="59"/>
      <c r="EY232" s="166"/>
      <c r="EZ232" s="166"/>
      <c r="FA232" s="166"/>
      <c r="FB232" s="59"/>
      <c r="FC232" s="166"/>
      <c r="FD232" s="166"/>
      <c r="FE232" s="166"/>
      <c r="FF232" s="59"/>
      <c r="FG232" s="166"/>
      <c r="FH232" s="166"/>
      <c r="FI232" s="166"/>
      <c r="FJ232" s="59"/>
      <c r="FK232" s="166"/>
      <c r="FL232" s="166"/>
      <c r="FM232" s="166"/>
      <c r="FN232" s="59"/>
      <c r="FO232" s="166"/>
      <c r="FP232" s="166"/>
      <c r="FQ232" s="166"/>
      <c r="FR232" s="59"/>
      <c r="FS232" s="166"/>
      <c r="FT232" s="166"/>
      <c r="FU232" s="166"/>
      <c r="FV232" s="59"/>
      <c r="FW232" s="166"/>
      <c r="FX232" s="166"/>
      <c r="FY232" s="166"/>
      <c r="FZ232" s="59"/>
      <c r="GA232" s="166"/>
      <c r="GB232" s="166"/>
      <c r="GC232" s="166"/>
      <c r="GD232" s="59"/>
      <c r="GE232" s="166"/>
      <c r="GF232" s="166"/>
      <c r="GG232" s="166"/>
      <c r="GH232" s="59"/>
      <c r="GI232" s="166"/>
      <c r="GJ232" s="166"/>
      <c r="GK232" s="166"/>
      <c r="GL232" s="59"/>
      <c r="GM232" s="166"/>
      <c r="GN232" s="166"/>
      <c r="GO232" s="166"/>
      <c r="GP232" s="59"/>
      <c r="GQ232" s="166"/>
      <c r="GR232" s="166"/>
      <c r="GS232" s="166"/>
      <c r="GT232" s="59"/>
      <c r="GU232" s="166"/>
      <c r="GV232" s="166"/>
      <c r="GW232" s="166"/>
      <c r="GX232" s="59"/>
      <c r="GY232" s="166"/>
      <c r="GZ232" s="166"/>
      <c r="HA232" s="166"/>
      <c r="HB232" s="59"/>
      <c r="HC232" s="166"/>
      <c r="HD232" s="166"/>
      <c r="HE232" s="166"/>
      <c r="HF232" s="59"/>
      <c r="HG232" s="166"/>
      <c r="HH232" s="166"/>
      <c r="HI232" s="166"/>
      <c r="HJ232" s="59"/>
      <c r="HK232" s="166"/>
      <c r="HL232" s="166"/>
      <c r="HM232" s="166"/>
      <c r="HN232" s="59"/>
      <c r="HO232" s="166"/>
      <c r="HP232" s="166"/>
      <c r="HQ232" s="166"/>
      <c r="HR232" s="59"/>
      <c r="HS232" s="166"/>
      <c r="HT232" s="166"/>
      <c r="HU232" s="166"/>
    </row>
    <row r="233" spans="1:229" s="61" customFormat="1" ht="90" customHeight="1" x14ac:dyDescent="0.2">
      <c r="A233" s="180">
        <v>78</v>
      </c>
      <c r="B233" s="48">
        <v>9830060621</v>
      </c>
      <c r="C233" s="55" t="s">
        <v>39</v>
      </c>
      <c r="D233" s="48" t="s">
        <v>139</v>
      </c>
      <c r="E233" s="48" t="s">
        <v>163</v>
      </c>
      <c r="F233" s="48" t="s">
        <v>163</v>
      </c>
      <c r="G233" s="45">
        <v>15</v>
      </c>
      <c r="H233" s="45">
        <f t="shared" si="38"/>
        <v>60</v>
      </c>
      <c r="I233" s="45" t="s">
        <v>228</v>
      </c>
      <c r="J233" s="667">
        <v>50</v>
      </c>
      <c r="K233" s="57">
        <f>J233*1.1</f>
        <v>55.000000000000007</v>
      </c>
      <c r="L233" s="50">
        <f>H233*K233</f>
        <v>3300.0000000000005</v>
      </c>
      <c r="M233" s="51">
        <f t="shared" si="39"/>
        <v>660.00000000000011</v>
      </c>
      <c r="N233" s="51">
        <f t="shared" si="40"/>
        <v>412.50000000000011</v>
      </c>
      <c r="O233" s="52">
        <f t="shared" si="41"/>
        <v>4372.5000000000009</v>
      </c>
      <c r="P233" s="593">
        <v>45222</v>
      </c>
      <c r="Q233" s="52" t="s">
        <v>775</v>
      </c>
      <c r="R233" s="580" t="s">
        <v>404</v>
      </c>
      <c r="S233" s="574" t="s">
        <v>774</v>
      </c>
      <c r="T233" s="527">
        <f>'LOTTO 78'!B40</f>
        <v>68.75</v>
      </c>
      <c r="U233" s="46">
        <v>14.88</v>
      </c>
      <c r="V233" s="56">
        <f t="shared" si="43"/>
        <v>83.63</v>
      </c>
      <c r="W233" s="56"/>
      <c r="X233" s="695">
        <v>25.16</v>
      </c>
      <c r="Y233" s="676">
        <v>2469.6</v>
      </c>
      <c r="Z233" s="683">
        <f>Y233/H233</f>
        <v>41.16</v>
      </c>
      <c r="AA233" s="46" t="s">
        <v>812</v>
      </c>
      <c r="AB233" s="716" t="s">
        <v>807</v>
      </c>
      <c r="AC233" s="716" t="s">
        <v>819</v>
      </c>
      <c r="AD233" s="59"/>
      <c r="AE233" s="166"/>
      <c r="AF233" s="166"/>
      <c r="AG233" s="166"/>
      <c r="AH233" s="59"/>
      <c r="AI233" s="166"/>
      <c r="AJ233" s="166"/>
      <c r="AK233" s="166"/>
      <c r="AL233" s="59"/>
      <c r="AM233" s="166"/>
      <c r="AN233" s="166"/>
      <c r="AO233" s="166"/>
      <c r="AP233" s="59"/>
      <c r="AQ233" s="166"/>
      <c r="AR233" s="166"/>
      <c r="AS233" s="166"/>
      <c r="AT233" s="59"/>
      <c r="AU233" s="166"/>
      <c r="AV233" s="166"/>
      <c r="AW233" s="166"/>
      <c r="AX233" s="59"/>
      <c r="AY233" s="166"/>
      <c r="AZ233" s="166"/>
      <c r="BA233" s="166"/>
      <c r="BB233" s="59"/>
      <c r="BC233" s="166"/>
      <c r="BD233" s="166"/>
      <c r="BE233" s="166"/>
      <c r="BF233" s="59"/>
      <c r="BG233" s="166"/>
      <c r="BH233" s="166"/>
      <c r="BI233" s="166"/>
      <c r="BJ233" s="59"/>
      <c r="BK233" s="166"/>
      <c r="BL233" s="166"/>
      <c r="BM233" s="166"/>
      <c r="BN233" s="59"/>
      <c r="BO233" s="166"/>
      <c r="BP233" s="166"/>
      <c r="BQ233" s="166"/>
      <c r="BR233" s="59"/>
      <c r="BS233" s="166"/>
      <c r="BT233" s="166"/>
      <c r="BU233" s="166"/>
      <c r="BV233" s="59"/>
      <c r="BW233" s="166"/>
      <c r="BX233" s="166"/>
      <c r="BY233" s="166"/>
      <c r="BZ233" s="59"/>
      <c r="CA233" s="166"/>
      <c r="CB233" s="166"/>
      <c r="CC233" s="166"/>
      <c r="CD233" s="59"/>
      <c r="CE233" s="166"/>
      <c r="CF233" s="166"/>
      <c r="CG233" s="166"/>
      <c r="CH233" s="59"/>
      <c r="CI233" s="166"/>
      <c r="CJ233" s="166"/>
      <c r="CK233" s="166"/>
      <c r="CL233" s="59"/>
      <c r="CM233" s="166"/>
      <c r="CN233" s="166"/>
      <c r="CO233" s="166"/>
      <c r="CP233" s="59"/>
      <c r="CQ233" s="166"/>
      <c r="CR233" s="166"/>
      <c r="CS233" s="166"/>
      <c r="CT233" s="59"/>
      <c r="CU233" s="166"/>
      <c r="CV233" s="166"/>
      <c r="CW233" s="166"/>
      <c r="CX233" s="59"/>
      <c r="CY233" s="166"/>
      <c r="CZ233" s="166"/>
      <c r="DA233" s="166"/>
      <c r="DB233" s="59"/>
      <c r="DC233" s="166"/>
      <c r="DD233" s="166"/>
      <c r="DE233" s="166"/>
      <c r="DF233" s="59"/>
      <c r="DG233" s="166"/>
      <c r="DH233" s="166"/>
      <c r="DI233" s="166"/>
      <c r="DJ233" s="59"/>
      <c r="DK233" s="166"/>
      <c r="DL233" s="166"/>
      <c r="DM233" s="166"/>
      <c r="DN233" s="59"/>
      <c r="DO233" s="166"/>
      <c r="DP233" s="166"/>
      <c r="DQ233" s="166"/>
      <c r="DR233" s="59"/>
      <c r="DS233" s="166"/>
      <c r="DT233" s="166"/>
      <c r="DU233" s="166"/>
      <c r="DV233" s="59"/>
      <c r="DW233" s="166"/>
      <c r="DX233" s="166"/>
      <c r="DY233" s="166"/>
      <c r="DZ233" s="59"/>
      <c r="EA233" s="166"/>
      <c r="EB233" s="166"/>
      <c r="EC233" s="166"/>
      <c r="ED233" s="59"/>
      <c r="EE233" s="166"/>
      <c r="EF233" s="166"/>
      <c r="EG233" s="166"/>
      <c r="EH233" s="59"/>
      <c r="EI233" s="166"/>
      <c r="EJ233" s="166"/>
      <c r="EK233" s="166"/>
      <c r="EL233" s="59"/>
      <c r="EM233" s="166"/>
      <c r="EN233" s="166"/>
      <c r="EO233" s="166"/>
      <c r="EP233" s="59"/>
      <c r="EQ233" s="166"/>
      <c r="ER233" s="166"/>
      <c r="ES233" s="166"/>
      <c r="ET233" s="59"/>
      <c r="EU233" s="166"/>
      <c r="EV233" s="166"/>
      <c r="EW233" s="166"/>
      <c r="EX233" s="59"/>
      <c r="EY233" s="166"/>
      <c r="EZ233" s="166"/>
      <c r="FA233" s="166"/>
      <c r="FB233" s="59"/>
      <c r="FC233" s="166"/>
      <c r="FD233" s="166"/>
      <c r="FE233" s="166"/>
      <c r="FF233" s="59"/>
      <c r="FG233" s="166"/>
      <c r="FH233" s="166"/>
      <c r="FI233" s="166"/>
      <c r="FJ233" s="59"/>
      <c r="FK233" s="166"/>
      <c r="FL233" s="166"/>
      <c r="FM233" s="166"/>
      <c r="FN233" s="59"/>
      <c r="FO233" s="166"/>
      <c r="FP233" s="166"/>
      <c r="FQ233" s="166"/>
      <c r="FR233" s="59"/>
      <c r="FS233" s="166"/>
      <c r="FT233" s="166"/>
      <c r="FU233" s="166"/>
      <c r="FV233" s="59"/>
      <c r="FW233" s="166"/>
      <c r="FX233" s="166"/>
      <c r="FY233" s="166"/>
      <c r="FZ233" s="59"/>
      <c r="GA233" s="166"/>
      <c r="GB233" s="166"/>
      <c r="GC233" s="166"/>
      <c r="GD233" s="59"/>
      <c r="GE233" s="166"/>
      <c r="GF233" s="166"/>
      <c r="GG233" s="166"/>
      <c r="GH233" s="59"/>
      <c r="GI233" s="166"/>
      <c r="GJ233" s="166"/>
      <c r="GK233" s="166"/>
      <c r="GL233" s="59"/>
      <c r="GM233" s="166"/>
      <c r="GN233" s="166"/>
      <c r="GO233" s="166"/>
      <c r="GP233" s="59"/>
      <c r="GQ233" s="166"/>
      <c r="GR233" s="166"/>
      <c r="GS233" s="166"/>
      <c r="GT233" s="59"/>
      <c r="GU233" s="166"/>
      <c r="GV233" s="166"/>
      <c r="GW233" s="166"/>
      <c r="GX233" s="59"/>
      <c r="GY233" s="166"/>
      <c r="GZ233" s="166"/>
      <c r="HA233" s="166"/>
      <c r="HB233" s="59"/>
      <c r="HC233" s="166"/>
      <c r="HD233" s="166"/>
      <c r="HE233" s="166"/>
      <c r="HF233" s="59"/>
      <c r="HG233" s="166"/>
      <c r="HH233" s="166"/>
      <c r="HI233" s="166"/>
      <c r="HJ233" s="59"/>
      <c r="HK233" s="166"/>
      <c r="HL233" s="166"/>
      <c r="HM233" s="166"/>
      <c r="HN233" s="59"/>
      <c r="HO233" s="166"/>
      <c r="HP233" s="166"/>
      <c r="HQ233" s="166"/>
      <c r="HR233" s="59"/>
      <c r="HS233" s="166"/>
      <c r="HT233" s="166"/>
      <c r="HU233" s="166"/>
    </row>
    <row r="234" spans="1:229" ht="90" customHeight="1" x14ac:dyDescent="0.2">
      <c r="A234" s="181">
        <v>79</v>
      </c>
      <c r="B234" s="31" t="s">
        <v>292</v>
      </c>
      <c r="C234" s="23" t="s">
        <v>178</v>
      </c>
      <c r="D234" s="4" t="s">
        <v>139</v>
      </c>
      <c r="E234" s="4" t="s">
        <v>163</v>
      </c>
      <c r="F234" s="4" t="s">
        <v>163</v>
      </c>
      <c r="G234" s="1">
        <v>40</v>
      </c>
      <c r="H234" s="1">
        <f t="shared" si="38"/>
        <v>160</v>
      </c>
      <c r="I234" s="1" t="s">
        <v>228</v>
      </c>
      <c r="J234" s="667">
        <v>100</v>
      </c>
      <c r="K234" s="12">
        <f>J234*1.1</f>
        <v>110.00000000000001</v>
      </c>
      <c r="L234" s="10">
        <f>H234*K234</f>
        <v>17600.000000000004</v>
      </c>
      <c r="M234" s="3">
        <f t="shared" si="39"/>
        <v>3520.0000000000009</v>
      </c>
      <c r="N234" s="3">
        <f t="shared" si="40"/>
        <v>2200.0000000000005</v>
      </c>
      <c r="O234" s="11">
        <f t="shared" si="41"/>
        <v>23320.000000000004</v>
      </c>
      <c r="P234" s="591">
        <v>45222</v>
      </c>
      <c r="Q234" s="11" t="s">
        <v>790</v>
      </c>
      <c r="R234" s="579" t="s">
        <v>382</v>
      </c>
      <c r="S234" s="573" t="s">
        <v>772</v>
      </c>
      <c r="T234" s="698">
        <f>'LOTTO 79'!B19</f>
        <v>46.666666666666671</v>
      </c>
      <c r="U234" s="7" t="s">
        <v>809</v>
      </c>
      <c r="V234" s="7" t="s">
        <v>809</v>
      </c>
      <c r="W234" s="7"/>
      <c r="X234" s="7" t="s">
        <v>809</v>
      </c>
      <c r="Y234" s="7" t="s">
        <v>809</v>
      </c>
      <c r="Z234" s="7" t="s">
        <v>809</v>
      </c>
      <c r="AA234" s="7" t="s">
        <v>809</v>
      </c>
      <c r="AB234" s="7" t="s">
        <v>809</v>
      </c>
      <c r="AC234" s="718" t="s">
        <v>809</v>
      </c>
      <c r="AD234" s="14"/>
      <c r="AE234" s="165"/>
      <c r="AF234" s="165"/>
      <c r="AG234" s="165"/>
      <c r="AH234" s="14"/>
      <c r="AI234" s="165"/>
      <c r="AJ234" s="165"/>
      <c r="AK234" s="165"/>
      <c r="AL234" s="14"/>
      <c r="AM234" s="165"/>
      <c r="AN234" s="165"/>
      <c r="AO234" s="165"/>
      <c r="AP234" s="14"/>
      <c r="AQ234" s="165"/>
      <c r="AR234" s="165"/>
      <c r="AS234" s="165"/>
      <c r="AT234" s="14"/>
      <c r="AU234" s="165"/>
      <c r="AV234" s="165"/>
      <c r="AW234" s="165"/>
      <c r="AX234" s="14"/>
      <c r="AY234" s="165"/>
      <c r="AZ234" s="165"/>
      <c r="BA234" s="165"/>
      <c r="BB234" s="14"/>
      <c r="BC234" s="165"/>
      <c r="BD234" s="165"/>
      <c r="BE234" s="165"/>
      <c r="BF234" s="14"/>
      <c r="BG234" s="165"/>
      <c r="BH234" s="165"/>
      <c r="BI234" s="165"/>
      <c r="BJ234" s="14"/>
      <c r="BK234" s="165"/>
      <c r="BL234" s="165"/>
      <c r="BM234" s="165"/>
      <c r="BN234" s="14"/>
      <c r="BO234" s="165"/>
      <c r="BP234" s="165"/>
      <c r="BQ234" s="165"/>
      <c r="BR234" s="14"/>
      <c r="BS234" s="165"/>
      <c r="BT234" s="165"/>
      <c r="BU234" s="165"/>
      <c r="BV234" s="14"/>
      <c r="BW234" s="165"/>
      <c r="BX234" s="165"/>
      <c r="BY234" s="165"/>
      <c r="BZ234" s="14"/>
      <c r="CA234" s="165"/>
      <c r="CB234" s="165"/>
      <c r="CC234" s="165"/>
      <c r="CD234" s="14"/>
      <c r="CE234" s="165"/>
      <c r="CF234" s="165"/>
      <c r="CG234" s="165"/>
      <c r="CH234" s="14"/>
      <c r="CI234" s="165"/>
      <c r="CJ234" s="165"/>
      <c r="CK234" s="165"/>
      <c r="CL234" s="14"/>
      <c r="CM234" s="165"/>
      <c r="CN234" s="165"/>
      <c r="CO234" s="165"/>
      <c r="CP234" s="14"/>
      <c r="CQ234" s="165"/>
      <c r="CR234" s="165"/>
      <c r="CS234" s="165"/>
      <c r="CT234" s="14"/>
      <c r="CU234" s="165"/>
      <c r="CV234" s="165"/>
      <c r="CW234" s="165"/>
      <c r="CX234" s="14"/>
      <c r="CY234" s="165"/>
      <c r="CZ234" s="165"/>
      <c r="DA234" s="165"/>
      <c r="DB234" s="14"/>
      <c r="DC234" s="165"/>
      <c r="DD234" s="165"/>
      <c r="DE234" s="165"/>
      <c r="DF234" s="14"/>
      <c r="DG234" s="165"/>
      <c r="DH234" s="165"/>
      <c r="DI234" s="165"/>
      <c r="DJ234" s="14"/>
      <c r="DK234" s="165"/>
      <c r="DL234" s="165"/>
      <c r="DM234" s="165"/>
      <c r="DN234" s="14"/>
      <c r="DO234" s="165"/>
      <c r="DP234" s="165"/>
      <c r="DQ234" s="165"/>
      <c r="DR234" s="14"/>
      <c r="DS234" s="165"/>
      <c r="DT234" s="165"/>
      <c r="DU234" s="165"/>
      <c r="DV234" s="14"/>
      <c r="DW234" s="165"/>
      <c r="DX234" s="165"/>
      <c r="DY234" s="165"/>
      <c r="DZ234" s="14"/>
      <c r="EA234" s="165"/>
      <c r="EB234" s="165"/>
      <c r="EC234" s="165"/>
      <c r="ED234" s="14"/>
      <c r="EE234" s="165"/>
      <c r="EF234" s="165"/>
      <c r="EG234" s="165"/>
      <c r="EH234" s="14"/>
      <c r="EI234" s="165"/>
      <c r="EJ234" s="165"/>
      <c r="EK234" s="165"/>
      <c r="EL234" s="14"/>
      <c r="EM234" s="165"/>
      <c r="EN234" s="165"/>
      <c r="EO234" s="165"/>
      <c r="EP234" s="14"/>
      <c r="EQ234" s="165"/>
      <c r="ER234" s="165"/>
      <c r="ES234" s="165"/>
      <c r="ET234" s="14"/>
      <c r="EU234" s="165"/>
      <c r="EV234" s="165"/>
      <c r="EW234" s="165"/>
      <c r="EX234" s="14"/>
      <c r="EY234" s="165"/>
      <c r="EZ234" s="165"/>
      <c r="FA234" s="165"/>
      <c r="FB234" s="14"/>
      <c r="FC234" s="165"/>
      <c r="FD234" s="165"/>
      <c r="FE234" s="165"/>
      <c r="FF234" s="14"/>
      <c r="FG234" s="165"/>
      <c r="FH234" s="165"/>
      <c r="FI234" s="165"/>
      <c r="FJ234" s="14"/>
      <c r="FK234" s="165"/>
      <c r="FL234" s="165"/>
      <c r="FM234" s="165"/>
      <c r="FN234" s="14"/>
      <c r="FO234" s="165"/>
      <c r="FP234" s="165"/>
      <c r="FQ234" s="165"/>
      <c r="FR234" s="14"/>
      <c r="FS234" s="165"/>
      <c r="FT234" s="165"/>
      <c r="FU234" s="165"/>
      <c r="FV234" s="14"/>
      <c r="FW234" s="165"/>
      <c r="FX234" s="165"/>
      <c r="FY234" s="165"/>
      <c r="FZ234" s="14"/>
      <c r="GA234" s="165"/>
      <c r="GB234" s="165"/>
      <c r="GC234" s="165"/>
      <c r="GD234" s="14"/>
      <c r="GE234" s="165"/>
      <c r="GF234" s="165"/>
      <c r="GG234" s="165"/>
      <c r="GH234" s="14"/>
      <c r="GI234" s="165"/>
      <c r="GJ234" s="165"/>
      <c r="GK234" s="165"/>
      <c r="GL234" s="14"/>
      <c r="GM234" s="165"/>
      <c r="GN234" s="165"/>
      <c r="GO234" s="165"/>
      <c r="GP234" s="14"/>
      <c r="GQ234" s="165"/>
      <c r="GR234" s="165"/>
      <c r="GS234" s="165"/>
      <c r="GT234" s="14"/>
      <c r="GU234" s="165"/>
      <c r="GV234" s="165"/>
      <c r="GW234" s="165"/>
      <c r="GX234" s="14"/>
      <c r="GY234" s="165"/>
      <c r="GZ234" s="165"/>
      <c r="HA234" s="165"/>
      <c r="HB234" s="14"/>
      <c r="HC234" s="165"/>
      <c r="HD234" s="165"/>
      <c r="HE234" s="165"/>
      <c r="HF234" s="14"/>
      <c r="HG234" s="165"/>
      <c r="HH234" s="165"/>
      <c r="HI234" s="165"/>
      <c r="HJ234" s="14"/>
      <c r="HK234" s="165"/>
      <c r="HL234" s="165"/>
      <c r="HM234" s="165"/>
      <c r="HN234" s="14"/>
      <c r="HO234" s="165"/>
      <c r="HP234" s="165"/>
      <c r="HQ234" s="165"/>
      <c r="HR234" s="14"/>
      <c r="HS234" s="165"/>
      <c r="HT234" s="165"/>
      <c r="HU234" s="165"/>
    </row>
    <row r="235" spans="1:229" ht="90" customHeight="1" x14ac:dyDescent="0.2">
      <c r="A235" s="181">
        <v>79</v>
      </c>
      <c r="B235" s="31" t="s">
        <v>292</v>
      </c>
      <c r="C235" s="23" t="s">
        <v>178</v>
      </c>
      <c r="D235" s="4" t="s">
        <v>139</v>
      </c>
      <c r="E235" s="4" t="s">
        <v>163</v>
      </c>
      <c r="F235" s="4" t="s">
        <v>163</v>
      </c>
      <c r="G235" s="1">
        <v>40</v>
      </c>
      <c r="H235" s="1">
        <f t="shared" si="38"/>
        <v>160</v>
      </c>
      <c r="I235" s="1" t="s">
        <v>228</v>
      </c>
      <c r="J235" s="667">
        <v>100</v>
      </c>
      <c r="K235" s="12">
        <f>J235*1.1</f>
        <v>110.00000000000001</v>
      </c>
      <c r="L235" s="10">
        <f>H235*K235</f>
        <v>17600.000000000004</v>
      </c>
      <c r="M235" s="3">
        <f t="shared" si="39"/>
        <v>3520.0000000000009</v>
      </c>
      <c r="N235" s="3">
        <f t="shared" si="40"/>
        <v>2200.0000000000005</v>
      </c>
      <c r="O235" s="11">
        <f t="shared" si="41"/>
        <v>23320.000000000004</v>
      </c>
      <c r="P235" s="591">
        <v>45222</v>
      </c>
      <c r="Q235" s="11" t="s">
        <v>790</v>
      </c>
      <c r="R235" s="579" t="s">
        <v>390</v>
      </c>
      <c r="S235" s="573" t="s">
        <v>774</v>
      </c>
      <c r="T235" s="528">
        <f>'LOTTO 79'!B20</f>
        <v>80</v>
      </c>
      <c r="U235" s="2">
        <v>20</v>
      </c>
      <c r="V235" s="35">
        <f>U235+T235</f>
        <v>100</v>
      </c>
      <c r="W235" s="35"/>
      <c r="X235" s="697">
        <v>63.64</v>
      </c>
      <c r="Y235" s="677">
        <v>6400</v>
      </c>
      <c r="Z235" s="684">
        <f>Y235/H235</f>
        <v>40</v>
      </c>
      <c r="AA235" s="2"/>
      <c r="AB235" s="2" t="s">
        <v>807</v>
      </c>
      <c r="AC235" s="176" t="s">
        <v>819</v>
      </c>
      <c r="AD235" s="14"/>
      <c r="AE235" s="165"/>
      <c r="AF235" s="165"/>
      <c r="AG235" s="165"/>
      <c r="AH235" s="14"/>
      <c r="AI235" s="165"/>
      <c r="AJ235" s="165"/>
      <c r="AK235" s="165"/>
      <c r="AL235" s="14"/>
      <c r="AM235" s="165"/>
      <c r="AN235" s="165"/>
      <c r="AO235" s="165"/>
      <c r="AP235" s="14"/>
      <c r="AQ235" s="165"/>
      <c r="AR235" s="165"/>
      <c r="AS235" s="165"/>
      <c r="AT235" s="14"/>
      <c r="AU235" s="165"/>
      <c r="AV235" s="165"/>
      <c r="AW235" s="165"/>
      <c r="AX235" s="14"/>
      <c r="AY235" s="165"/>
      <c r="AZ235" s="165"/>
      <c r="BA235" s="165"/>
      <c r="BB235" s="14"/>
      <c r="BC235" s="165"/>
      <c r="BD235" s="165"/>
      <c r="BE235" s="165"/>
      <c r="BF235" s="14"/>
      <c r="BG235" s="165"/>
      <c r="BH235" s="165"/>
      <c r="BI235" s="165"/>
      <c r="BJ235" s="14"/>
      <c r="BK235" s="165"/>
      <c r="BL235" s="165"/>
      <c r="BM235" s="165"/>
      <c r="BN235" s="14"/>
      <c r="BO235" s="165"/>
      <c r="BP235" s="165"/>
      <c r="BQ235" s="165"/>
      <c r="BR235" s="14"/>
      <c r="BS235" s="165"/>
      <c r="BT235" s="165"/>
      <c r="BU235" s="165"/>
      <c r="BV235" s="14"/>
      <c r="BW235" s="165"/>
      <c r="BX235" s="165"/>
      <c r="BY235" s="165"/>
      <c r="BZ235" s="14"/>
      <c r="CA235" s="165"/>
      <c r="CB235" s="165"/>
      <c r="CC235" s="165"/>
      <c r="CD235" s="14"/>
      <c r="CE235" s="165"/>
      <c r="CF235" s="165"/>
      <c r="CG235" s="165"/>
      <c r="CH235" s="14"/>
      <c r="CI235" s="165"/>
      <c r="CJ235" s="165"/>
      <c r="CK235" s="165"/>
      <c r="CL235" s="14"/>
      <c r="CM235" s="165"/>
      <c r="CN235" s="165"/>
      <c r="CO235" s="165"/>
      <c r="CP235" s="14"/>
      <c r="CQ235" s="165"/>
      <c r="CR235" s="165"/>
      <c r="CS235" s="165"/>
      <c r="CT235" s="14"/>
      <c r="CU235" s="165"/>
      <c r="CV235" s="165"/>
      <c r="CW235" s="165"/>
      <c r="CX235" s="14"/>
      <c r="CY235" s="165"/>
      <c r="CZ235" s="165"/>
      <c r="DA235" s="165"/>
      <c r="DB235" s="14"/>
      <c r="DC235" s="165"/>
      <c r="DD235" s="165"/>
      <c r="DE235" s="165"/>
      <c r="DF235" s="14"/>
      <c r="DG235" s="165"/>
      <c r="DH235" s="165"/>
      <c r="DI235" s="165"/>
      <c r="DJ235" s="14"/>
      <c r="DK235" s="165"/>
      <c r="DL235" s="165"/>
      <c r="DM235" s="165"/>
      <c r="DN235" s="14"/>
      <c r="DO235" s="165"/>
      <c r="DP235" s="165"/>
      <c r="DQ235" s="165"/>
      <c r="DR235" s="14"/>
      <c r="DS235" s="165"/>
      <c r="DT235" s="165"/>
      <c r="DU235" s="165"/>
      <c r="DV235" s="14"/>
      <c r="DW235" s="165"/>
      <c r="DX235" s="165"/>
      <c r="DY235" s="165"/>
      <c r="DZ235" s="14"/>
      <c r="EA235" s="165"/>
      <c r="EB235" s="165"/>
      <c r="EC235" s="165"/>
      <c r="ED235" s="14"/>
      <c r="EE235" s="165"/>
      <c r="EF235" s="165"/>
      <c r="EG235" s="165"/>
      <c r="EH235" s="14"/>
      <c r="EI235" s="165"/>
      <c r="EJ235" s="165"/>
      <c r="EK235" s="165"/>
      <c r="EL235" s="14"/>
      <c r="EM235" s="165"/>
      <c r="EN235" s="165"/>
      <c r="EO235" s="165"/>
      <c r="EP235" s="14"/>
      <c r="EQ235" s="165"/>
      <c r="ER235" s="165"/>
      <c r="ES235" s="165"/>
      <c r="ET235" s="14"/>
      <c r="EU235" s="165"/>
      <c r="EV235" s="165"/>
      <c r="EW235" s="165"/>
      <c r="EX235" s="14"/>
      <c r="EY235" s="165"/>
      <c r="EZ235" s="165"/>
      <c r="FA235" s="165"/>
      <c r="FB235" s="14"/>
      <c r="FC235" s="165"/>
      <c r="FD235" s="165"/>
      <c r="FE235" s="165"/>
      <c r="FF235" s="14"/>
      <c r="FG235" s="165"/>
      <c r="FH235" s="165"/>
      <c r="FI235" s="165"/>
      <c r="FJ235" s="14"/>
      <c r="FK235" s="165"/>
      <c r="FL235" s="165"/>
      <c r="FM235" s="165"/>
      <c r="FN235" s="14"/>
      <c r="FO235" s="165"/>
      <c r="FP235" s="165"/>
      <c r="FQ235" s="165"/>
      <c r="FR235" s="14"/>
      <c r="FS235" s="165"/>
      <c r="FT235" s="165"/>
      <c r="FU235" s="165"/>
      <c r="FV235" s="14"/>
      <c r="FW235" s="165"/>
      <c r="FX235" s="165"/>
      <c r="FY235" s="165"/>
      <c r="FZ235" s="14"/>
      <c r="GA235" s="165"/>
      <c r="GB235" s="165"/>
      <c r="GC235" s="165"/>
      <c r="GD235" s="14"/>
      <c r="GE235" s="165"/>
      <c r="GF235" s="165"/>
      <c r="GG235" s="165"/>
      <c r="GH235" s="14"/>
      <c r="GI235" s="165"/>
      <c r="GJ235" s="165"/>
      <c r="GK235" s="165"/>
      <c r="GL235" s="14"/>
      <c r="GM235" s="165"/>
      <c r="GN235" s="165"/>
      <c r="GO235" s="165"/>
      <c r="GP235" s="14"/>
      <c r="GQ235" s="165"/>
      <c r="GR235" s="165"/>
      <c r="GS235" s="165"/>
      <c r="GT235" s="14"/>
      <c r="GU235" s="165"/>
      <c r="GV235" s="165"/>
      <c r="GW235" s="165"/>
      <c r="GX235" s="14"/>
      <c r="GY235" s="165"/>
      <c r="GZ235" s="165"/>
      <c r="HA235" s="165"/>
      <c r="HB235" s="14"/>
      <c r="HC235" s="165"/>
      <c r="HD235" s="165"/>
      <c r="HE235" s="165"/>
      <c r="HF235" s="14"/>
      <c r="HG235" s="165"/>
      <c r="HH235" s="165"/>
      <c r="HI235" s="165"/>
      <c r="HJ235" s="14"/>
      <c r="HK235" s="165"/>
      <c r="HL235" s="165"/>
      <c r="HM235" s="165"/>
      <c r="HN235" s="14"/>
      <c r="HO235" s="165"/>
      <c r="HP235" s="165"/>
      <c r="HQ235" s="165"/>
      <c r="HR235" s="14"/>
      <c r="HS235" s="165"/>
      <c r="HT235" s="165"/>
      <c r="HU235" s="165"/>
    </row>
    <row r="236" spans="1:229" s="61" customFormat="1" ht="90" customHeight="1" x14ac:dyDescent="0.2">
      <c r="A236" s="180">
        <v>80</v>
      </c>
      <c r="B236" s="48" t="s">
        <v>293</v>
      </c>
      <c r="C236" s="55" t="s">
        <v>161</v>
      </c>
      <c r="D236" s="48" t="s">
        <v>139</v>
      </c>
      <c r="E236" s="48" t="s">
        <v>163</v>
      </c>
      <c r="F236" s="48" t="s">
        <v>163</v>
      </c>
      <c r="G236" s="45">
        <v>40</v>
      </c>
      <c r="H236" s="45">
        <f t="shared" si="38"/>
        <v>160</v>
      </c>
      <c r="I236" s="45" t="s">
        <v>228</v>
      </c>
      <c r="J236" s="667">
        <v>100</v>
      </c>
      <c r="K236" s="57">
        <f>J236*1.1</f>
        <v>110.00000000000001</v>
      </c>
      <c r="L236" s="50">
        <f>H236*K236</f>
        <v>17600.000000000004</v>
      </c>
      <c r="M236" s="51">
        <f t="shared" si="39"/>
        <v>3520.0000000000009</v>
      </c>
      <c r="N236" s="51">
        <f t="shared" si="40"/>
        <v>2200.0000000000005</v>
      </c>
      <c r="O236" s="52">
        <f t="shared" si="41"/>
        <v>23320.000000000004</v>
      </c>
      <c r="P236" s="593">
        <v>45222</v>
      </c>
      <c r="Q236" s="52" t="s">
        <v>790</v>
      </c>
      <c r="R236" s="580" t="s">
        <v>375</v>
      </c>
      <c r="S236" s="574" t="s">
        <v>787</v>
      </c>
      <c r="T236" s="46" t="s">
        <v>809</v>
      </c>
      <c r="U236" s="46" t="s">
        <v>809</v>
      </c>
      <c r="V236" s="46" t="s">
        <v>809</v>
      </c>
      <c r="W236" s="46"/>
      <c r="X236" s="46" t="s">
        <v>809</v>
      </c>
      <c r="Y236" s="46" t="s">
        <v>809</v>
      </c>
      <c r="Z236" s="46" t="s">
        <v>809</v>
      </c>
      <c r="AA236" s="46" t="s">
        <v>809</v>
      </c>
      <c r="AB236" s="46" t="s">
        <v>809</v>
      </c>
      <c r="AC236" s="716" t="s">
        <v>809</v>
      </c>
      <c r="AD236" s="59"/>
      <c r="AE236" s="166"/>
      <c r="AF236" s="166"/>
      <c r="AG236" s="166"/>
      <c r="AH236" s="59"/>
      <c r="AI236" s="166"/>
      <c r="AJ236" s="166"/>
      <c r="AK236" s="166"/>
      <c r="AL236" s="59"/>
      <c r="AM236" s="166"/>
      <c r="AN236" s="166"/>
      <c r="AO236" s="166"/>
      <c r="AP236" s="59"/>
      <c r="AQ236" s="166"/>
      <c r="AR236" s="166"/>
      <c r="AS236" s="166"/>
      <c r="AT236" s="59"/>
      <c r="AU236" s="166"/>
      <c r="AV236" s="166"/>
      <c r="AW236" s="166"/>
      <c r="AX236" s="59"/>
      <c r="AY236" s="166"/>
      <c r="AZ236" s="166"/>
      <c r="BA236" s="166"/>
      <c r="BB236" s="59"/>
      <c r="BC236" s="166"/>
      <c r="BD236" s="166"/>
      <c r="BE236" s="166"/>
      <c r="BF236" s="59"/>
      <c r="BG236" s="166"/>
      <c r="BH236" s="166"/>
      <c r="BI236" s="166"/>
      <c r="BJ236" s="59"/>
      <c r="BK236" s="166"/>
      <c r="BL236" s="166"/>
      <c r="BM236" s="166"/>
      <c r="BN236" s="59"/>
      <c r="BO236" s="166"/>
      <c r="BP236" s="166"/>
      <c r="BQ236" s="166"/>
      <c r="BR236" s="59"/>
      <c r="BS236" s="166"/>
      <c r="BT236" s="166"/>
      <c r="BU236" s="166"/>
      <c r="BV236" s="59"/>
      <c r="BW236" s="166"/>
      <c r="BX236" s="166"/>
      <c r="BY236" s="166"/>
      <c r="BZ236" s="59"/>
      <c r="CA236" s="166"/>
      <c r="CB236" s="166"/>
      <c r="CC236" s="166"/>
      <c r="CD236" s="59"/>
      <c r="CE236" s="166"/>
      <c r="CF236" s="166"/>
      <c r="CG236" s="166"/>
      <c r="CH236" s="59"/>
      <c r="CI236" s="166"/>
      <c r="CJ236" s="166"/>
      <c r="CK236" s="166"/>
      <c r="CL236" s="59"/>
      <c r="CM236" s="166"/>
      <c r="CN236" s="166"/>
      <c r="CO236" s="166"/>
      <c r="CP236" s="59"/>
      <c r="CQ236" s="166"/>
      <c r="CR236" s="166"/>
      <c r="CS236" s="166"/>
      <c r="CT236" s="59"/>
      <c r="CU236" s="166"/>
      <c r="CV236" s="166"/>
      <c r="CW236" s="166"/>
      <c r="CX236" s="59"/>
      <c r="CY236" s="166"/>
      <c r="CZ236" s="166"/>
      <c r="DA236" s="166"/>
      <c r="DB236" s="59"/>
      <c r="DC236" s="166"/>
      <c r="DD236" s="166"/>
      <c r="DE236" s="166"/>
      <c r="DF236" s="59"/>
      <c r="DG236" s="166"/>
      <c r="DH236" s="166"/>
      <c r="DI236" s="166"/>
      <c r="DJ236" s="59"/>
      <c r="DK236" s="166"/>
      <c r="DL236" s="166"/>
      <c r="DM236" s="166"/>
      <c r="DN236" s="59"/>
      <c r="DO236" s="166"/>
      <c r="DP236" s="166"/>
      <c r="DQ236" s="166"/>
      <c r="DR236" s="59"/>
      <c r="DS236" s="166"/>
      <c r="DT236" s="166"/>
      <c r="DU236" s="166"/>
      <c r="DV236" s="59"/>
      <c r="DW236" s="166"/>
      <c r="DX236" s="166"/>
      <c r="DY236" s="166"/>
      <c r="DZ236" s="59"/>
      <c r="EA236" s="166"/>
      <c r="EB236" s="166"/>
      <c r="EC236" s="166"/>
      <c r="ED236" s="59"/>
      <c r="EE236" s="166"/>
      <c r="EF236" s="166"/>
      <c r="EG236" s="166"/>
      <c r="EH236" s="59"/>
      <c r="EI236" s="166"/>
      <c r="EJ236" s="166"/>
      <c r="EK236" s="166"/>
      <c r="EL236" s="59"/>
      <c r="EM236" s="166"/>
      <c r="EN236" s="166"/>
      <c r="EO236" s="166"/>
      <c r="EP236" s="59"/>
      <c r="EQ236" s="166"/>
      <c r="ER236" s="166"/>
      <c r="ES236" s="166"/>
      <c r="ET236" s="59"/>
      <c r="EU236" s="166"/>
      <c r="EV236" s="166"/>
      <c r="EW236" s="166"/>
      <c r="EX236" s="59"/>
      <c r="EY236" s="166"/>
      <c r="EZ236" s="166"/>
      <c r="FA236" s="166"/>
      <c r="FB236" s="59"/>
      <c r="FC236" s="166"/>
      <c r="FD236" s="166"/>
      <c r="FE236" s="166"/>
      <c r="FF236" s="59"/>
      <c r="FG236" s="166"/>
      <c r="FH236" s="166"/>
      <c r="FI236" s="166"/>
      <c r="FJ236" s="59"/>
      <c r="FK236" s="166"/>
      <c r="FL236" s="166"/>
      <c r="FM236" s="166"/>
      <c r="FN236" s="59"/>
      <c r="FO236" s="166"/>
      <c r="FP236" s="166"/>
      <c r="FQ236" s="166"/>
      <c r="FR236" s="59"/>
      <c r="FS236" s="166"/>
      <c r="FT236" s="166"/>
      <c r="FU236" s="166"/>
      <c r="FV236" s="59"/>
      <c r="FW236" s="166"/>
      <c r="FX236" s="166"/>
      <c r="FY236" s="166"/>
      <c r="FZ236" s="59"/>
      <c r="GA236" s="166"/>
      <c r="GB236" s="166"/>
      <c r="GC236" s="166"/>
      <c r="GD236" s="59"/>
      <c r="GE236" s="166"/>
      <c r="GF236" s="166"/>
      <c r="GG236" s="166"/>
      <c r="GH236" s="59"/>
      <c r="GI236" s="166"/>
      <c r="GJ236" s="166"/>
      <c r="GK236" s="166"/>
      <c r="GL236" s="59"/>
      <c r="GM236" s="166"/>
      <c r="GN236" s="166"/>
      <c r="GO236" s="166"/>
      <c r="GP236" s="59"/>
      <c r="GQ236" s="166"/>
      <c r="GR236" s="166"/>
      <c r="GS236" s="166"/>
      <c r="GT236" s="59"/>
      <c r="GU236" s="166"/>
      <c r="GV236" s="166"/>
      <c r="GW236" s="166"/>
      <c r="GX236" s="59"/>
      <c r="GY236" s="166"/>
      <c r="GZ236" s="166"/>
      <c r="HA236" s="166"/>
      <c r="HB236" s="59"/>
      <c r="HC236" s="166"/>
      <c r="HD236" s="166"/>
      <c r="HE236" s="166"/>
      <c r="HF236" s="59"/>
      <c r="HG236" s="166"/>
      <c r="HH236" s="166"/>
      <c r="HI236" s="166"/>
      <c r="HJ236" s="59"/>
      <c r="HK236" s="166"/>
      <c r="HL236" s="166"/>
      <c r="HM236" s="166"/>
      <c r="HN236" s="59"/>
      <c r="HO236" s="166"/>
      <c r="HP236" s="166"/>
      <c r="HQ236" s="166"/>
      <c r="HR236" s="59"/>
      <c r="HS236" s="166"/>
      <c r="HT236" s="166"/>
      <c r="HU236" s="166"/>
    </row>
    <row r="237" spans="1:229" s="61" customFormat="1" ht="90" customHeight="1" x14ac:dyDescent="0.2">
      <c r="A237" s="180">
        <v>80</v>
      </c>
      <c r="B237" s="48" t="s">
        <v>293</v>
      </c>
      <c r="C237" s="55" t="s">
        <v>161</v>
      </c>
      <c r="D237" s="48" t="s">
        <v>139</v>
      </c>
      <c r="E237" s="48" t="s">
        <v>163</v>
      </c>
      <c r="F237" s="48" t="s">
        <v>163</v>
      </c>
      <c r="G237" s="45">
        <v>40</v>
      </c>
      <c r="H237" s="45">
        <f t="shared" si="38"/>
        <v>160</v>
      </c>
      <c r="I237" s="45" t="s">
        <v>228</v>
      </c>
      <c r="J237" s="667">
        <v>100</v>
      </c>
      <c r="K237" s="57">
        <f>J237*1.1</f>
        <v>110.00000000000001</v>
      </c>
      <c r="L237" s="50">
        <f>H237*K237</f>
        <v>17600.000000000004</v>
      </c>
      <c r="M237" s="51">
        <f t="shared" si="39"/>
        <v>3520.0000000000009</v>
      </c>
      <c r="N237" s="51">
        <f t="shared" si="40"/>
        <v>2200.0000000000005</v>
      </c>
      <c r="O237" s="52">
        <f t="shared" si="41"/>
        <v>23320.000000000004</v>
      </c>
      <c r="P237" s="593">
        <v>45222</v>
      </c>
      <c r="Q237" s="52" t="s">
        <v>790</v>
      </c>
      <c r="R237" s="580" t="s">
        <v>396</v>
      </c>
      <c r="S237" s="574" t="s">
        <v>774</v>
      </c>
      <c r="T237" s="527">
        <f>'LOTTO 80'!B24</f>
        <v>80</v>
      </c>
      <c r="U237" s="46">
        <v>20</v>
      </c>
      <c r="V237" s="56">
        <f>U237+T237</f>
        <v>100</v>
      </c>
      <c r="W237" s="56"/>
      <c r="X237" s="695">
        <v>0.45</v>
      </c>
      <c r="Y237" s="676">
        <v>17520</v>
      </c>
      <c r="Z237" s="683">
        <f>Y237/H237</f>
        <v>109.5</v>
      </c>
      <c r="AA237" s="46"/>
      <c r="AB237" s="716" t="s">
        <v>807</v>
      </c>
      <c r="AC237" s="716" t="s">
        <v>819</v>
      </c>
      <c r="AD237" s="59"/>
      <c r="AE237" s="166"/>
      <c r="AF237" s="166"/>
      <c r="AG237" s="166"/>
      <c r="AH237" s="59"/>
      <c r="AI237" s="166"/>
      <c r="AJ237" s="166"/>
      <c r="AK237" s="166"/>
      <c r="AL237" s="59"/>
      <c r="AM237" s="166"/>
      <c r="AN237" s="166"/>
      <c r="AO237" s="166"/>
      <c r="AP237" s="59"/>
      <c r="AQ237" s="166"/>
      <c r="AR237" s="166"/>
      <c r="AS237" s="166"/>
      <c r="AT237" s="59"/>
      <c r="AU237" s="166"/>
      <c r="AV237" s="166"/>
      <c r="AW237" s="166"/>
      <c r="AX237" s="59"/>
      <c r="AY237" s="166"/>
      <c r="AZ237" s="166"/>
      <c r="BA237" s="166"/>
      <c r="BB237" s="59"/>
      <c r="BC237" s="166"/>
      <c r="BD237" s="166"/>
      <c r="BE237" s="166"/>
      <c r="BF237" s="59"/>
      <c r="BG237" s="166"/>
      <c r="BH237" s="166"/>
      <c r="BI237" s="166"/>
      <c r="BJ237" s="59"/>
      <c r="BK237" s="166"/>
      <c r="BL237" s="166"/>
      <c r="BM237" s="166"/>
      <c r="BN237" s="59"/>
      <c r="BO237" s="166"/>
      <c r="BP237" s="166"/>
      <c r="BQ237" s="166"/>
      <c r="BR237" s="59"/>
      <c r="BS237" s="166"/>
      <c r="BT237" s="166"/>
      <c r="BU237" s="166"/>
      <c r="BV237" s="59"/>
      <c r="BW237" s="166"/>
      <c r="BX237" s="166"/>
      <c r="BY237" s="166"/>
      <c r="BZ237" s="59"/>
      <c r="CA237" s="166"/>
      <c r="CB237" s="166"/>
      <c r="CC237" s="166"/>
      <c r="CD237" s="59"/>
      <c r="CE237" s="166"/>
      <c r="CF237" s="166"/>
      <c r="CG237" s="166"/>
      <c r="CH237" s="59"/>
      <c r="CI237" s="166"/>
      <c r="CJ237" s="166"/>
      <c r="CK237" s="166"/>
      <c r="CL237" s="59"/>
      <c r="CM237" s="166"/>
      <c r="CN237" s="166"/>
      <c r="CO237" s="166"/>
      <c r="CP237" s="59"/>
      <c r="CQ237" s="166"/>
      <c r="CR237" s="166"/>
      <c r="CS237" s="166"/>
      <c r="CT237" s="59"/>
      <c r="CU237" s="166"/>
      <c r="CV237" s="166"/>
      <c r="CW237" s="166"/>
      <c r="CX237" s="59"/>
      <c r="CY237" s="166"/>
      <c r="CZ237" s="166"/>
      <c r="DA237" s="166"/>
      <c r="DB237" s="59"/>
      <c r="DC237" s="166"/>
      <c r="DD237" s="166"/>
      <c r="DE237" s="166"/>
      <c r="DF237" s="59"/>
      <c r="DG237" s="166"/>
      <c r="DH237" s="166"/>
      <c r="DI237" s="166"/>
      <c r="DJ237" s="59"/>
      <c r="DK237" s="166"/>
      <c r="DL237" s="166"/>
      <c r="DM237" s="166"/>
      <c r="DN237" s="59"/>
      <c r="DO237" s="166"/>
      <c r="DP237" s="166"/>
      <c r="DQ237" s="166"/>
      <c r="DR237" s="59"/>
      <c r="DS237" s="166"/>
      <c r="DT237" s="166"/>
      <c r="DU237" s="166"/>
      <c r="DV237" s="59"/>
      <c r="DW237" s="166"/>
      <c r="DX237" s="166"/>
      <c r="DY237" s="166"/>
      <c r="DZ237" s="59"/>
      <c r="EA237" s="166"/>
      <c r="EB237" s="166"/>
      <c r="EC237" s="166"/>
      <c r="ED237" s="59"/>
      <c r="EE237" s="166"/>
      <c r="EF237" s="166"/>
      <c r="EG237" s="166"/>
      <c r="EH237" s="59"/>
      <c r="EI237" s="166"/>
      <c r="EJ237" s="166"/>
      <c r="EK237" s="166"/>
      <c r="EL237" s="59"/>
      <c r="EM237" s="166"/>
      <c r="EN237" s="166"/>
      <c r="EO237" s="166"/>
      <c r="EP237" s="59"/>
      <c r="EQ237" s="166"/>
      <c r="ER237" s="166"/>
      <c r="ES237" s="166"/>
      <c r="ET237" s="59"/>
      <c r="EU237" s="166"/>
      <c r="EV237" s="166"/>
      <c r="EW237" s="166"/>
      <c r="EX237" s="59"/>
      <c r="EY237" s="166"/>
      <c r="EZ237" s="166"/>
      <c r="FA237" s="166"/>
      <c r="FB237" s="59"/>
      <c r="FC237" s="166"/>
      <c r="FD237" s="166"/>
      <c r="FE237" s="166"/>
      <c r="FF237" s="59"/>
      <c r="FG237" s="166"/>
      <c r="FH237" s="166"/>
      <c r="FI237" s="166"/>
      <c r="FJ237" s="59"/>
      <c r="FK237" s="166"/>
      <c r="FL237" s="166"/>
      <c r="FM237" s="166"/>
      <c r="FN237" s="59"/>
      <c r="FO237" s="166"/>
      <c r="FP237" s="166"/>
      <c r="FQ237" s="166"/>
      <c r="FR237" s="59"/>
      <c r="FS237" s="166"/>
      <c r="FT237" s="166"/>
      <c r="FU237" s="166"/>
      <c r="FV237" s="59"/>
      <c r="FW237" s="166"/>
      <c r="FX237" s="166"/>
      <c r="FY237" s="166"/>
      <c r="FZ237" s="59"/>
      <c r="GA237" s="166"/>
      <c r="GB237" s="166"/>
      <c r="GC237" s="166"/>
      <c r="GD237" s="59"/>
      <c r="GE237" s="166"/>
      <c r="GF237" s="166"/>
      <c r="GG237" s="166"/>
      <c r="GH237" s="59"/>
      <c r="GI237" s="166"/>
      <c r="GJ237" s="166"/>
      <c r="GK237" s="166"/>
      <c r="GL237" s="59"/>
      <c r="GM237" s="166"/>
      <c r="GN237" s="166"/>
      <c r="GO237" s="166"/>
      <c r="GP237" s="59"/>
      <c r="GQ237" s="166"/>
      <c r="GR237" s="166"/>
      <c r="GS237" s="166"/>
      <c r="GT237" s="59"/>
      <c r="GU237" s="166"/>
      <c r="GV237" s="166"/>
      <c r="GW237" s="166"/>
      <c r="GX237" s="59"/>
      <c r="GY237" s="166"/>
      <c r="GZ237" s="166"/>
      <c r="HA237" s="166"/>
      <c r="HB237" s="59"/>
      <c r="HC237" s="166"/>
      <c r="HD237" s="166"/>
      <c r="HE237" s="166"/>
      <c r="HF237" s="59"/>
      <c r="HG237" s="166"/>
      <c r="HH237" s="166"/>
      <c r="HI237" s="166"/>
      <c r="HJ237" s="59"/>
      <c r="HK237" s="166"/>
      <c r="HL237" s="166"/>
      <c r="HM237" s="166"/>
      <c r="HN237" s="59"/>
      <c r="HO237" s="166"/>
      <c r="HP237" s="166"/>
      <c r="HQ237" s="166"/>
      <c r="HR237" s="59"/>
      <c r="HS237" s="166"/>
      <c r="HT237" s="166"/>
      <c r="HU237" s="166"/>
    </row>
    <row r="238" spans="1:229" s="61" customFormat="1" ht="90" customHeight="1" x14ac:dyDescent="0.2">
      <c r="A238" s="180">
        <v>80</v>
      </c>
      <c r="B238" s="48" t="s">
        <v>293</v>
      </c>
      <c r="C238" s="55" t="s">
        <v>161</v>
      </c>
      <c r="D238" s="48" t="s">
        <v>139</v>
      </c>
      <c r="E238" s="48" t="s">
        <v>163</v>
      </c>
      <c r="F238" s="48" t="s">
        <v>163</v>
      </c>
      <c r="G238" s="45">
        <v>40</v>
      </c>
      <c r="H238" s="45">
        <f t="shared" si="38"/>
        <v>160</v>
      </c>
      <c r="I238" s="45" t="s">
        <v>228</v>
      </c>
      <c r="J238" s="667">
        <v>100</v>
      </c>
      <c r="K238" s="57">
        <f>J238*1.1</f>
        <v>110.00000000000001</v>
      </c>
      <c r="L238" s="50">
        <f>H238*K238</f>
        <v>17600.000000000004</v>
      </c>
      <c r="M238" s="51">
        <f t="shared" si="39"/>
        <v>3520.0000000000009</v>
      </c>
      <c r="N238" s="51">
        <f t="shared" si="40"/>
        <v>2200.0000000000005</v>
      </c>
      <c r="O238" s="52">
        <f t="shared" si="41"/>
        <v>23320.000000000004</v>
      </c>
      <c r="P238" s="593">
        <v>45222</v>
      </c>
      <c r="Q238" s="52" t="s">
        <v>790</v>
      </c>
      <c r="R238" s="580" t="s">
        <v>401</v>
      </c>
      <c r="S238" s="574" t="s">
        <v>787</v>
      </c>
      <c r="T238" s="46" t="s">
        <v>809</v>
      </c>
      <c r="U238" s="46" t="s">
        <v>809</v>
      </c>
      <c r="V238" s="46" t="s">
        <v>809</v>
      </c>
      <c r="W238" s="46"/>
      <c r="X238" s="46" t="s">
        <v>809</v>
      </c>
      <c r="Y238" s="46" t="s">
        <v>809</v>
      </c>
      <c r="Z238" s="46" t="s">
        <v>809</v>
      </c>
      <c r="AA238" s="46" t="s">
        <v>809</v>
      </c>
      <c r="AB238" s="46" t="s">
        <v>809</v>
      </c>
      <c r="AC238" s="716" t="s">
        <v>809</v>
      </c>
      <c r="AD238" s="59"/>
      <c r="AE238" s="166"/>
      <c r="AF238" s="166"/>
      <c r="AG238" s="166"/>
      <c r="AH238" s="59"/>
      <c r="AI238" s="166"/>
      <c r="AJ238" s="166"/>
      <c r="AK238" s="166"/>
      <c r="AL238" s="59"/>
      <c r="AM238" s="166"/>
      <c r="AN238" s="166"/>
      <c r="AO238" s="166"/>
      <c r="AP238" s="59"/>
      <c r="AQ238" s="166"/>
      <c r="AR238" s="166"/>
      <c r="AS238" s="166"/>
      <c r="AT238" s="59"/>
      <c r="AU238" s="166"/>
      <c r="AV238" s="166"/>
      <c r="AW238" s="166"/>
      <c r="AX238" s="59"/>
      <c r="AY238" s="166"/>
      <c r="AZ238" s="166"/>
      <c r="BA238" s="166"/>
      <c r="BB238" s="59"/>
      <c r="BC238" s="166"/>
      <c r="BD238" s="166"/>
      <c r="BE238" s="166"/>
      <c r="BF238" s="59"/>
      <c r="BG238" s="166"/>
      <c r="BH238" s="166"/>
      <c r="BI238" s="166"/>
      <c r="BJ238" s="59"/>
      <c r="BK238" s="166"/>
      <c r="BL238" s="166"/>
      <c r="BM238" s="166"/>
      <c r="BN238" s="59"/>
      <c r="BO238" s="166"/>
      <c r="BP238" s="166"/>
      <c r="BQ238" s="166"/>
      <c r="BR238" s="59"/>
      <c r="BS238" s="166"/>
      <c r="BT238" s="166"/>
      <c r="BU238" s="166"/>
      <c r="BV238" s="59"/>
      <c r="BW238" s="166"/>
      <c r="BX238" s="166"/>
      <c r="BY238" s="166"/>
      <c r="BZ238" s="59"/>
      <c r="CA238" s="166"/>
      <c r="CB238" s="166"/>
      <c r="CC238" s="166"/>
      <c r="CD238" s="59"/>
      <c r="CE238" s="166"/>
      <c r="CF238" s="166"/>
      <c r="CG238" s="166"/>
      <c r="CH238" s="59"/>
      <c r="CI238" s="166"/>
      <c r="CJ238" s="166"/>
      <c r="CK238" s="166"/>
      <c r="CL238" s="59"/>
      <c r="CM238" s="166"/>
      <c r="CN238" s="166"/>
      <c r="CO238" s="166"/>
      <c r="CP238" s="59"/>
      <c r="CQ238" s="166"/>
      <c r="CR238" s="166"/>
      <c r="CS238" s="166"/>
      <c r="CT238" s="59"/>
      <c r="CU238" s="166"/>
      <c r="CV238" s="166"/>
      <c r="CW238" s="166"/>
      <c r="CX238" s="59"/>
      <c r="CY238" s="166"/>
      <c r="CZ238" s="166"/>
      <c r="DA238" s="166"/>
      <c r="DB238" s="59"/>
      <c r="DC238" s="166"/>
      <c r="DD238" s="166"/>
      <c r="DE238" s="166"/>
      <c r="DF238" s="59"/>
      <c r="DG238" s="166"/>
      <c r="DH238" s="166"/>
      <c r="DI238" s="166"/>
      <c r="DJ238" s="59"/>
      <c r="DK238" s="166"/>
      <c r="DL238" s="166"/>
      <c r="DM238" s="166"/>
      <c r="DN238" s="59"/>
      <c r="DO238" s="166"/>
      <c r="DP238" s="166"/>
      <c r="DQ238" s="166"/>
      <c r="DR238" s="59"/>
      <c r="DS238" s="166"/>
      <c r="DT238" s="166"/>
      <c r="DU238" s="166"/>
      <c r="DV238" s="59"/>
      <c r="DW238" s="166"/>
      <c r="DX238" s="166"/>
      <c r="DY238" s="166"/>
      <c r="DZ238" s="59"/>
      <c r="EA238" s="166"/>
      <c r="EB238" s="166"/>
      <c r="EC238" s="166"/>
      <c r="ED238" s="59"/>
      <c r="EE238" s="166"/>
      <c r="EF238" s="166"/>
      <c r="EG238" s="166"/>
      <c r="EH238" s="59"/>
      <c r="EI238" s="166"/>
      <c r="EJ238" s="166"/>
      <c r="EK238" s="166"/>
      <c r="EL238" s="59"/>
      <c r="EM238" s="166"/>
      <c r="EN238" s="166"/>
      <c r="EO238" s="166"/>
      <c r="EP238" s="59"/>
      <c r="EQ238" s="166"/>
      <c r="ER238" s="166"/>
      <c r="ES238" s="166"/>
      <c r="ET238" s="59"/>
      <c r="EU238" s="166"/>
      <c r="EV238" s="166"/>
      <c r="EW238" s="166"/>
      <c r="EX238" s="59"/>
      <c r="EY238" s="166"/>
      <c r="EZ238" s="166"/>
      <c r="FA238" s="166"/>
      <c r="FB238" s="59"/>
      <c r="FC238" s="166"/>
      <c r="FD238" s="166"/>
      <c r="FE238" s="166"/>
      <c r="FF238" s="59"/>
      <c r="FG238" s="166"/>
      <c r="FH238" s="166"/>
      <c r="FI238" s="166"/>
      <c r="FJ238" s="59"/>
      <c r="FK238" s="166"/>
      <c r="FL238" s="166"/>
      <c r="FM238" s="166"/>
      <c r="FN238" s="59"/>
      <c r="FO238" s="166"/>
      <c r="FP238" s="166"/>
      <c r="FQ238" s="166"/>
      <c r="FR238" s="59"/>
      <c r="FS238" s="166"/>
      <c r="FT238" s="166"/>
      <c r="FU238" s="166"/>
      <c r="FV238" s="59"/>
      <c r="FW238" s="166"/>
      <c r="FX238" s="166"/>
      <c r="FY238" s="166"/>
      <c r="FZ238" s="59"/>
      <c r="GA238" s="166"/>
      <c r="GB238" s="166"/>
      <c r="GC238" s="166"/>
      <c r="GD238" s="59"/>
      <c r="GE238" s="166"/>
      <c r="GF238" s="166"/>
      <c r="GG238" s="166"/>
      <c r="GH238" s="59"/>
      <c r="GI238" s="166"/>
      <c r="GJ238" s="166"/>
      <c r="GK238" s="166"/>
      <c r="GL238" s="59"/>
      <c r="GM238" s="166"/>
      <c r="GN238" s="166"/>
      <c r="GO238" s="166"/>
      <c r="GP238" s="59"/>
      <c r="GQ238" s="166"/>
      <c r="GR238" s="166"/>
      <c r="GS238" s="166"/>
      <c r="GT238" s="59"/>
      <c r="GU238" s="166"/>
      <c r="GV238" s="166"/>
      <c r="GW238" s="166"/>
      <c r="GX238" s="59"/>
      <c r="GY238" s="166"/>
      <c r="GZ238" s="166"/>
      <c r="HA238" s="166"/>
      <c r="HB238" s="59"/>
      <c r="HC238" s="166"/>
      <c r="HD238" s="166"/>
      <c r="HE238" s="166"/>
      <c r="HF238" s="59"/>
      <c r="HG238" s="166"/>
      <c r="HH238" s="166"/>
      <c r="HI238" s="166"/>
      <c r="HJ238" s="59"/>
      <c r="HK238" s="166"/>
      <c r="HL238" s="166"/>
      <c r="HM238" s="166"/>
      <c r="HN238" s="59"/>
      <c r="HO238" s="166"/>
      <c r="HP238" s="166"/>
      <c r="HQ238" s="166"/>
      <c r="HR238" s="59"/>
      <c r="HS238" s="166"/>
      <c r="HT238" s="166"/>
      <c r="HU238" s="166"/>
    </row>
    <row r="239" spans="1:229" s="17" customFormat="1" ht="90" customHeight="1" x14ac:dyDescent="0.2">
      <c r="A239" s="178"/>
      <c r="B239" s="2"/>
      <c r="C239" s="19" t="s">
        <v>127</v>
      </c>
      <c r="D239" s="8"/>
      <c r="E239" s="8"/>
      <c r="F239" s="8"/>
      <c r="G239" s="1"/>
      <c r="H239" s="1"/>
      <c r="I239" s="1"/>
      <c r="J239" s="666"/>
      <c r="K239" s="9"/>
      <c r="L239" s="10"/>
      <c r="M239" s="3"/>
      <c r="N239" s="3"/>
      <c r="O239" s="11"/>
      <c r="P239" s="591"/>
      <c r="Q239" s="11"/>
      <c r="R239" s="922"/>
      <c r="S239" s="573"/>
      <c r="T239" s="525"/>
      <c r="U239" s="1"/>
      <c r="V239" s="1"/>
      <c r="W239" s="1"/>
      <c r="X239" s="1"/>
      <c r="Y239" s="672"/>
      <c r="Z239" s="671"/>
      <c r="AA239" s="1"/>
      <c r="AB239" s="2"/>
      <c r="AC239" s="176"/>
    </row>
    <row r="240" spans="1:229" ht="90" customHeight="1" x14ac:dyDescent="0.2">
      <c r="A240" s="181">
        <v>81</v>
      </c>
      <c r="B240" s="31" t="s">
        <v>294</v>
      </c>
      <c r="C240" s="23" t="s">
        <v>179</v>
      </c>
      <c r="D240" s="4" t="s">
        <v>139</v>
      </c>
      <c r="E240" s="4" t="s">
        <v>163</v>
      </c>
      <c r="F240" s="4" t="s">
        <v>163</v>
      </c>
      <c r="G240" s="1">
        <v>150</v>
      </c>
      <c r="H240" s="1">
        <f t="shared" ref="H240:H254" si="44">G240*4</f>
        <v>600</v>
      </c>
      <c r="I240" s="1" t="s">
        <v>228</v>
      </c>
      <c r="J240" s="667">
        <v>120</v>
      </c>
      <c r="K240" s="12">
        <v>130</v>
      </c>
      <c r="L240" s="10">
        <f>H240*K240</f>
        <v>78000</v>
      </c>
      <c r="M240" s="3">
        <f t="shared" ref="M240:M254" si="45">L240*0.2</f>
        <v>15600</v>
      </c>
      <c r="N240" s="3">
        <f t="shared" ref="N240:N254" si="46">L240/48*6</f>
        <v>9750</v>
      </c>
      <c r="O240" s="11">
        <f t="shared" ref="O240:O254" si="47">L240+M240+N240</f>
        <v>103350</v>
      </c>
      <c r="P240" s="591">
        <v>45222</v>
      </c>
      <c r="Q240" s="11" t="s">
        <v>790</v>
      </c>
      <c r="R240" s="579" t="s">
        <v>375</v>
      </c>
      <c r="S240" s="573" t="s">
        <v>774</v>
      </c>
      <c r="T240" s="698">
        <f>'LOTTO 81'!B39</f>
        <v>75.833333333333329</v>
      </c>
      <c r="U240" s="2">
        <v>16.260000000000002</v>
      </c>
      <c r="V240" s="705">
        <f>U240+T240</f>
        <v>92.093333333333334</v>
      </c>
      <c r="W240" s="705"/>
      <c r="X240" s="697">
        <v>46.54</v>
      </c>
      <c r="Y240" s="696">
        <v>41700</v>
      </c>
      <c r="Z240" s="684">
        <f>Y240/H240</f>
        <v>69.5</v>
      </c>
      <c r="AA240" s="2" t="s">
        <v>806</v>
      </c>
      <c r="AB240" s="8"/>
      <c r="AC240" s="8"/>
      <c r="AD240" s="14"/>
      <c r="AE240" s="15"/>
      <c r="AF240" s="165"/>
      <c r="AG240" s="165"/>
      <c r="AH240" s="14"/>
      <c r="AI240" s="15"/>
      <c r="AJ240" s="165"/>
      <c r="AK240" s="165"/>
      <c r="AL240" s="14"/>
      <c r="AM240" s="15"/>
      <c r="AN240" s="165"/>
      <c r="AO240" s="165"/>
      <c r="AP240" s="14"/>
      <c r="AQ240" s="15"/>
      <c r="AR240" s="165"/>
      <c r="AS240" s="165"/>
      <c r="AT240" s="14"/>
      <c r="AU240" s="15"/>
      <c r="AV240" s="165"/>
      <c r="AW240" s="165"/>
      <c r="AX240" s="14"/>
      <c r="AY240" s="15"/>
      <c r="AZ240" s="165"/>
      <c r="BA240" s="165"/>
      <c r="BB240" s="14"/>
      <c r="BC240" s="15"/>
      <c r="BD240" s="165"/>
      <c r="BE240" s="165"/>
      <c r="BF240" s="14"/>
      <c r="BG240" s="15"/>
      <c r="BH240" s="165"/>
      <c r="BI240" s="165"/>
      <c r="BJ240" s="14"/>
      <c r="BK240" s="15"/>
      <c r="BL240" s="165"/>
      <c r="BM240" s="165"/>
      <c r="BN240" s="14"/>
      <c r="BO240" s="15"/>
      <c r="BP240" s="165"/>
      <c r="BQ240" s="165"/>
      <c r="BR240" s="14"/>
      <c r="BS240" s="15"/>
      <c r="BT240" s="165"/>
      <c r="BU240" s="165"/>
      <c r="BV240" s="14"/>
      <c r="BW240" s="15"/>
      <c r="BX240" s="165"/>
      <c r="BY240" s="165"/>
      <c r="BZ240" s="14"/>
      <c r="CA240" s="15"/>
      <c r="CB240" s="165"/>
      <c r="CC240" s="165"/>
      <c r="CD240" s="14"/>
      <c r="CE240" s="15"/>
      <c r="CF240" s="165"/>
      <c r="CG240" s="165"/>
      <c r="CH240" s="14"/>
      <c r="CI240" s="15"/>
      <c r="CJ240" s="165"/>
      <c r="CK240" s="165"/>
      <c r="CL240" s="14"/>
      <c r="CM240" s="15"/>
      <c r="CN240" s="165"/>
      <c r="CO240" s="165"/>
      <c r="CP240" s="14"/>
      <c r="CQ240" s="15"/>
      <c r="CR240" s="165"/>
      <c r="CS240" s="165"/>
      <c r="CT240" s="14"/>
      <c r="CU240" s="15"/>
      <c r="CV240" s="165"/>
      <c r="CW240" s="165"/>
      <c r="CX240" s="14"/>
      <c r="CY240" s="15"/>
      <c r="CZ240" s="165"/>
      <c r="DA240" s="165"/>
      <c r="DB240" s="14"/>
      <c r="DC240" s="15"/>
      <c r="DD240" s="165"/>
      <c r="DE240" s="165"/>
      <c r="DF240" s="14"/>
      <c r="DG240" s="15"/>
      <c r="DH240" s="165"/>
      <c r="DI240" s="165"/>
      <c r="DJ240" s="14"/>
      <c r="DK240" s="15"/>
      <c r="DL240" s="165"/>
      <c r="DM240" s="165"/>
      <c r="DN240" s="14"/>
      <c r="DO240" s="15"/>
      <c r="DP240" s="165"/>
      <c r="DQ240" s="165"/>
      <c r="DR240" s="14"/>
      <c r="DS240" s="15"/>
      <c r="DT240" s="165"/>
      <c r="DU240" s="165"/>
      <c r="DV240" s="14"/>
      <c r="DW240" s="15"/>
      <c r="DX240" s="165"/>
      <c r="DY240" s="165"/>
      <c r="DZ240" s="14"/>
      <c r="EA240" s="15"/>
      <c r="EB240" s="165"/>
      <c r="EC240" s="165"/>
      <c r="ED240" s="14"/>
      <c r="EE240" s="15"/>
      <c r="EF240" s="165"/>
      <c r="EG240" s="165"/>
      <c r="EH240" s="14"/>
      <c r="EI240" s="15"/>
      <c r="EJ240" s="165"/>
      <c r="EK240" s="165"/>
      <c r="EL240" s="14"/>
      <c r="EM240" s="15"/>
      <c r="EN240" s="165"/>
      <c r="EO240" s="165"/>
      <c r="EP240" s="14"/>
      <c r="EQ240" s="15"/>
      <c r="ER240" s="165"/>
      <c r="ES240" s="165"/>
      <c r="ET240" s="14"/>
      <c r="EU240" s="15"/>
      <c r="EV240" s="165"/>
      <c r="EW240" s="165"/>
      <c r="EX240" s="14"/>
      <c r="EY240" s="15"/>
      <c r="EZ240" s="165"/>
      <c r="FA240" s="165"/>
      <c r="FB240" s="14"/>
      <c r="FC240" s="15"/>
      <c r="FD240" s="165"/>
      <c r="FE240" s="165"/>
      <c r="FF240" s="14"/>
      <c r="FG240" s="15"/>
      <c r="FH240" s="165"/>
      <c r="FI240" s="165"/>
      <c r="FJ240" s="14"/>
      <c r="FK240" s="15"/>
      <c r="FL240" s="165"/>
      <c r="FM240" s="165"/>
      <c r="FN240" s="14"/>
      <c r="FO240" s="15"/>
      <c r="FP240" s="165"/>
      <c r="FQ240" s="165"/>
      <c r="FR240" s="14"/>
      <c r="FS240" s="15"/>
      <c r="FT240" s="165"/>
      <c r="FU240" s="165"/>
      <c r="FV240" s="14"/>
      <c r="FW240" s="15"/>
      <c r="FX240" s="165"/>
      <c r="FY240" s="165"/>
      <c r="FZ240" s="14"/>
      <c r="GA240" s="15"/>
      <c r="GB240" s="165"/>
      <c r="GC240" s="165"/>
      <c r="GD240" s="14"/>
      <c r="GE240" s="15"/>
      <c r="GF240" s="165"/>
      <c r="GG240" s="165"/>
      <c r="GH240" s="14"/>
      <c r="GI240" s="15"/>
      <c r="GJ240" s="165"/>
      <c r="GK240" s="165"/>
      <c r="GL240" s="14"/>
      <c r="GM240" s="15"/>
      <c r="GN240" s="165"/>
      <c r="GO240" s="165"/>
      <c r="GP240" s="14"/>
      <c r="GQ240" s="15"/>
      <c r="GR240" s="165"/>
      <c r="GS240" s="165"/>
      <c r="GT240" s="14"/>
      <c r="GU240" s="15"/>
      <c r="GV240" s="165"/>
      <c r="GW240" s="165"/>
      <c r="GX240" s="14"/>
      <c r="GY240" s="15"/>
      <c r="GZ240" s="165"/>
      <c r="HA240" s="165"/>
      <c r="HB240" s="14"/>
      <c r="HC240" s="15"/>
      <c r="HD240" s="165"/>
      <c r="HE240" s="165"/>
      <c r="HF240" s="14"/>
      <c r="HG240" s="15"/>
      <c r="HH240" s="165"/>
      <c r="HI240" s="165"/>
      <c r="HJ240" s="14"/>
      <c r="HK240" s="15"/>
      <c r="HL240" s="165"/>
      <c r="HM240" s="165"/>
      <c r="HN240" s="14"/>
      <c r="HO240" s="15"/>
      <c r="HP240" s="165"/>
      <c r="HQ240" s="165"/>
      <c r="HR240" s="14"/>
      <c r="HS240" s="15"/>
      <c r="HT240" s="165"/>
      <c r="HU240" s="165"/>
    </row>
    <row r="241" spans="1:229" ht="90" customHeight="1" x14ac:dyDescent="0.2">
      <c r="A241" s="181">
        <v>81</v>
      </c>
      <c r="B241" s="31" t="s">
        <v>294</v>
      </c>
      <c r="C241" s="23" t="s">
        <v>179</v>
      </c>
      <c r="D241" s="4" t="s">
        <v>139</v>
      </c>
      <c r="E241" s="4" t="s">
        <v>163</v>
      </c>
      <c r="F241" s="4" t="s">
        <v>163</v>
      </c>
      <c r="G241" s="1">
        <v>150</v>
      </c>
      <c r="H241" s="1">
        <f t="shared" si="44"/>
        <v>600</v>
      </c>
      <c r="I241" s="1" t="s">
        <v>228</v>
      </c>
      <c r="J241" s="667">
        <v>120</v>
      </c>
      <c r="K241" s="12">
        <v>130</v>
      </c>
      <c r="L241" s="10">
        <f>H241*K241</f>
        <v>78000</v>
      </c>
      <c r="M241" s="3">
        <f t="shared" si="45"/>
        <v>15600</v>
      </c>
      <c r="N241" s="3">
        <f t="shared" si="46"/>
        <v>9750</v>
      </c>
      <c r="O241" s="11">
        <f t="shared" si="47"/>
        <v>103350</v>
      </c>
      <c r="P241" s="591">
        <v>45222</v>
      </c>
      <c r="Q241" s="11" t="s">
        <v>790</v>
      </c>
      <c r="R241" s="579" t="s">
        <v>390</v>
      </c>
      <c r="S241" s="573" t="s">
        <v>774</v>
      </c>
      <c r="T241" s="528">
        <f>'LOTTO 81'!B40</f>
        <v>80</v>
      </c>
      <c r="U241" s="2">
        <v>18.11</v>
      </c>
      <c r="V241" s="705">
        <f t="shared" ref="V241:V245" si="48">U241+T241</f>
        <v>98.11</v>
      </c>
      <c r="W241" s="705"/>
      <c r="X241" s="697">
        <v>57.69</v>
      </c>
      <c r="Y241" s="696">
        <v>33000</v>
      </c>
      <c r="Z241" s="684">
        <f>Y241/H241</f>
        <v>55</v>
      </c>
      <c r="AA241" s="2" t="s">
        <v>806</v>
      </c>
      <c r="AB241" s="8" t="s">
        <v>818</v>
      </c>
      <c r="AC241" s="8" t="s">
        <v>819</v>
      </c>
      <c r="AD241" s="14"/>
      <c r="AE241" s="15"/>
      <c r="AF241" s="165"/>
      <c r="AG241" s="165"/>
      <c r="AH241" s="14"/>
      <c r="AI241" s="15"/>
      <c r="AJ241" s="165"/>
      <c r="AK241" s="165"/>
      <c r="AL241" s="14"/>
      <c r="AM241" s="15"/>
      <c r="AN241" s="165"/>
      <c r="AO241" s="165"/>
      <c r="AP241" s="14"/>
      <c r="AQ241" s="15"/>
      <c r="AR241" s="165"/>
      <c r="AS241" s="165"/>
      <c r="AT241" s="14"/>
      <c r="AU241" s="15"/>
      <c r="AV241" s="165"/>
      <c r="AW241" s="165"/>
      <c r="AX241" s="14"/>
      <c r="AY241" s="15"/>
      <c r="AZ241" s="165"/>
      <c r="BA241" s="165"/>
      <c r="BB241" s="14"/>
      <c r="BC241" s="15"/>
      <c r="BD241" s="165"/>
      <c r="BE241" s="165"/>
      <c r="BF241" s="14"/>
      <c r="BG241" s="15"/>
      <c r="BH241" s="165"/>
      <c r="BI241" s="165"/>
      <c r="BJ241" s="14"/>
      <c r="BK241" s="15"/>
      <c r="BL241" s="165"/>
      <c r="BM241" s="165"/>
      <c r="BN241" s="14"/>
      <c r="BO241" s="15"/>
      <c r="BP241" s="165"/>
      <c r="BQ241" s="165"/>
      <c r="BR241" s="14"/>
      <c r="BS241" s="15"/>
      <c r="BT241" s="165"/>
      <c r="BU241" s="165"/>
      <c r="BV241" s="14"/>
      <c r="BW241" s="15"/>
      <c r="BX241" s="165"/>
      <c r="BY241" s="165"/>
      <c r="BZ241" s="14"/>
      <c r="CA241" s="15"/>
      <c r="CB241" s="165"/>
      <c r="CC241" s="165"/>
      <c r="CD241" s="14"/>
      <c r="CE241" s="15"/>
      <c r="CF241" s="165"/>
      <c r="CG241" s="165"/>
      <c r="CH241" s="14"/>
      <c r="CI241" s="15"/>
      <c r="CJ241" s="165"/>
      <c r="CK241" s="165"/>
      <c r="CL241" s="14"/>
      <c r="CM241" s="15"/>
      <c r="CN241" s="165"/>
      <c r="CO241" s="165"/>
      <c r="CP241" s="14"/>
      <c r="CQ241" s="15"/>
      <c r="CR241" s="165"/>
      <c r="CS241" s="165"/>
      <c r="CT241" s="14"/>
      <c r="CU241" s="15"/>
      <c r="CV241" s="165"/>
      <c r="CW241" s="165"/>
      <c r="CX241" s="14"/>
      <c r="CY241" s="15"/>
      <c r="CZ241" s="165"/>
      <c r="DA241" s="165"/>
      <c r="DB241" s="14"/>
      <c r="DC241" s="15"/>
      <c r="DD241" s="165"/>
      <c r="DE241" s="165"/>
      <c r="DF241" s="14"/>
      <c r="DG241" s="15"/>
      <c r="DH241" s="165"/>
      <c r="DI241" s="165"/>
      <c r="DJ241" s="14"/>
      <c r="DK241" s="15"/>
      <c r="DL241" s="165"/>
      <c r="DM241" s="165"/>
      <c r="DN241" s="14"/>
      <c r="DO241" s="15"/>
      <c r="DP241" s="165"/>
      <c r="DQ241" s="165"/>
      <c r="DR241" s="14"/>
      <c r="DS241" s="15"/>
      <c r="DT241" s="165"/>
      <c r="DU241" s="165"/>
      <c r="DV241" s="14"/>
      <c r="DW241" s="15"/>
      <c r="DX241" s="165"/>
      <c r="DY241" s="165"/>
      <c r="DZ241" s="14"/>
      <c r="EA241" s="15"/>
      <c r="EB241" s="165"/>
      <c r="EC241" s="165"/>
      <c r="ED241" s="14"/>
      <c r="EE241" s="15"/>
      <c r="EF241" s="165"/>
      <c r="EG241" s="165"/>
      <c r="EH241" s="14"/>
      <c r="EI241" s="15"/>
      <c r="EJ241" s="165"/>
      <c r="EK241" s="165"/>
      <c r="EL241" s="14"/>
      <c r="EM241" s="15"/>
      <c r="EN241" s="165"/>
      <c r="EO241" s="165"/>
      <c r="EP241" s="14"/>
      <c r="EQ241" s="15"/>
      <c r="ER241" s="165"/>
      <c r="ES241" s="165"/>
      <c r="ET241" s="14"/>
      <c r="EU241" s="15"/>
      <c r="EV241" s="165"/>
      <c r="EW241" s="165"/>
      <c r="EX241" s="14"/>
      <c r="EY241" s="15"/>
      <c r="EZ241" s="165"/>
      <c r="FA241" s="165"/>
      <c r="FB241" s="14"/>
      <c r="FC241" s="15"/>
      <c r="FD241" s="165"/>
      <c r="FE241" s="165"/>
      <c r="FF241" s="14"/>
      <c r="FG241" s="15"/>
      <c r="FH241" s="165"/>
      <c r="FI241" s="165"/>
      <c r="FJ241" s="14"/>
      <c r="FK241" s="15"/>
      <c r="FL241" s="165"/>
      <c r="FM241" s="165"/>
      <c r="FN241" s="14"/>
      <c r="FO241" s="15"/>
      <c r="FP241" s="165"/>
      <c r="FQ241" s="165"/>
      <c r="FR241" s="14"/>
      <c r="FS241" s="15"/>
      <c r="FT241" s="165"/>
      <c r="FU241" s="165"/>
      <c r="FV241" s="14"/>
      <c r="FW241" s="15"/>
      <c r="FX241" s="165"/>
      <c r="FY241" s="165"/>
      <c r="FZ241" s="14"/>
      <c r="GA241" s="15"/>
      <c r="GB241" s="165"/>
      <c r="GC241" s="165"/>
      <c r="GD241" s="14"/>
      <c r="GE241" s="15"/>
      <c r="GF241" s="165"/>
      <c r="GG241" s="165"/>
      <c r="GH241" s="14"/>
      <c r="GI241" s="15"/>
      <c r="GJ241" s="165"/>
      <c r="GK241" s="165"/>
      <c r="GL241" s="14"/>
      <c r="GM241" s="15"/>
      <c r="GN241" s="165"/>
      <c r="GO241" s="165"/>
      <c r="GP241" s="14"/>
      <c r="GQ241" s="15"/>
      <c r="GR241" s="165"/>
      <c r="GS241" s="165"/>
      <c r="GT241" s="14"/>
      <c r="GU241" s="15"/>
      <c r="GV241" s="165"/>
      <c r="GW241" s="165"/>
      <c r="GX241" s="14"/>
      <c r="GY241" s="15"/>
      <c r="GZ241" s="165"/>
      <c r="HA241" s="165"/>
      <c r="HB241" s="14"/>
      <c r="HC241" s="15"/>
      <c r="HD241" s="165"/>
      <c r="HE241" s="165"/>
      <c r="HF241" s="14"/>
      <c r="HG241" s="15"/>
      <c r="HH241" s="165"/>
      <c r="HI241" s="165"/>
      <c r="HJ241" s="14"/>
      <c r="HK241" s="15"/>
      <c r="HL241" s="165"/>
      <c r="HM241" s="165"/>
      <c r="HN241" s="14"/>
      <c r="HO241" s="15"/>
      <c r="HP241" s="165"/>
      <c r="HQ241" s="165"/>
      <c r="HR241" s="14"/>
      <c r="HS241" s="15"/>
      <c r="HT241" s="165"/>
      <c r="HU241" s="165"/>
    </row>
    <row r="242" spans="1:229" ht="90" customHeight="1" x14ac:dyDescent="0.2">
      <c r="A242" s="181">
        <v>81</v>
      </c>
      <c r="B242" s="31" t="s">
        <v>294</v>
      </c>
      <c r="C242" s="23" t="s">
        <v>179</v>
      </c>
      <c r="D242" s="4" t="s">
        <v>139</v>
      </c>
      <c r="E242" s="4" t="s">
        <v>163</v>
      </c>
      <c r="F242" s="4" t="s">
        <v>163</v>
      </c>
      <c r="G242" s="1">
        <v>150</v>
      </c>
      <c r="H242" s="1">
        <f t="shared" si="44"/>
        <v>600</v>
      </c>
      <c r="I242" s="1" t="s">
        <v>228</v>
      </c>
      <c r="J242" s="667">
        <v>120</v>
      </c>
      <c r="K242" s="12">
        <v>130</v>
      </c>
      <c r="L242" s="10">
        <f>H242*K242</f>
        <v>78000</v>
      </c>
      <c r="M242" s="3">
        <f t="shared" si="45"/>
        <v>15600</v>
      </c>
      <c r="N242" s="3">
        <f t="shared" si="46"/>
        <v>9750</v>
      </c>
      <c r="O242" s="11">
        <f t="shared" si="47"/>
        <v>103350</v>
      </c>
      <c r="P242" s="591">
        <v>45222</v>
      </c>
      <c r="Q242" s="11" t="s">
        <v>790</v>
      </c>
      <c r="R242" s="579" t="s">
        <v>391</v>
      </c>
      <c r="S242" s="573" t="s">
        <v>774</v>
      </c>
      <c r="T242" s="528">
        <f>'LOTTO 81'!B41</f>
        <v>80</v>
      </c>
      <c r="U242" s="2">
        <v>15.51</v>
      </c>
      <c r="V242" s="705">
        <f t="shared" si="48"/>
        <v>95.51</v>
      </c>
      <c r="W242" s="705"/>
      <c r="X242" s="697">
        <v>42.31</v>
      </c>
      <c r="Y242" s="696">
        <v>45000</v>
      </c>
      <c r="Z242" s="684">
        <f>Y242/H242</f>
        <v>75</v>
      </c>
      <c r="AA242" s="2" t="s">
        <v>812</v>
      </c>
      <c r="AB242" s="8"/>
      <c r="AC242" s="8"/>
      <c r="AD242" s="14"/>
      <c r="AE242" s="15"/>
      <c r="AF242" s="165"/>
      <c r="AG242" s="165"/>
      <c r="AH242" s="14"/>
      <c r="AI242" s="15"/>
      <c r="AJ242" s="165"/>
      <c r="AK242" s="165"/>
      <c r="AL242" s="14"/>
      <c r="AM242" s="15"/>
      <c r="AN242" s="165"/>
      <c r="AO242" s="165"/>
      <c r="AP242" s="14"/>
      <c r="AQ242" s="15"/>
      <c r="AR242" s="165"/>
      <c r="AS242" s="165"/>
      <c r="AT242" s="14"/>
      <c r="AU242" s="15"/>
      <c r="AV242" s="165"/>
      <c r="AW242" s="165"/>
      <c r="AX242" s="14"/>
      <c r="AY242" s="15"/>
      <c r="AZ242" s="165"/>
      <c r="BA242" s="165"/>
      <c r="BB242" s="14"/>
      <c r="BC242" s="15"/>
      <c r="BD242" s="165"/>
      <c r="BE242" s="165"/>
      <c r="BF242" s="14"/>
      <c r="BG242" s="15"/>
      <c r="BH242" s="165"/>
      <c r="BI242" s="165"/>
      <c r="BJ242" s="14"/>
      <c r="BK242" s="15"/>
      <c r="BL242" s="165"/>
      <c r="BM242" s="165"/>
      <c r="BN242" s="14"/>
      <c r="BO242" s="15"/>
      <c r="BP242" s="165"/>
      <c r="BQ242" s="165"/>
      <c r="BR242" s="14"/>
      <c r="BS242" s="15"/>
      <c r="BT242" s="165"/>
      <c r="BU242" s="165"/>
      <c r="BV242" s="14"/>
      <c r="BW242" s="15"/>
      <c r="BX242" s="165"/>
      <c r="BY242" s="165"/>
      <c r="BZ242" s="14"/>
      <c r="CA242" s="15"/>
      <c r="CB242" s="165"/>
      <c r="CC242" s="165"/>
      <c r="CD242" s="14"/>
      <c r="CE242" s="15"/>
      <c r="CF242" s="165"/>
      <c r="CG242" s="165"/>
      <c r="CH242" s="14"/>
      <c r="CI242" s="15"/>
      <c r="CJ242" s="165"/>
      <c r="CK242" s="165"/>
      <c r="CL242" s="14"/>
      <c r="CM242" s="15"/>
      <c r="CN242" s="165"/>
      <c r="CO242" s="165"/>
      <c r="CP242" s="14"/>
      <c r="CQ242" s="15"/>
      <c r="CR242" s="165"/>
      <c r="CS242" s="165"/>
      <c r="CT242" s="14"/>
      <c r="CU242" s="15"/>
      <c r="CV242" s="165"/>
      <c r="CW242" s="165"/>
      <c r="CX242" s="14"/>
      <c r="CY242" s="15"/>
      <c r="CZ242" s="165"/>
      <c r="DA242" s="165"/>
      <c r="DB242" s="14"/>
      <c r="DC242" s="15"/>
      <c r="DD242" s="165"/>
      <c r="DE242" s="165"/>
      <c r="DF242" s="14"/>
      <c r="DG242" s="15"/>
      <c r="DH242" s="165"/>
      <c r="DI242" s="165"/>
      <c r="DJ242" s="14"/>
      <c r="DK242" s="15"/>
      <c r="DL242" s="165"/>
      <c r="DM242" s="165"/>
      <c r="DN242" s="14"/>
      <c r="DO242" s="15"/>
      <c r="DP242" s="165"/>
      <c r="DQ242" s="165"/>
      <c r="DR242" s="14"/>
      <c r="DS242" s="15"/>
      <c r="DT242" s="165"/>
      <c r="DU242" s="165"/>
      <c r="DV242" s="14"/>
      <c r="DW242" s="15"/>
      <c r="DX242" s="165"/>
      <c r="DY242" s="165"/>
      <c r="DZ242" s="14"/>
      <c r="EA242" s="15"/>
      <c r="EB242" s="165"/>
      <c r="EC242" s="165"/>
      <c r="ED242" s="14"/>
      <c r="EE242" s="15"/>
      <c r="EF242" s="165"/>
      <c r="EG242" s="165"/>
      <c r="EH242" s="14"/>
      <c r="EI242" s="15"/>
      <c r="EJ242" s="165"/>
      <c r="EK242" s="165"/>
      <c r="EL242" s="14"/>
      <c r="EM242" s="15"/>
      <c r="EN242" s="165"/>
      <c r="EO242" s="165"/>
      <c r="EP242" s="14"/>
      <c r="EQ242" s="15"/>
      <c r="ER242" s="165"/>
      <c r="ES242" s="165"/>
      <c r="ET242" s="14"/>
      <c r="EU242" s="15"/>
      <c r="EV242" s="165"/>
      <c r="EW242" s="165"/>
      <c r="EX242" s="14"/>
      <c r="EY242" s="15"/>
      <c r="EZ242" s="165"/>
      <c r="FA242" s="165"/>
      <c r="FB242" s="14"/>
      <c r="FC242" s="15"/>
      <c r="FD242" s="165"/>
      <c r="FE242" s="165"/>
      <c r="FF242" s="14"/>
      <c r="FG242" s="15"/>
      <c r="FH242" s="165"/>
      <c r="FI242" s="165"/>
      <c r="FJ242" s="14"/>
      <c r="FK242" s="15"/>
      <c r="FL242" s="165"/>
      <c r="FM242" s="165"/>
      <c r="FN242" s="14"/>
      <c r="FO242" s="15"/>
      <c r="FP242" s="165"/>
      <c r="FQ242" s="165"/>
      <c r="FR242" s="14"/>
      <c r="FS242" s="15"/>
      <c r="FT242" s="165"/>
      <c r="FU242" s="165"/>
      <c r="FV242" s="14"/>
      <c r="FW242" s="15"/>
      <c r="FX242" s="165"/>
      <c r="FY242" s="165"/>
      <c r="FZ242" s="14"/>
      <c r="GA242" s="15"/>
      <c r="GB242" s="165"/>
      <c r="GC242" s="165"/>
      <c r="GD242" s="14"/>
      <c r="GE242" s="15"/>
      <c r="GF242" s="165"/>
      <c r="GG242" s="165"/>
      <c r="GH242" s="14"/>
      <c r="GI242" s="15"/>
      <c r="GJ242" s="165"/>
      <c r="GK242" s="165"/>
      <c r="GL242" s="14"/>
      <c r="GM242" s="15"/>
      <c r="GN242" s="165"/>
      <c r="GO242" s="165"/>
      <c r="GP242" s="14"/>
      <c r="GQ242" s="15"/>
      <c r="GR242" s="165"/>
      <c r="GS242" s="165"/>
      <c r="GT242" s="14"/>
      <c r="GU242" s="15"/>
      <c r="GV242" s="165"/>
      <c r="GW242" s="165"/>
      <c r="GX242" s="14"/>
      <c r="GY242" s="15"/>
      <c r="GZ242" s="165"/>
      <c r="HA242" s="165"/>
      <c r="HB242" s="14"/>
      <c r="HC242" s="15"/>
      <c r="HD242" s="165"/>
      <c r="HE242" s="165"/>
      <c r="HF242" s="14"/>
      <c r="HG242" s="15"/>
      <c r="HH242" s="165"/>
      <c r="HI242" s="165"/>
      <c r="HJ242" s="14"/>
      <c r="HK242" s="15"/>
      <c r="HL242" s="165"/>
      <c r="HM242" s="165"/>
      <c r="HN242" s="14"/>
      <c r="HO242" s="15"/>
      <c r="HP242" s="165"/>
      <c r="HQ242" s="165"/>
      <c r="HR242" s="14"/>
      <c r="HS242" s="15"/>
      <c r="HT242" s="165"/>
      <c r="HU242" s="165"/>
    </row>
    <row r="243" spans="1:229" ht="90" customHeight="1" x14ac:dyDescent="0.2">
      <c r="A243" s="181">
        <v>81</v>
      </c>
      <c r="B243" s="31" t="s">
        <v>294</v>
      </c>
      <c r="C243" s="23" t="s">
        <v>179</v>
      </c>
      <c r="D243" s="4" t="s">
        <v>139</v>
      </c>
      <c r="E243" s="4" t="s">
        <v>163</v>
      </c>
      <c r="F243" s="4" t="s">
        <v>163</v>
      </c>
      <c r="G243" s="1">
        <v>150</v>
      </c>
      <c r="H243" s="1">
        <f t="shared" si="44"/>
        <v>600</v>
      </c>
      <c r="I243" s="1" t="s">
        <v>228</v>
      </c>
      <c r="J243" s="667">
        <v>120</v>
      </c>
      <c r="K243" s="12">
        <v>130</v>
      </c>
      <c r="L243" s="10">
        <f>H243*K243</f>
        <v>78000</v>
      </c>
      <c r="M243" s="3">
        <f t="shared" si="45"/>
        <v>15600</v>
      </c>
      <c r="N243" s="3">
        <f t="shared" si="46"/>
        <v>9750</v>
      </c>
      <c r="O243" s="11">
        <f t="shared" si="47"/>
        <v>103350</v>
      </c>
      <c r="P243" s="591">
        <v>45222</v>
      </c>
      <c r="Q243" s="11" t="s">
        <v>790</v>
      </c>
      <c r="R243" s="579" t="s">
        <v>396</v>
      </c>
      <c r="S243" s="573" t="s">
        <v>774</v>
      </c>
      <c r="T243" s="528">
        <f>'LOTTO 81'!B42</f>
        <v>80</v>
      </c>
      <c r="U243" s="2">
        <v>20</v>
      </c>
      <c r="V243" s="705">
        <f t="shared" si="48"/>
        <v>100</v>
      </c>
      <c r="W243" s="705"/>
      <c r="X243" s="697">
        <v>70.38</v>
      </c>
      <c r="Y243" s="696">
        <v>23100</v>
      </c>
      <c r="Z243" s="684">
        <f>Y243/H243</f>
        <v>38.5</v>
      </c>
      <c r="AA243" s="2" t="s">
        <v>806</v>
      </c>
      <c r="AB243" s="8" t="s">
        <v>818</v>
      </c>
      <c r="AC243" s="8" t="s">
        <v>819</v>
      </c>
      <c r="AD243" s="14"/>
      <c r="AE243" s="15"/>
      <c r="AF243" s="165"/>
      <c r="AG243" s="165"/>
      <c r="AH243" s="14"/>
      <c r="AI243" s="15"/>
      <c r="AJ243" s="165"/>
      <c r="AK243" s="165"/>
      <c r="AL243" s="14"/>
      <c r="AM243" s="15"/>
      <c r="AN243" s="165"/>
      <c r="AO243" s="165"/>
      <c r="AP243" s="14"/>
      <c r="AQ243" s="15"/>
      <c r="AR243" s="165"/>
      <c r="AS243" s="165"/>
      <c r="AT243" s="14"/>
      <c r="AU243" s="15"/>
      <c r="AV243" s="165"/>
      <c r="AW243" s="165"/>
      <c r="AX243" s="14"/>
      <c r="AY243" s="15"/>
      <c r="AZ243" s="165"/>
      <c r="BA243" s="165"/>
      <c r="BB243" s="14"/>
      <c r="BC243" s="15"/>
      <c r="BD243" s="165"/>
      <c r="BE243" s="165"/>
      <c r="BF243" s="14"/>
      <c r="BG243" s="15"/>
      <c r="BH243" s="165"/>
      <c r="BI243" s="165"/>
      <c r="BJ243" s="14"/>
      <c r="BK243" s="15"/>
      <c r="BL243" s="165"/>
      <c r="BM243" s="165"/>
      <c r="BN243" s="14"/>
      <c r="BO243" s="15"/>
      <c r="BP243" s="165"/>
      <c r="BQ243" s="165"/>
      <c r="BR243" s="14"/>
      <c r="BS243" s="15"/>
      <c r="BT243" s="165"/>
      <c r="BU243" s="165"/>
      <c r="BV243" s="14"/>
      <c r="BW243" s="15"/>
      <c r="BX243" s="165"/>
      <c r="BY243" s="165"/>
      <c r="BZ243" s="14"/>
      <c r="CA243" s="15"/>
      <c r="CB243" s="165"/>
      <c r="CC243" s="165"/>
      <c r="CD243" s="14"/>
      <c r="CE243" s="15"/>
      <c r="CF243" s="165"/>
      <c r="CG243" s="165"/>
      <c r="CH243" s="14"/>
      <c r="CI243" s="15"/>
      <c r="CJ243" s="165"/>
      <c r="CK243" s="165"/>
      <c r="CL243" s="14"/>
      <c r="CM243" s="15"/>
      <c r="CN243" s="165"/>
      <c r="CO243" s="165"/>
      <c r="CP243" s="14"/>
      <c r="CQ243" s="15"/>
      <c r="CR243" s="165"/>
      <c r="CS243" s="165"/>
      <c r="CT243" s="14"/>
      <c r="CU243" s="15"/>
      <c r="CV243" s="165"/>
      <c r="CW243" s="165"/>
      <c r="CX243" s="14"/>
      <c r="CY243" s="15"/>
      <c r="CZ243" s="165"/>
      <c r="DA243" s="165"/>
      <c r="DB243" s="14"/>
      <c r="DC243" s="15"/>
      <c r="DD243" s="165"/>
      <c r="DE243" s="165"/>
      <c r="DF243" s="14"/>
      <c r="DG243" s="15"/>
      <c r="DH243" s="165"/>
      <c r="DI243" s="165"/>
      <c r="DJ243" s="14"/>
      <c r="DK243" s="15"/>
      <c r="DL243" s="165"/>
      <c r="DM243" s="165"/>
      <c r="DN243" s="14"/>
      <c r="DO243" s="15"/>
      <c r="DP243" s="165"/>
      <c r="DQ243" s="165"/>
      <c r="DR243" s="14"/>
      <c r="DS243" s="15"/>
      <c r="DT243" s="165"/>
      <c r="DU243" s="165"/>
      <c r="DV243" s="14"/>
      <c r="DW243" s="15"/>
      <c r="DX243" s="165"/>
      <c r="DY243" s="165"/>
      <c r="DZ243" s="14"/>
      <c r="EA243" s="15"/>
      <c r="EB243" s="165"/>
      <c r="EC243" s="165"/>
      <c r="ED243" s="14"/>
      <c r="EE243" s="15"/>
      <c r="EF243" s="165"/>
      <c r="EG243" s="165"/>
      <c r="EH243" s="14"/>
      <c r="EI243" s="15"/>
      <c r="EJ243" s="165"/>
      <c r="EK243" s="165"/>
      <c r="EL243" s="14"/>
      <c r="EM243" s="15"/>
      <c r="EN243" s="165"/>
      <c r="EO243" s="165"/>
      <c r="EP243" s="14"/>
      <c r="EQ243" s="15"/>
      <c r="ER243" s="165"/>
      <c r="ES243" s="165"/>
      <c r="ET243" s="14"/>
      <c r="EU243" s="15"/>
      <c r="EV243" s="165"/>
      <c r="EW243" s="165"/>
      <c r="EX243" s="14"/>
      <c r="EY243" s="15"/>
      <c r="EZ243" s="165"/>
      <c r="FA243" s="165"/>
      <c r="FB243" s="14"/>
      <c r="FC243" s="15"/>
      <c r="FD243" s="165"/>
      <c r="FE243" s="165"/>
      <c r="FF243" s="14"/>
      <c r="FG243" s="15"/>
      <c r="FH243" s="165"/>
      <c r="FI243" s="165"/>
      <c r="FJ243" s="14"/>
      <c r="FK243" s="15"/>
      <c r="FL243" s="165"/>
      <c r="FM243" s="165"/>
      <c r="FN243" s="14"/>
      <c r="FO243" s="15"/>
      <c r="FP243" s="165"/>
      <c r="FQ243" s="165"/>
      <c r="FR243" s="14"/>
      <c r="FS243" s="15"/>
      <c r="FT243" s="165"/>
      <c r="FU243" s="165"/>
      <c r="FV243" s="14"/>
      <c r="FW243" s="15"/>
      <c r="FX243" s="165"/>
      <c r="FY243" s="165"/>
      <c r="FZ243" s="14"/>
      <c r="GA243" s="15"/>
      <c r="GB243" s="165"/>
      <c r="GC243" s="165"/>
      <c r="GD243" s="14"/>
      <c r="GE243" s="15"/>
      <c r="GF243" s="165"/>
      <c r="GG243" s="165"/>
      <c r="GH243" s="14"/>
      <c r="GI243" s="15"/>
      <c r="GJ243" s="165"/>
      <c r="GK243" s="165"/>
      <c r="GL243" s="14"/>
      <c r="GM243" s="15"/>
      <c r="GN243" s="165"/>
      <c r="GO243" s="165"/>
      <c r="GP243" s="14"/>
      <c r="GQ243" s="15"/>
      <c r="GR243" s="165"/>
      <c r="GS243" s="165"/>
      <c r="GT243" s="14"/>
      <c r="GU243" s="15"/>
      <c r="GV243" s="165"/>
      <c r="GW243" s="165"/>
      <c r="GX243" s="14"/>
      <c r="GY243" s="15"/>
      <c r="GZ243" s="165"/>
      <c r="HA243" s="165"/>
      <c r="HB243" s="14"/>
      <c r="HC243" s="15"/>
      <c r="HD243" s="165"/>
      <c r="HE243" s="165"/>
      <c r="HF243" s="14"/>
      <c r="HG243" s="15"/>
      <c r="HH243" s="165"/>
      <c r="HI243" s="165"/>
      <c r="HJ243" s="14"/>
      <c r="HK243" s="15"/>
      <c r="HL243" s="165"/>
      <c r="HM243" s="165"/>
      <c r="HN243" s="14"/>
      <c r="HO243" s="15"/>
      <c r="HP243" s="165"/>
      <c r="HQ243" s="165"/>
      <c r="HR243" s="14"/>
      <c r="HS243" s="15"/>
      <c r="HT243" s="165"/>
      <c r="HU243" s="165"/>
    </row>
    <row r="244" spans="1:229" ht="90" customHeight="1" x14ac:dyDescent="0.2">
      <c r="A244" s="181">
        <v>81</v>
      </c>
      <c r="B244" s="31" t="s">
        <v>294</v>
      </c>
      <c r="C244" s="23" t="s">
        <v>179</v>
      </c>
      <c r="D244" s="4" t="s">
        <v>139</v>
      </c>
      <c r="E244" s="4" t="s">
        <v>163</v>
      </c>
      <c r="F244" s="4" t="s">
        <v>163</v>
      </c>
      <c r="G244" s="1">
        <v>150</v>
      </c>
      <c r="H244" s="1">
        <f t="shared" si="44"/>
        <v>600</v>
      </c>
      <c r="I244" s="1" t="s">
        <v>228</v>
      </c>
      <c r="J244" s="667">
        <v>120</v>
      </c>
      <c r="K244" s="12">
        <v>130</v>
      </c>
      <c r="L244" s="10">
        <f>H244*K244</f>
        <v>78000</v>
      </c>
      <c r="M244" s="3">
        <f t="shared" si="45"/>
        <v>15600</v>
      </c>
      <c r="N244" s="3">
        <f t="shared" si="46"/>
        <v>9750</v>
      </c>
      <c r="O244" s="11">
        <f t="shared" si="47"/>
        <v>103350</v>
      </c>
      <c r="P244" s="591">
        <v>45222</v>
      </c>
      <c r="Q244" s="11" t="s">
        <v>790</v>
      </c>
      <c r="R244" s="579" t="s">
        <v>399</v>
      </c>
      <c r="S244" s="573" t="s">
        <v>774</v>
      </c>
      <c r="T244" s="528">
        <f>'LOTTO 81'!B43</f>
        <v>80</v>
      </c>
      <c r="U244" s="2">
        <v>15.36</v>
      </c>
      <c r="V244" s="705">
        <f t="shared" si="48"/>
        <v>95.36</v>
      </c>
      <c r="W244" s="705"/>
      <c r="X244" s="708">
        <v>41.54</v>
      </c>
      <c r="Y244" s="696">
        <v>45600</v>
      </c>
      <c r="Z244" s="684">
        <f>Y244/H244</f>
        <v>76</v>
      </c>
      <c r="AA244" s="2" t="s">
        <v>812</v>
      </c>
      <c r="AB244" s="8"/>
      <c r="AC244" s="8"/>
      <c r="AD244" s="14"/>
      <c r="AE244" s="15"/>
      <c r="AF244" s="165"/>
      <c r="AG244" s="165"/>
      <c r="AH244" s="14"/>
      <c r="AI244" s="15"/>
      <c r="AJ244" s="165"/>
      <c r="AK244" s="165"/>
      <c r="AL244" s="14"/>
      <c r="AM244" s="15"/>
      <c r="AN244" s="165"/>
      <c r="AO244" s="165"/>
      <c r="AP244" s="14"/>
      <c r="AQ244" s="15"/>
      <c r="AR244" s="165"/>
      <c r="AS244" s="165"/>
      <c r="AT244" s="14"/>
      <c r="AU244" s="15"/>
      <c r="AV244" s="165"/>
      <c r="AW244" s="165"/>
      <c r="AX244" s="14"/>
      <c r="AY244" s="15"/>
      <c r="AZ244" s="165"/>
      <c r="BA244" s="165"/>
      <c r="BB244" s="14"/>
      <c r="BC244" s="15"/>
      <c r="BD244" s="165"/>
      <c r="BE244" s="165"/>
      <c r="BF244" s="14"/>
      <c r="BG244" s="15"/>
      <c r="BH244" s="165"/>
      <c r="BI244" s="165"/>
      <c r="BJ244" s="14"/>
      <c r="BK244" s="15"/>
      <c r="BL244" s="165"/>
      <c r="BM244" s="165"/>
      <c r="BN244" s="14"/>
      <c r="BO244" s="15"/>
      <c r="BP244" s="165"/>
      <c r="BQ244" s="165"/>
      <c r="BR244" s="14"/>
      <c r="BS244" s="15"/>
      <c r="BT244" s="165"/>
      <c r="BU244" s="165"/>
      <c r="BV244" s="14"/>
      <c r="BW244" s="15"/>
      <c r="BX244" s="165"/>
      <c r="BY244" s="165"/>
      <c r="BZ244" s="14"/>
      <c r="CA244" s="15"/>
      <c r="CB244" s="165"/>
      <c r="CC244" s="165"/>
      <c r="CD244" s="14"/>
      <c r="CE244" s="15"/>
      <c r="CF244" s="165"/>
      <c r="CG244" s="165"/>
      <c r="CH244" s="14"/>
      <c r="CI244" s="15"/>
      <c r="CJ244" s="165"/>
      <c r="CK244" s="165"/>
      <c r="CL244" s="14"/>
      <c r="CM244" s="15"/>
      <c r="CN244" s="165"/>
      <c r="CO244" s="165"/>
      <c r="CP244" s="14"/>
      <c r="CQ244" s="15"/>
      <c r="CR244" s="165"/>
      <c r="CS244" s="165"/>
      <c r="CT244" s="14"/>
      <c r="CU244" s="15"/>
      <c r="CV244" s="165"/>
      <c r="CW244" s="165"/>
      <c r="CX244" s="14"/>
      <c r="CY244" s="15"/>
      <c r="CZ244" s="165"/>
      <c r="DA244" s="165"/>
      <c r="DB244" s="14"/>
      <c r="DC244" s="15"/>
      <c r="DD244" s="165"/>
      <c r="DE244" s="165"/>
      <c r="DF244" s="14"/>
      <c r="DG244" s="15"/>
      <c r="DH244" s="165"/>
      <c r="DI244" s="165"/>
      <c r="DJ244" s="14"/>
      <c r="DK244" s="15"/>
      <c r="DL244" s="165"/>
      <c r="DM244" s="165"/>
      <c r="DN244" s="14"/>
      <c r="DO244" s="15"/>
      <c r="DP244" s="165"/>
      <c r="DQ244" s="165"/>
      <c r="DR244" s="14"/>
      <c r="DS244" s="15"/>
      <c r="DT244" s="165"/>
      <c r="DU244" s="165"/>
      <c r="DV244" s="14"/>
      <c r="DW244" s="15"/>
      <c r="DX244" s="165"/>
      <c r="DY244" s="165"/>
      <c r="DZ244" s="14"/>
      <c r="EA244" s="15"/>
      <c r="EB244" s="165"/>
      <c r="EC244" s="165"/>
      <c r="ED244" s="14"/>
      <c r="EE244" s="15"/>
      <c r="EF244" s="165"/>
      <c r="EG244" s="165"/>
      <c r="EH244" s="14"/>
      <c r="EI244" s="15"/>
      <c r="EJ244" s="165"/>
      <c r="EK244" s="165"/>
      <c r="EL244" s="14"/>
      <c r="EM244" s="15"/>
      <c r="EN244" s="165"/>
      <c r="EO244" s="165"/>
      <c r="EP244" s="14"/>
      <c r="EQ244" s="15"/>
      <c r="ER244" s="165"/>
      <c r="ES244" s="165"/>
      <c r="ET244" s="14"/>
      <c r="EU244" s="15"/>
      <c r="EV244" s="165"/>
      <c r="EW244" s="165"/>
      <c r="EX244" s="14"/>
      <c r="EY244" s="15"/>
      <c r="EZ244" s="165"/>
      <c r="FA244" s="165"/>
      <c r="FB244" s="14"/>
      <c r="FC244" s="15"/>
      <c r="FD244" s="165"/>
      <c r="FE244" s="165"/>
      <c r="FF244" s="14"/>
      <c r="FG244" s="15"/>
      <c r="FH244" s="165"/>
      <c r="FI244" s="165"/>
      <c r="FJ244" s="14"/>
      <c r="FK244" s="15"/>
      <c r="FL244" s="165"/>
      <c r="FM244" s="165"/>
      <c r="FN244" s="14"/>
      <c r="FO244" s="15"/>
      <c r="FP244" s="165"/>
      <c r="FQ244" s="165"/>
      <c r="FR244" s="14"/>
      <c r="FS244" s="15"/>
      <c r="FT244" s="165"/>
      <c r="FU244" s="165"/>
      <c r="FV244" s="14"/>
      <c r="FW244" s="15"/>
      <c r="FX244" s="165"/>
      <c r="FY244" s="165"/>
      <c r="FZ244" s="14"/>
      <c r="GA244" s="15"/>
      <c r="GB244" s="165"/>
      <c r="GC244" s="165"/>
      <c r="GD244" s="14"/>
      <c r="GE244" s="15"/>
      <c r="GF244" s="165"/>
      <c r="GG244" s="165"/>
      <c r="GH244" s="14"/>
      <c r="GI244" s="15"/>
      <c r="GJ244" s="165"/>
      <c r="GK244" s="165"/>
      <c r="GL244" s="14"/>
      <c r="GM244" s="15"/>
      <c r="GN244" s="165"/>
      <c r="GO244" s="165"/>
      <c r="GP244" s="14"/>
      <c r="GQ244" s="15"/>
      <c r="GR244" s="165"/>
      <c r="GS244" s="165"/>
      <c r="GT244" s="14"/>
      <c r="GU244" s="15"/>
      <c r="GV244" s="165"/>
      <c r="GW244" s="165"/>
      <c r="GX244" s="14"/>
      <c r="GY244" s="15"/>
      <c r="GZ244" s="165"/>
      <c r="HA244" s="165"/>
      <c r="HB244" s="14"/>
      <c r="HC244" s="15"/>
      <c r="HD244" s="165"/>
      <c r="HE244" s="165"/>
      <c r="HF244" s="14"/>
      <c r="HG244" s="15"/>
      <c r="HH244" s="165"/>
      <c r="HI244" s="165"/>
      <c r="HJ244" s="14"/>
      <c r="HK244" s="15"/>
      <c r="HL244" s="165"/>
      <c r="HM244" s="165"/>
      <c r="HN244" s="14"/>
      <c r="HO244" s="15"/>
      <c r="HP244" s="165"/>
      <c r="HQ244" s="165"/>
      <c r="HR244" s="14"/>
      <c r="HS244" s="15"/>
      <c r="HT244" s="165"/>
      <c r="HU244" s="165"/>
    </row>
    <row r="245" spans="1:229" ht="90" customHeight="1" x14ac:dyDescent="0.2">
      <c r="A245" s="181">
        <v>81</v>
      </c>
      <c r="B245" s="31" t="s">
        <v>294</v>
      </c>
      <c r="C245" s="23" t="s">
        <v>179</v>
      </c>
      <c r="D245" s="4" t="s">
        <v>139</v>
      </c>
      <c r="E245" s="4" t="s">
        <v>163</v>
      </c>
      <c r="F245" s="4" t="s">
        <v>163</v>
      </c>
      <c r="G245" s="1">
        <v>150</v>
      </c>
      <c r="H245" s="1">
        <f t="shared" si="44"/>
        <v>600</v>
      </c>
      <c r="I245" s="1" t="s">
        <v>228</v>
      </c>
      <c r="J245" s="667">
        <v>120</v>
      </c>
      <c r="K245" s="12">
        <v>130</v>
      </c>
      <c r="L245" s="10">
        <f>H245*K245</f>
        <v>78000</v>
      </c>
      <c r="M245" s="3">
        <f t="shared" si="45"/>
        <v>15600</v>
      </c>
      <c r="N245" s="3">
        <f t="shared" si="46"/>
        <v>9750</v>
      </c>
      <c r="O245" s="11">
        <f t="shared" si="47"/>
        <v>103350</v>
      </c>
      <c r="P245" s="591">
        <v>45222</v>
      </c>
      <c r="Q245" s="11" t="s">
        <v>790</v>
      </c>
      <c r="R245" s="579" t="s">
        <v>401</v>
      </c>
      <c r="S245" s="573" t="s">
        <v>774</v>
      </c>
      <c r="T245" s="528">
        <f>'LOTTO 81'!B44</f>
        <v>80</v>
      </c>
      <c r="U245" s="2">
        <v>19.559999999999999</v>
      </c>
      <c r="V245" s="705">
        <f t="shared" si="48"/>
        <v>99.56</v>
      </c>
      <c r="W245" s="705"/>
      <c r="X245" s="708">
        <v>67.319999999999993</v>
      </c>
      <c r="Y245" s="696">
        <v>25488</v>
      </c>
      <c r="Z245" s="684" t="s">
        <v>814</v>
      </c>
      <c r="AA245" s="2" t="s">
        <v>806</v>
      </c>
      <c r="AB245" s="8" t="s">
        <v>818</v>
      </c>
      <c r="AC245" s="8" t="s">
        <v>819</v>
      </c>
      <c r="AD245" s="14"/>
      <c r="AE245" s="15"/>
      <c r="AF245" s="165"/>
      <c r="AG245" s="165"/>
      <c r="AH245" s="14"/>
      <c r="AI245" s="15"/>
      <c r="AJ245" s="165"/>
      <c r="AK245" s="165"/>
      <c r="AL245" s="14"/>
      <c r="AM245" s="15"/>
      <c r="AN245" s="165"/>
      <c r="AO245" s="165"/>
      <c r="AP245" s="14"/>
      <c r="AQ245" s="15"/>
      <c r="AR245" s="165"/>
      <c r="AS245" s="165"/>
      <c r="AT245" s="14"/>
      <c r="AU245" s="15"/>
      <c r="AV245" s="165"/>
      <c r="AW245" s="165"/>
      <c r="AX245" s="14"/>
      <c r="AY245" s="15"/>
      <c r="AZ245" s="165"/>
      <c r="BA245" s="165"/>
      <c r="BB245" s="14"/>
      <c r="BC245" s="15"/>
      <c r="BD245" s="165"/>
      <c r="BE245" s="165"/>
      <c r="BF245" s="14"/>
      <c r="BG245" s="15"/>
      <c r="BH245" s="165"/>
      <c r="BI245" s="165"/>
      <c r="BJ245" s="14"/>
      <c r="BK245" s="15"/>
      <c r="BL245" s="165"/>
      <c r="BM245" s="165"/>
      <c r="BN245" s="14"/>
      <c r="BO245" s="15"/>
      <c r="BP245" s="165"/>
      <c r="BQ245" s="165"/>
      <c r="BR245" s="14"/>
      <c r="BS245" s="15"/>
      <c r="BT245" s="165"/>
      <c r="BU245" s="165"/>
      <c r="BV245" s="14"/>
      <c r="BW245" s="15"/>
      <c r="BX245" s="165"/>
      <c r="BY245" s="165"/>
      <c r="BZ245" s="14"/>
      <c r="CA245" s="15"/>
      <c r="CB245" s="165"/>
      <c r="CC245" s="165"/>
      <c r="CD245" s="14"/>
      <c r="CE245" s="15"/>
      <c r="CF245" s="165"/>
      <c r="CG245" s="165"/>
      <c r="CH245" s="14"/>
      <c r="CI245" s="15"/>
      <c r="CJ245" s="165"/>
      <c r="CK245" s="165"/>
      <c r="CL245" s="14"/>
      <c r="CM245" s="15"/>
      <c r="CN245" s="165"/>
      <c r="CO245" s="165"/>
      <c r="CP245" s="14"/>
      <c r="CQ245" s="15"/>
      <c r="CR245" s="165"/>
      <c r="CS245" s="165"/>
      <c r="CT245" s="14"/>
      <c r="CU245" s="15"/>
      <c r="CV245" s="165"/>
      <c r="CW245" s="165"/>
      <c r="CX245" s="14"/>
      <c r="CY245" s="15"/>
      <c r="CZ245" s="165"/>
      <c r="DA245" s="165"/>
      <c r="DB245" s="14"/>
      <c r="DC245" s="15"/>
      <c r="DD245" s="165"/>
      <c r="DE245" s="165"/>
      <c r="DF245" s="14"/>
      <c r="DG245" s="15"/>
      <c r="DH245" s="165"/>
      <c r="DI245" s="165"/>
      <c r="DJ245" s="14"/>
      <c r="DK245" s="15"/>
      <c r="DL245" s="165"/>
      <c r="DM245" s="165"/>
      <c r="DN245" s="14"/>
      <c r="DO245" s="15"/>
      <c r="DP245" s="165"/>
      <c r="DQ245" s="165"/>
      <c r="DR245" s="14"/>
      <c r="DS245" s="15"/>
      <c r="DT245" s="165"/>
      <c r="DU245" s="165"/>
      <c r="DV245" s="14"/>
      <c r="DW245" s="15"/>
      <c r="DX245" s="165"/>
      <c r="DY245" s="165"/>
      <c r="DZ245" s="14"/>
      <c r="EA245" s="15"/>
      <c r="EB245" s="165"/>
      <c r="EC245" s="165"/>
      <c r="ED245" s="14"/>
      <c r="EE245" s="15"/>
      <c r="EF245" s="165"/>
      <c r="EG245" s="165"/>
      <c r="EH245" s="14"/>
      <c r="EI245" s="15"/>
      <c r="EJ245" s="165"/>
      <c r="EK245" s="165"/>
      <c r="EL245" s="14"/>
      <c r="EM245" s="15"/>
      <c r="EN245" s="165"/>
      <c r="EO245" s="165"/>
      <c r="EP245" s="14"/>
      <c r="EQ245" s="15"/>
      <c r="ER245" s="165"/>
      <c r="ES245" s="165"/>
      <c r="ET245" s="14"/>
      <c r="EU245" s="15"/>
      <c r="EV245" s="165"/>
      <c r="EW245" s="165"/>
      <c r="EX245" s="14"/>
      <c r="EY245" s="15"/>
      <c r="EZ245" s="165"/>
      <c r="FA245" s="165"/>
      <c r="FB245" s="14"/>
      <c r="FC245" s="15"/>
      <c r="FD245" s="165"/>
      <c r="FE245" s="165"/>
      <c r="FF245" s="14"/>
      <c r="FG245" s="15"/>
      <c r="FH245" s="165"/>
      <c r="FI245" s="165"/>
      <c r="FJ245" s="14"/>
      <c r="FK245" s="15"/>
      <c r="FL245" s="165"/>
      <c r="FM245" s="165"/>
      <c r="FN245" s="14"/>
      <c r="FO245" s="15"/>
      <c r="FP245" s="165"/>
      <c r="FQ245" s="165"/>
      <c r="FR245" s="14"/>
      <c r="FS245" s="15"/>
      <c r="FT245" s="165"/>
      <c r="FU245" s="165"/>
      <c r="FV245" s="14"/>
      <c r="FW245" s="15"/>
      <c r="FX245" s="165"/>
      <c r="FY245" s="165"/>
      <c r="FZ245" s="14"/>
      <c r="GA245" s="15"/>
      <c r="GB245" s="165"/>
      <c r="GC245" s="165"/>
      <c r="GD245" s="14"/>
      <c r="GE245" s="15"/>
      <c r="GF245" s="165"/>
      <c r="GG245" s="165"/>
      <c r="GH245" s="14"/>
      <c r="GI245" s="15"/>
      <c r="GJ245" s="165"/>
      <c r="GK245" s="165"/>
      <c r="GL245" s="14"/>
      <c r="GM245" s="15"/>
      <c r="GN245" s="165"/>
      <c r="GO245" s="165"/>
      <c r="GP245" s="14"/>
      <c r="GQ245" s="15"/>
      <c r="GR245" s="165"/>
      <c r="GS245" s="165"/>
      <c r="GT245" s="14"/>
      <c r="GU245" s="15"/>
      <c r="GV245" s="165"/>
      <c r="GW245" s="165"/>
      <c r="GX245" s="14"/>
      <c r="GY245" s="15"/>
      <c r="GZ245" s="165"/>
      <c r="HA245" s="165"/>
      <c r="HB245" s="14"/>
      <c r="HC245" s="15"/>
      <c r="HD245" s="165"/>
      <c r="HE245" s="165"/>
      <c r="HF245" s="14"/>
      <c r="HG245" s="15"/>
      <c r="HH245" s="165"/>
      <c r="HI245" s="165"/>
      <c r="HJ245" s="14"/>
      <c r="HK245" s="15"/>
      <c r="HL245" s="165"/>
      <c r="HM245" s="165"/>
      <c r="HN245" s="14"/>
      <c r="HO245" s="15"/>
      <c r="HP245" s="165"/>
      <c r="HQ245" s="165"/>
      <c r="HR245" s="14"/>
      <c r="HS245" s="15"/>
      <c r="HT245" s="165"/>
      <c r="HU245" s="165"/>
    </row>
    <row r="246" spans="1:229" ht="90" customHeight="1" x14ac:dyDescent="0.2">
      <c r="A246" s="181">
        <v>81</v>
      </c>
      <c r="B246" s="31" t="s">
        <v>294</v>
      </c>
      <c r="C246" s="23" t="s">
        <v>179</v>
      </c>
      <c r="D246" s="4" t="s">
        <v>139</v>
      </c>
      <c r="E246" s="4" t="s">
        <v>163</v>
      </c>
      <c r="F246" s="4" t="s">
        <v>163</v>
      </c>
      <c r="G246" s="1">
        <v>150</v>
      </c>
      <c r="H246" s="1">
        <f t="shared" si="44"/>
        <v>600</v>
      </c>
      <c r="I246" s="1" t="s">
        <v>228</v>
      </c>
      <c r="J246" s="667">
        <v>120</v>
      </c>
      <c r="K246" s="12">
        <v>130</v>
      </c>
      <c r="L246" s="10">
        <f>H246*K246</f>
        <v>78000</v>
      </c>
      <c r="M246" s="3">
        <f t="shared" si="45"/>
        <v>15600</v>
      </c>
      <c r="N246" s="3">
        <f t="shared" si="46"/>
        <v>9750</v>
      </c>
      <c r="O246" s="11">
        <f t="shared" si="47"/>
        <v>103350</v>
      </c>
      <c r="P246" s="591">
        <v>45222</v>
      </c>
      <c r="Q246" s="11" t="s">
        <v>790</v>
      </c>
      <c r="R246" s="579" t="s">
        <v>404</v>
      </c>
      <c r="S246" s="573" t="s">
        <v>788</v>
      </c>
      <c r="T246" s="1" t="s">
        <v>809</v>
      </c>
      <c r="U246" s="7" t="s">
        <v>809</v>
      </c>
      <c r="V246" s="7" t="s">
        <v>809</v>
      </c>
      <c r="W246" s="7"/>
      <c r="X246" s="7" t="s">
        <v>809</v>
      </c>
      <c r="Y246" s="7" t="s">
        <v>809</v>
      </c>
      <c r="Z246" s="7" t="s">
        <v>809</v>
      </c>
      <c r="AA246" s="7" t="s">
        <v>809</v>
      </c>
      <c r="AB246" s="7" t="s">
        <v>809</v>
      </c>
      <c r="AC246" s="718" t="s">
        <v>809</v>
      </c>
      <c r="AD246" s="14"/>
      <c r="AE246" s="15"/>
      <c r="AF246" s="165"/>
      <c r="AG246" s="165"/>
      <c r="AH246" s="14"/>
      <c r="AI246" s="15"/>
      <c r="AJ246" s="165"/>
      <c r="AK246" s="165"/>
      <c r="AL246" s="14"/>
      <c r="AM246" s="15"/>
      <c r="AN246" s="165"/>
      <c r="AO246" s="165"/>
      <c r="AP246" s="14"/>
      <c r="AQ246" s="15"/>
      <c r="AR246" s="165"/>
      <c r="AS246" s="165"/>
      <c r="AT246" s="14"/>
      <c r="AU246" s="15"/>
      <c r="AV246" s="165"/>
      <c r="AW246" s="165"/>
      <c r="AX246" s="14"/>
      <c r="AY246" s="15"/>
      <c r="AZ246" s="165"/>
      <c r="BA246" s="165"/>
      <c r="BB246" s="14"/>
      <c r="BC246" s="15"/>
      <c r="BD246" s="165"/>
      <c r="BE246" s="165"/>
      <c r="BF246" s="14"/>
      <c r="BG246" s="15"/>
      <c r="BH246" s="165"/>
      <c r="BI246" s="165"/>
      <c r="BJ246" s="14"/>
      <c r="BK246" s="15"/>
      <c r="BL246" s="165"/>
      <c r="BM246" s="165"/>
      <c r="BN246" s="14"/>
      <c r="BO246" s="15"/>
      <c r="BP246" s="165"/>
      <c r="BQ246" s="165"/>
      <c r="BR246" s="14"/>
      <c r="BS246" s="15"/>
      <c r="BT246" s="165"/>
      <c r="BU246" s="165"/>
      <c r="BV246" s="14"/>
      <c r="BW246" s="15"/>
      <c r="BX246" s="165"/>
      <c r="BY246" s="165"/>
      <c r="BZ246" s="14"/>
      <c r="CA246" s="15"/>
      <c r="CB246" s="165"/>
      <c r="CC246" s="165"/>
      <c r="CD246" s="14"/>
      <c r="CE246" s="15"/>
      <c r="CF246" s="165"/>
      <c r="CG246" s="165"/>
      <c r="CH246" s="14"/>
      <c r="CI246" s="15"/>
      <c r="CJ246" s="165"/>
      <c r="CK246" s="165"/>
      <c r="CL246" s="14"/>
      <c r="CM246" s="15"/>
      <c r="CN246" s="165"/>
      <c r="CO246" s="165"/>
      <c r="CP246" s="14"/>
      <c r="CQ246" s="15"/>
      <c r="CR246" s="165"/>
      <c r="CS246" s="165"/>
      <c r="CT246" s="14"/>
      <c r="CU246" s="15"/>
      <c r="CV246" s="165"/>
      <c r="CW246" s="165"/>
      <c r="CX246" s="14"/>
      <c r="CY246" s="15"/>
      <c r="CZ246" s="165"/>
      <c r="DA246" s="165"/>
      <c r="DB246" s="14"/>
      <c r="DC246" s="15"/>
      <c r="DD246" s="165"/>
      <c r="DE246" s="165"/>
      <c r="DF246" s="14"/>
      <c r="DG246" s="15"/>
      <c r="DH246" s="165"/>
      <c r="DI246" s="165"/>
      <c r="DJ246" s="14"/>
      <c r="DK246" s="15"/>
      <c r="DL246" s="165"/>
      <c r="DM246" s="165"/>
      <c r="DN246" s="14"/>
      <c r="DO246" s="15"/>
      <c r="DP246" s="165"/>
      <c r="DQ246" s="165"/>
      <c r="DR246" s="14"/>
      <c r="DS246" s="15"/>
      <c r="DT246" s="165"/>
      <c r="DU246" s="165"/>
      <c r="DV246" s="14"/>
      <c r="DW246" s="15"/>
      <c r="DX246" s="165"/>
      <c r="DY246" s="165"/>
      <c r="DZ246" s="14"/>
      <c r="EA246" s="15"/>
      <c r="EB246" s="165"/>
      <c r="EC246" s="165"/>
      <c r="ED246" s="14"/>
      <c r="EE246" s="15"/>
      <c r="EF246" s="165"/>
      <c r="EG246" s="165"/>
      <c r="EH246" s="14"/>
      <c r="EI246" s="15"/>
      <c r="EJ246" s="165"/>
      <c r="EK246" s="165"/>
      <c r="EL246" s="14"/>
      <c r="EM246" s="15"/>
      <c r="EN246" s="165"/>
      <c r="EO246" s="165"/>
      <c r="EP246" s="14"/>
      <c r="EQ246" s="15"/>
      <c r="ER246" s="165"/>
      <c r="ES246" s="165"/>
      <c r="ET246" s="14"/>
      <c r="EU246" s="15"/>
      <c r="EV246" s="165"/>
      <c r="EW246" s="165"/>
      <c r="EX246" s="14"/>
      <c r="EY246" s="15"/>
      <c r="EZ246" s="165"/>
      <c r="FA246" s="165"/>
      <c r="FB246" s="14"/>
      <c r="FC246" s="15"/>
      <c r="FD246" s="165"/>
      <c r="FE246" s="165"/>
      <c r="FF246" s="14"/>
      <c r="FG246" s="15"/>
      <c r="FH246" s="165"/>
      <c r="FI246" s="165"/>
      <c r="FJ246" s="14"/>
      <c r="FK246" s="15"/>
      <c r="FL246" s="165"/>
      <c r="FM246" s="165"/>
      <c r="FN246" s="14"/>
      <c r="FO246" s="15"/>
      <c r="FP246" s="165"/>
      <c r="FQ246" s="165"/>
      <c r="FR246" s="14"/>
      <c r="FS246" s="15"/>
      <c r="FT246" s="165"/>
      <c r="FU246" s="165"/>
      <c r="FV246" s="14"/>
      <c r="FW246" s="15"/>
      <c r="FX246" s="165"/>
      <c r="FY246" s="165"/>
      <c r="FZ246" s="14"/>
      <c r="GA246" s="15"/>
      <c r="GB246" s="165"/>
      <c r="GC246" s="165"/>
      <c r="GD246" s="14"/>
      <c r="GE246" s="15"/>
      <c r="GF246" s="165"/>
      <c r="GG246" s="165"/>
      <c r="GH246" s="14"/>
      <c r="GI246" s="15"/>
      <c r="GJ246" s="165"/>
      <c r="GK246" s="165"/>
      <c r="GL246" s="14"/>
      <c r="GM246" s="15"/>
      <c r="GN246" s="165"/>
      <c r="GO246" s="165"/>
      <c r="GP246" s="14"/>
      <c r="GQ246" s="15"/>
      <c r="GR246" s="165"/>
      <c r="GS246" s="165"/>
      <c r="GT246" s="14"/>
      <c r="GU246" s="15"/>
      <c r="GV246" s="165"/>
      <c r="GW246" s="165"/>
      <c r="GX246" s="14"/>
      <c r="GY246" s="15"/>
      <c r="GZ246" s="165"/>
      <c r="HA246" s="165"/>
      <c r="HB246" s="14"/>
      <c r="HC246" s="15"/>
      <c r="HD246" s="165"/>
      <c r="HE246" s="165"/>
      <c r="HF246" s="14"/>
      <c r="HG246" s="15"/>
      <c r="HH246" s="165"/>
      <c r="HI246" s="165"/>
      <c r="HJ246" s="14"/>
      <c r="HK246" s="15"/>
      <c r="HL246" s="165"/>
      <c r="HM246" s="165"/>
      <c r="HN246" s="14"/>
      <c r="HO246" s="15"/>
      <c r="HP246" s="165"/>
      <c r="HQ246" s="165"/>
      <c r="HR246" s="14"/>
      <c r="HS246" s="15"/>
      <c r="HT246" s="165"/>
      <c r="HU246" s="165"/>
    </row>
    <row r="247" spans="1:229" s="61" customFormat="1" ht="90" customHeight="1" x14ac:dyDescent="0.2">
      <c r="A247" s="180">
        <v>82</v>
      </c>
      <c r="B247" s="48" t="s">
        <v>295</v>
      </c>
      <c r="C247" s="55" t="s">
        <v>158</v>
      </c>
      <c r="D247" s="48" t="s">
        <v>139</v>
      </c>
      <c r="E247" s="48" t="s">
        <v>163</v>
      </c>
      <c r="F247" s="48" t="s">
        <v>163</v>
      </c>
      <c r="G247" s="45">
        <v>150</v>
      </c>
      <c r="H247" s="45">
        <f t="shared" si="44"/>
        <v>600</v>
      </c>
      <c r="I247" s="45" t="s">
        <v>228</v>
      </c>
      <c r="J247" s="667">
        <v>120</v>
      </c>
      <c r="K247" s="57">
        <v>130</v>
      </c>
      <c r="L247" s="50">
        <f>H247*K247</f>
        <v>78000</v>
      </c>
      <c r="M247" s="51">
        <f t="shared" si="45"/>
        <v>15600</v>
      </c>
      <c r="N247" s="51">
        <f t="shared" si="46"/>
        <v>9750</v>
      </c>
      <c r="O247" s="52">
        <f t="shared" si="47"/>
        <v>103350</v>
      </c>
      <c r="P247" s="593">
        <v>45222</v>
      </c>
      <c r="Q247" s="52" t="s">
        <v>790</v>
      </c>
      <c r="R247" s="580" t="s">
        <v>390</v>
      </c>
      <c r="S247" s="574" t="s">
        <v>789</v>
      </c>
      <c r="T247" s="46" t="s">
        <v>809</v>
      </c>
      <c r="U247" s="46" t="s">
        <v>809</v>
      </c>
      <c r="V247" s="46" t="s">
        <v>809</v>
      </c>
      <c r="W247" s="46"/>
      <c r="X247" s="46" t="s">
        <v>809</v>
      </c>
      <c r="Y247" s="46" t="s">
        <v>809</v>
      </c>
      <c r="Z247" s="46" t="s">
        <v>809</v>
      </c>
      <c r="AA247" s="46" t="s">
        <v>809</v>
      </c>
      <c r="AB247" s="46" t="s">
        <v>809</v>
      </c>
      <c r="AC247" s="716" t="s">
        <v>809</v>
      </c>
      <c r="AD247" s="59"/>
      <c r="AE247" s="60"/>
      <c r="AF247" s="166"/>
      <c r="AG247" s="166"/>
      <c r="AH247" s="59"/>
      <c r="AI247" s="60"/>
      <c r="AJ247" s="166"/>
      <c r="AK247" s="166"/>
      <c r="AL247" s="59"/>
      <c r="AM247" s="60"/>
      <c r="AN247" s="166"/>
      <c r="AO247" s="166"/>
      <c r="AP247" s="59"/>
      <c r="AQ247" s="60"/>
      <c r="AR247" s="166"/>
      <c r="AS247" s="166"/>
      <c r="AT247" s="59"/>
      <c r="AU247" s="60"/>
      <c r="AV247" s="166"/>
      <c r="AW247" s="166"/>
      <c r="AX247" s="59"/>
      <c r="AY247" s="60"/>
      <c r="AZ247" s="166"/>
      <c r="BA247" s="166"/>
      <c r="BB247" s="59"/>
      <c r="BC247" s="60"/>
      <c r="BD247" s="166"/>
      <c r="BE247" s="166"/>
      <c r="BF247" s="59"/>
      <c r="BG247" s="60"/>
      <c r="BH247" s="166"/>
      <c r="BI247" s="166"/>
      <c r="BJ247" s="59"/>
      <c r="BK247" s="60"/>
      <c r="BL247" s="166"/>
      <c r="BM247" s="166"/>
      <c r="BN247" s="59"/>
      <c r="BO247" s="60"/>
      <c r="BP247" s="166"/>
      <c r="BQ247" s="166"/>
      <c r="BR247" s="59"/>
      <c r="BS247" s="60"/>
      <c r="BT247" s="166"/>
      <c r="BU247" s="166"/>
      <c r="BV247" s="59"/>
      <c r="BW247" s="60"/>
      <c r="BX247" s="166"/>
      <c r="BY247" s="166"/>
      <c r="BZ247" s="59"/>
      <c r="CA247" s="60"/>
      <c r="CB247" s="166"/>
      <c r="CC247" s="166"/>
      <c r="CD247" s="59"/>
      <c r="CE247" s="60"/>
      <c r="CF247" s="166"/>
      <c r="CG247" s="166"/>
      <c r="CH247" s="59"/>
      <c r="CI247" s="60"/>
      <c r="CJ247" s="166"/>
      <c r="CK247" s="166"/>
      <c r="CL247" s="59"/>
      <c r="CM247" s="60"/>
      <c r="CN247" s="166"/>
      <c r="CO247" s="166"/>
      <c r="CP247" s="59"/>
      <c r="CQ247" s="60"/>
      <c r="CR247" s="166"/>
      <c r="CS247" s="166"/>
      <c r="CT247" s="59"/>
      <c r="CU247" s="60"/>
      <c r="CV247" s="166"/>
      <c r="CW247" s="166"/>
      <c r="CX247" s="59"/>
      <c r="CY247" s="60"/>
      <c r="CZ247" s="166"/>
      <c r="DA247" s="166"/>
      <c r="DB247" s="59"/>
      <c r="DC247" s="60"/>
      <c r="DD247" s="166"/>
      <c r="DE247" s="166"/>
      <c r="DF247" s="59"/>
      <c r="DG247" s="60"/>
      <c r="DH247" s="166"/>
      <c r="DI247" s="166"/>
      <c r="DJ247" s="59"/>
      <c r="DK247" s="60"/>
      <c r="DL247" s="166"/>
      <c r="DM247" s="166"/>
      <c r="DN247" s="59"/>
      <c r="DO247" s="60"/>
      <c r="DP247" s="166"/>
      <c r="DQ247" s="166"/>
      <c r="DR247" s="59"/>
      <c r="DS247" s="60"/>
      <c r="DT247" s="166"/>
      <c r="DU247" s="166"/>
      <c r="DV247" s="59"/>
      <c r="DW247" s="60"/>
      <c r="DX247" s="166"/>
      <c r="DY247" s="166"/>
      <c r="DZ247" s="59"/>
      <c r="EA247" s="60"/>
      <c r="EB247" s="166"/>
      <c r="EC247" s="166"/>
      <c r="ED247" s="59"/>
      <c r="EE247" s="60"/>
      <c r="EF247" s="166"/>
      <c r="EG247" s="166"/>
      <c r="EH247" s="59"/>
      <c r="EI247" s="60"/>
      <c r="EJ247" s="166"/>
      <c r="EK247" s="166"/>
      <c r="EL247" s="59"/>
      <c r="EM247" s="60"/>
      <c r="EN247" s="166"/>
      <c r="EO247" s="166"/>
      <c r="EP247" s="59"/>
      <c r="EQ247" s="60"/>
      <c r="ER247" s="166"/>
      <c r="ES247" s="166"/>
      <c r="ET247" s="59"/>
      <c r="EU247" s="60"/>
      <c r="EV247" s="166"/>
      <c r="EW247" s="166"/>
      <c r="EX247" s="59"/>
      <c r="EY247" s="60"/>
      <c r="EZ247" s="166"/>
      <c r="FA247" s="166"/>
      <c r="FB247" s="59"/>
      <c r="FC247" s="60"/>
      <c r="FD247" s="166"/>
      <c r="FE247" s="166"/>
      <c r="FF247" s="59"/>
      <c r="FG247" s="60"/>
      <c r="FH247" s="166"/>
      <c r="FI247" s="166"/>
      <c r="FJ247" s="59"/>
      <c r="FK247" s="60"/>
      <c r="FL247" s="166"/>
      <c r="FM247" s="166"/>
      <c r="FN247" s="59"/>
      <c r="FO247" s="60"/>
      <c r="FP247" s="166"/>
      <c r="FQ247" s="166"/>
      <c r="FR247" s="59"/>
      <c r="FS247" s="60"/>
      <c r="FT247" s="166"/>
      <c r="FU247" s="166"/>
      <c r="FV247" s="59"/>
      <c r="FW247" s="60"/>
      <c r="FX247" s="166"/>
      <c r="FY247" s="166"/>
      <c r="FZ247" s="59"/>
      <c r="GA247" s="60"/>
      <c r="GB247" s="166"/>
      <c r="GC247" s="166"/>
      <c r="GD247" s="59"/>
      <c r="GE247" s="60"/>
      <c r="GF247" s="166"/>
      <c r="GG247" s="166"/>
      <c r="GH247" s="59"/>
      <c r="GI247" s="60"/>
      <c r="GJ247" s="166"/>
      <c r="GK247" s="166"/>
      <c r="GL247" s="59"/>
      <c r="GM247" s="60"/>
      <c r="GN247" s="166"/>
      <c r="GO247" s="166"/>
      <c r="GP247" s="59"/>
      <c r="GQ247" s="60"/>
      <c r="GR247" s="166"/>
      <c r="GS247" s="166"/>
      <c r="GT247" s="59"/>
      <c r="GU247" s="60"/>
      <c r="GV247" s="166"/>
      <c r="GW247" s="166"/>
      <c r="GX247" s="59"/>
      <c r="GY247" s="60"/>
      <c r="GZ247" s="166"/>
      <c r="HA247" s="166"/>
      <c r="HB247" s="59"/>
      <c r="HC247" s="60"/>
      <c r="HD247" s="166"/>
      <c r="HE247" s="166"/>
      <c r="HF247" s="59"/>
      <c r="HG247" s="60"/>
      <c r="HH247" s="166"/>
      <c r="HI247" s="166"/>
      <c r="HJ247" s="59"/>
      <c r="HK247" s="60"/>
      <c r="HL247" s="166"/>
      <c r="HM247" s="166"/>
      <c r="HN247" s="59"/>
      <c r="HO247" s="60"/>
      <c r="HP247" s="166"/>
      <c r="HQ247" s="166"/>
      <c r="HR247" s="59"/>
      <c r="HS247" s="60"/>
      <c r="HT247" s="166"/>
      <c r="HU247" s="166"/>
    </row>
    <row r="248" spans="1:229" s="61" customFormat="1" ht="90" customHeight="1" x14ac:dyDescent="0.2">
      <c r="A248" s="731">
        <v>82</v>
      </c>
      <c r="B248" s="732" t="s">
        <v>295</v>
      </c>
      <c r="C248" s="733" t="s">
        <v>158</v>
      </c>
      <c r="D248" s="742" t="s">
        <v>139</v>
      </c>
      <c r="E248" s="742" t="s">
        <v>163</v>
      </c>
      <c r="F248" s="742" t="s">
        <v>163</v>
      </c>
      <c r="G248" s="740">
        <v>150</v>
      </c>
      <c r="H248" s="740">
        <f t="shared" si="44"/>
        <v>600</v>
      </c>
      <c r="I248" s="740" t="s">
        <v>228</v>
      </c>
      <c r="J248" s="743">
        <v>120</v>
      </c>
      <c r="K248" s="743">
        <v>130</v>
      </c>
      <c r="L248" s="744">
        <f>H248*K248</f>
        <v>78000</v>
      </c>
      <c r="M248" s="745">
        <f t="shared" si="45"/>
        <v>15600</v>
      </c>
      <c r="N248" s="745">
        <f t="shared" si="46"/>
        <v>9750</v>
      </c>
      <c r="O248" s="746">
        <f t="shared" si="47"/>
        <v>103350</v>
      </c>
      <c r="P248" s="747">
        <v>45222</v>
      </c>
      <c r="Q248" s="746" t="s">
        <v>790</v>
      </c>
      <c r="R248" s="738" t="s">
        <v>396</v>
      </c>
      <c r="S248" s="739" t="s">
        <v>829</v>
      </c>
      <c r="T248" s="734" t="s">
        <v>809</v>
      </c>
      <c r="U248" s="734" t="s">
        <v>809</v>
      </c>
      <c r="V248" s="734" t="s">
        <v>809</v>
      </c>
      <c r="W248" s="734" t="s">
        <v>809</v>
      </c>
      <c r="X248" s="734" t="s">
        <v>809</v>
      </c>
      <c r="Y248" s="734" t="s">
        <v>809</v>
      </c>
      <c r="Z248" s="734" t="s">
        <v>809</v>
      </c>
      <c r="AA248" s="734" t="s">
        <v>809</v>
      </c>
      <c r="AB248" s="734" t="s">
        <v>809</v>
      </c>
      <c r="AC248" s="734" t="s">
        <v>809</v>
      </c>
      <c r="AD248" s="60"/>
      <c r="AE248" s="166"/>
      <c r="AF248" s="166"/>
      <c r="AG248" s="59"/>
      <c r="AH248" s="60"/>
      <c r="AI248" s="166"/>
      <c r="AJ248" s="166"/>
      <c r="AK248" s="59"/>
      <c r="AL248" s="60"/>
      <c r="AM248" s="166"/>
      <c r="AN248" s="166"/>
      <c r="AO248" s="59"/>
      <c r="AP248" s="60"/>
      <c r="AQ248" s="166"/>
      <c r="AR248" s="166"/>
      <c r="AS248" s="59"/>
      <c r="AT248" s="60"/>
      <c r="AU248" s="166"/>
      <c r="AV248" s="166"/>
      <c r="AW248" s="59"/>
      <c r="AX248" s="60"/>
      <c r="AY248" s="166"/>
      <c r="AZ248" s="166"/>
      <c r="BA248" s="59"/>
      <c r="BB248" s="60"/>
      <c r="BC248" s="166"/>
      <c r="BD248" s="166"/>
      <c r="BE248" s="59"/>
      <c r="BF248" s="60"/>
      <c r="BG248" s="166"/>
      <c r="BH248" s="166"/>
      <c r="BI248" s="59"/>
      <c r="BJ248" s="60"/>
      <c r="BK248" s="166"/>
      <c r="BL248" s="166"/>
      <c r="BM248" s="59"/>
      <c r="BN248" s="60"/>
      <c r="BO248" s="166"/>
      <c r="BP248" s="166"/>
      <c r="BQ248" s="59"/>
      <c r="BR248" s="60"/>
      <c r="BS248" s="166"/>
      <c r="BT248" s="166"/>
      <c r="BU248" s="59"/>
      <c r="BV248" s="60"/>
      <c r="BW248" s="166"/>
      <c r="BX248" s="166"/>
      <c r="BY248" s="59"/>
      <c r="BZ248" s="60"/>
      <c r="CA248" s="166"/>
      <c r="CB248" s="166"/>
      <c r="CC248" s="59"/>
      <c r="CD248" s="60"/>
      <c r="CE248" s="166"/>
      <c r="CF248" s="166"/>
      <c r="CG248" s="59"/>
      <c r="CH248" s="60"/>
      <c r="CI248" s="166"/>
      <c r="CJ248" s="166"/>
      <c r="CK248" s="59"/>
      <c r="CL248" s="60"/>
      <c r="CM248" s="166"/>
      <c r="CN248" s="166"/>
      <c r="CO248" s="59"/>
      <c r="CP248" s="60"/>
      <c r="CQ248" s="166"/>
      <c r="CR248" s="166"/>
      <c r="CS248" s="59"/>
      <c r="CT248" s="60"/>
      <c r="CU248" s="166"/>
      <c r="CV248" s="166"/>
      <c r="CW248" s="59"/>
      <c r="CX248" s="60"/>
      <c r="CY248" s="166"/>
      <c r="CZ248" s="166"/>
      <c r="DA248" s="59"/>
      <c r="DB248" s="60"/>
      <c r="DC248" s="166"/>
      <c r="DD248" s="166"/>
      <c r="DE248" s="59"/>
      <c r="DF248" s="60"/>
      <c r="DG248" s="166"/>
      <c r="DH248" s="166"/>
      <c r="DI248" s="59"/>
      <c r="DJ248" s="60"/>
      <c r="DK248" s="166"/>
      <c r="DL248" s="166"/>
      <c r="DM248" s="59"/>
      <c r="DN248" s="60"/>
      <c r="DO248" s="166"/>
      <c r="DP248" s="166"/>
      <c r="DQ248" s="59"/>
      <c r="DR248" s="60"/>
      <c r="DS248" s="166"/>
      <c r="DT248" s="166"/>
      <c r="DU248" s="59"/>
      <c r="DV248" s="60"/>
      <c r="DW248" s="166"/>
      <c r="DX248" s="166"/>
      <c r="DY248" s="59"/>
      <c r="DZ248" s="60"/>
      <c r="EA248" s="166"/>
      <c r="EB248" s="166"/>
      <c r="EC248" s="59"/>
      <c r="ED248" s="60"/>
      <c r="EE248" s="166"/>
      <c r="EF248" s="166"/>
      <c r="EG248" s="59"/>
      <c r="EH248" s="60"/>
      <c r="EI248" s="166"/>
      <c r="EJ248" s="166"/>
      <c r="EK248" s="59"/>
      <c r="EL248" s="60"/>
      <c r="EM248" s="166"/>
      <c r="EN248" s="166"/>
      <c r="EO248" s="59"/>
      <c r="EP248" s="60"/>
      <c r="EQ248" s="166"/>
      <c r="ER248" s="166"/>
      <c r="ES248" s="59"/>
      <c r="ET248" s="60"/>
      <c r="EU248" s="166"/>
      <c r="EV248" s="166"/>
      <c r="EW248" s="59"/>
      <c r="EX248" s="60"/>
      <c r="EY248" s="166"/>
      <c r="EZ248" s="166"/>
      <c r="FA248" s="59"/>
      <c r="FB248" s="60"/>
      <c r="FC248" s="166"/>
      <c r="FD248" s="166"/>
      <c r="FE248" s="59"/>
      <c r="FF248" s="60"/>
      <c r="FG248" s="166"/>
      <c r="FH248" s="166"/>
      <c r="FI248" s="59"/>
      <c r="FJ248" s="60"/>
      <c r="FK248" s="166"/>
      <c r="FL248" s="166"/>
      <c r="FM248" s="59"/>
      <c r="FN248" s="60"/>
      <c r="FO248" s="166"/>
      <c r="FP248" s="166"/>
      <c r="FQ248" s="59"/>
      <c r="FR248" s="60"/>
      <c r="FS248" s="166"/>
      <c r="FT248" s="166"/>
      <c r="FU248" s="59"/>
      <c r="FV248" s="60"/>
      <c r="FW248" s="166"/>
      <c r="FX248" s="166"/>
      <c r="FY248" s="59"/>
      <c r="FZ248" s="60"/>
      <c r="GA248" s="166"/>
      <c r="GB248" s="166"/>
      <c r="GC248" s="59"/>
      <c r="GD248" s="60"/>
      <c r="GE248" s="166"/>
      <c r="GF248" s="166"/>
      <c r="GG248" s="59"/>
      <c r="GH248" s="60"/>
      <c r="GI248" s="166"/>
      <c r="GJ248" s="166"/>
      <c r="GK248" s="59"/>
      <c r="GL248" s="60"/>
      <c r="GM248" s="166"/>
      <c r="GN248" s="166"/>
      <c r="GO248" s="59"/>
      <c r="GP248" s="60"/>
      <c r="GQ248" s="166"/>
      <c r="GR248" s="166"/>
      <c r="GS248" s="59"/>
      <c r="GT248" s="60"/>
      <c r="GU248" s="166"/>
      <c r="GV248" s="166"/>
      <c r="GW248" s="59"/>
      <c r="GX248" s="60"/>
      <c r="GY248" s="166"/>
      <c r="GZ248" s="166"/>
      <c r="HA248" s="59"/>
      <c r="HB248" s="60"/>
      <c r="HC248" s="166"/>
      <c r="HD248" s="166"/>
      <c r="HE248" s="59"/>
      <c r="HF248" s="60"/>
      <c r="HG248" s="166"/>
      <c r="HH248" s="166"/>
      <c r="HI248" s="59"/>
      <c r="HJ248" s="60"/>
      <c r="HK248" s="166"/>
      <c r="HL248" s="166"/>
      <c r="HM248" s="59"/>
      <c r="HN248" s="60"/>
      <c r="HO248" s="166"/>
      <c r="HP248" s="166"/>
      <c r="HQ248" s="59"/>
      <c r="HR248" s="60"/>
      <c r="HS248" s="166"/>
      <c r="HT248" s="166"/>
    </row>
    <row r="249" spans="1:229" s="61" customFormat="1" ht="90" customHeight="1" x14ac:dyDescent="0.2">
      <c r="A249" s="180">
        <v>82</v>
      </c>
      <c r="B249" s="48" t="s">
        <v>295</v>
      </c>
      <c r="C249" s="55" t="s">
        <v>158</v>
      </c>
      <c r="D249" s="48" t="s">
        <v>139</v>
      </c>
      <c r="E249" s="48" t="s">
        <v>163</v>
      </c>
      <c r="F249" s="48" t="s">
        <v>163</v>
      </c>
      <c r="G249" s="45">
        <v>150</v>
      </c>
      <c r="H249" s="45">
        <f t="shared" si="44"/>
        <v>600</v>
      </c>
      <c r="I249" s="45" t="s">
        <v>228</v>
      </c>
      <c r="J249" s="667">
        <v>120</v>
      </c>
      <c r="K249" s="57">
        <v>130</v>
      </c>
      <c r="L249" s="50">
        <f>H249*K249</f>
        <v>78000</v>
      </c>
      <c r="M249" s="51">
        <f t="shared" si="45"/>
        <v>15600</v>
      </c>
      <c r="N249" s="51">
        <f t="shared" si="46"/>
        <v>9750</v>
      </c>
      <c r="O249" s="52">
        <f t="shared" si="47"/>
        <v>103350</v>
      </c>
      <c r="P249" s="593">
        <v>45222</v>
      </c>
      <c r="Q249" s="52" t="s">
        <v>790</v>
      </c>
      <c r="R249" s="580" t="s">
        <v>399</v>
      </c>
      <c r="S249" s="574" t="s">
        <v>774</v>
      </c>
      <c r="T249" s="595">
        <f>'LOTTO 82'!B25</f>
        <v>75.833333333333329</v>
      </c>
      <c r="U249" s="46">
        <v>9.3800000000000008</v>
      </c>
      <c r="V249" s="56">
        <f>U249+T249</f>
        <v>85.213333333333324</v>
      </c>
      <c r="W249" s="56"/>
      <c r="X249" s="695">
        <v>7.69</v>
      </c>
      <c r="Y249" s="694">
        <v>72000</v>
      </c>
      <c r="Z249" s="683">
        <f>Y249/H249</f>
        <v>120</v>
      </c>
      <c r="AA249" s="46"/>
      <c r="AB249" s="716" t="s">
        <v>807</v>
      </c>
      <c r="AC249" s="716" t="s">
        <v>819</v>
      </c>
      <c r="AD249" s="59"/>
      <c r="AE249" s="60"/>
      <c r="AF249" s="166"/>
      <c r="AG249" s="166"/>
      <c r="AH249" s="59"/>
      <c r="AI249" s="60"/>
      <c r="AJ249" s="166"/>
      <c r="AK249" s="166"/>
      <c r="AL249" s="59"/>
      <c r="AM249" s="60"/>
      <c r="AN249" s="166"/>
      <c r="AO249" s="166"/>
      <c r="AP249" s="59"/>
      <c r="AQ249" s="60"/>
      <c r="AR249" s="166"/>
      <c r="AS249" s="166"/>
      <c r="AT249" s="59"/>
      <c r="AU249" s="60"/>
      <c r="AV249" s="166"/>
      <c r="AW249" s="166"/>
      <c r="AX249" s="59"/>
      <c r="AY249" s="60"/>
      <c r="AZ249" s="166"/>
      <c r="BA249" s="166"/>
      <c r="BB249" s="59"/>
      <c r="BC249" s="60"/>
      <c r="BD249" s="166"/>
      <c r="BE249" s="166"/>
      <c r="BF249" s="59"/>
      <c r="BG249" s="60"/>
      <c r="BH249" s="166"/>
      <c r="BI249" s="166"/>
      <c r="BJ249" s="59"/>
      <c r="BK249" s="60"/>
      <c r="BL249" s="166"/>
      <c r="BM249" s="166"/>
      <c r="BN249" s="59"/>
      <c r="BO249" s="60"/>
      <c r="BP249" s="166"/>
      <c r="BQ249" s="166"/>
      <c r="BR249" s="59"/>
      <c r="BS249" s="60"/>
      <c r="BT249" s="166"/>
      <c r="BU249" s="166"/>
      <c r="BV249" s="59"/>
      <c r="BW249" s="60"/>
      <c r="BX249" s="166"/>
      <c r="BY249" s="166"/>
      <c r="BZ249" s="59"/>
      <c r="CA249" s="60"/>
      <c r="CB249" s="166"/>
      <c r="CC249" s="166"/>
      <c r="CD249" s="59"/>
      <c r="CE249" s="60"/>
      <c r="CF249" s="166"/>
      <c r="CG249" s="166"/>
      <c r="CH249" s="59"/>
      <c r="CI249" s="60"/>
      <c r="CJ249" s="166"/>
      <c r="CK249" s="166"/>
      <c r="CL249" s="59"/>
      <c r="CM249" s="60"/>
      <c r="CN249" s="166"/>
      <c r="CO249" s="166"/>
      <c r="CP249" s="59"/>
      <c r="CQ249" s="60"/>
      <c r="CR249" s="166"/>
      <c r="CS249" s="166"/>
      <c r="CT249" s="59"/>
      <c r="CU249" s="60"/>
      <c r="CV249" s="166"/>
      <c r="CW249" s="166"/>
      <c r="CX249" s="59"/>
      <c r="CY249" s="60"/>
      <c r="CZ249" s="166"/>
      <c r="DA249" s="166"/>
      <c r="DB249" s="59"/>
      <c r="DC249" s="60"/>
      <c r="DD249" s="166"/>
      <c r="DE249" s="166"/>
      <c r="DF249" s="59"/>
      <c r="DG249" s="60"/>
      <c r="DH249" s="166"/>
      <c r="DI249" s="166"/>
      <c r="DJ249" s="59"/>
      <c r="DK249" s="60"/>
      <c r="DL249" s="166"/>
      <c r="DM249" s="166"/>
      <c r="DN249" s="59"/>
      <c r="DO249" s="60"/>
      <c r="DP249" s="166"/>
      <c r="DQ249" s="166"/>
      <c r="DR249" s="59"/>
      <c r="DS249" s="60"/>
      <c r="DT249" s="166"/>
      <c r="DU249" s="166"/>
      <c r="DV249" s="59"/>
      <c r="DW249" s="60"/>
      <c r="DX249" s="166"/>
      <c r="DY249" s="166"/>
      <c r="DZ249" s="59"/>
      <c r="EA249" s="60"/>
      <c r="EB249" s="166"/>
      <c r="EC249" s="166"/>
      <c r="ED249" s="59"/>
      <c r="EE249" s="60"/>
      <c r="EF249" s="166"/>
      <c r="EG249" s="166"/>
      <c r="EH249" s="59"/>
      <c r="EI249" s="60"/>
      <c r="EJ249" s="166"/>
      <c r="EK249" s="166"/>
      <c r="EL249" s="59"/>
      <c r="EM249" s="60"/>
      <c r="EN249" s="166"/>
      <c r="EO249" s="166"/>
      <c r="EP249" s="59"/>
      <c r="EQ249" s="60"/>
      <c r="ER249" s="166"/>
      <c r="ES249" s="166"/>
      <c r="ET249" s="59"/>
      <c r="EU249" s="60"/>
      <c r="EV249" s="166"/>
      <c r="EW249" s="166"/>
      <c r="EX249" s="59"/>
      <c r="EY249" s="60"/>
      <c r="EZ249" s="166"/>
      <c r="FA249" s="166"/>
      <c r="FB249" s="59"/>
      <c r="FC249" s="60"/>
      <c r="FD249" s="166"/>
      <c r="FE249" s="166"/>
      <c r="FF249" s="59"/>
      <c r="FG249" s="60"/>
      <c r="FH249" s="166"/>
      <c r="FI249" s="166"/>
      <c r="FJ249" s="59"/>
      <c r="FK249" s="60"/>
      <c r="FL249" s="166"/>
      <c r="FM249" s="166"/>
      <c r="FN249" s="59"/>
      <c r="FO249" s="60"/>
      <c r="FP249" s="166"/>
      <c r="FQ249" s="166"/>
      <c r="FR249" s="59"/>
      <c r="FS249" s="60"/>
      <c r="FT249" s="166"/>
      <c r="FU249" s="166"/>
      <c r="FV249" s="59"/>
      <c r="FW249" s="60"/>
      <c r="FX249" s="166"/>
      <c r="FY249" s="166"/>
      <c r="FZ249" s="59"/>
      <c r="GA249" s="60"/>
      <c r="GB249" s="166"/>
      <c r="GC249" s="166"/>
      <c r="GD249" s="59"/>
      <c r="GE249" s="60"/>
      <c r="GF249" s="166"/>
      <c r="GG249" s="166"/>
      <c r="GH249" s="59"/>
      <c r="GI249" s="60"/>
      <c r="GJ249" s="166"/>
      <c r="GK249" s="166"/>
      <c r="GL249" s="59"/>
      <c r="GM249" s="60"/>
      <c r="GN249" s="166"/>
      <c r="GO249" s="166"/>
      <c r="GP249" s="59"/>
      <c r="GQ249" s="60"/>
      <c r="GR249" s="166"/>
      <c r="GS249" s="166"/>
      <c r="GT249" s="59"/>
      <c r="GU249" s="60"/>
      <c r="GV249" s="166"/>
      <c r="GW249" s="166"/>
      <c r="GX249" s="59"/>
      <c r="GY249" s="60"/>
      <c r="GZ249" s="166"/>
      <c r="HA249" s="166"/>
      <c r="HB249" s="59"/>
      <c r="HC249" s="60"/>
      <c r="HD249" s="166"/>
      <c r="HE249" s="166"/>
      <c r="HF249" s="59"/>
      <c r="HG249" s="60"/>
      <c r="HH249" s="166"/>
      <c r="HI249" s="166"/>
      <c r="HJ249" s="59"/>
      <c r="HK249" s="60"/>
      <c r="HL249" s="166"/>
      <c r="HM249" s="166"/>
      <c r="HN249" s="59"/>
      <c r="HO249" s="60"/>
      <c r="HP249" s="166"/>
      <c r="HQ249" s="166"/>
      <c r="HR249" s="59"/>
      <c r="HS249" s="60"/>
      <c r="HT249" s="166"/>
      <c r="HU249" s="166"/>
    </row>
    <row r="250" spans="1:229" ht="90" customHeight="1" x14ac:dyDescent="0.2">
      <c r="A250" s="181">
        <v>83</v>
      </c>
      <c r="B250" s="33" t="s">
        <v>296</v>
      </c>
      <c r="C250" s="23" t="s">
        <v>180</v>
      </c>
      <c r="D250" s="4" t="s">
        <v>139</v>
      </c>
      <c r="E250" s="4" t="s">
        <v>163</v>
      </c>
      <c r="F250" s="4" t="s">
        <v>163</v>
      </c>
      <c r="G250" s="1">
        <v>150</v>
      </c>
      <c r="H250" s="1">
        <f t="shared" si="44"/>
        <v>600</v>
      </c>
      <c r="I250" s="1" t="s">
        <v>228</v>
      </c>
      <c r="J250" s="667">
        <v>120</v>
      </c>
      <c r="K250" s="12">
        <v>130</v>
      </c>
      <c r="L250" s="10">
        <f>H250*K250</f>
        <v>78000</v>
      </c>
      <c r="M250" s="3">
        <f t="shared" si="45"/>
        <v>15600</v>
      </c>
      <c r="N250" s="3">
        <f t="shared" si="46"/>
        <v>9750</v>
      </c>
      <c r="O250" s="11">
        <f t="shared" si="47"/>
        <v>103350</v>
      </c>
      <c r="P250" s="591">
        <v>45222</v>
      </c>
      <c r="Q250" s="11" t="s">
        <v>790</v>
      </c>
      <c r="R250" s="579" t="s">
        <v>375</v>
      </c>
      <c r="S250" s="573" t="s">
        <v>774</v>
      </c>
      <c r="T250" s="528">
        <f>'LOTTO 83'!B32</f>
        <v>80</v>
      </c>
      <c r="U250" s="2">
        <v>15.56</v>
      </c>
      <c r="V250" s="35">
        <f>U250+T250</f>
        <v>95.56</v>
      </c>
      <c r="W250" s="35"/>
      <c r="X250" s="697">
        <v>41.92</v>
      </c>
      <c r="Y250" s="677">
        <v>45300</v>
      </c>
      <c r="Z250" s="684">
        <f>Y250/H250</f>
        <v>75.5</v>
      </c>
      <c r="AA250" s="2" t="s">
        <v>812</v>
      </c>
      <c r="AB250" s="8"/>
      <c r="AC250" s="8"/>
      <c r="AD250" s="14"/>
      <c r="AE250" s="165"/>
      <c r="AF250" s="165"/>
      <c r="AG250" s="165"/>
      <c r="AH250" s="14"/>
      <c r="AI250" s="165"/>
      <c r="AJ250" s="165"/>
      <c r="AK250" s="165"/>
      <c r="AL250" s="14"/>
      <c r="AM250" s="165"/>
      <c r="AN250" s="165"/>
      <c r="AO250" s="165"/>
      <c r="AP250" s="14"/>
      <c r="AQ250" s="165"/>
      <c r="AR250" s="165"/>
      <c r="AS250" s="165"/>
      <c r="AT250" s="14"/>
      <c r="AU250" s="165"/>
      <c r="AV250" s="165"/>
      <c r="AW250" s="165"/>
      <c r="AX250" s="14"/>
      <c r="AY250" s="165"/>
      <c r="AZ250" s="165"/>
      <c r="BA250" s="165"/>
      <c r="BB250" s="14"/>
      <c r="BC250" s="165"/>
      <c r="BD250" s="165"/>
      <c r="BE250" s="165"/>
      <c r="BF250" s="14"/>
      <c r="BG250" s="165"/>
      <c r="BH250" s="165"/>
      <c r="BI250" s="165"/>
      <c r="BJ250" s="14"/>
      <c r="BK250" s="165"/>
      <c r="BL250" s="165"/>
      <c r="BM250" s="165"/>
      <c r="BN250" s="14"/>
      <c r="BO250" s="165"/>
      <c r="BP250" s="165"/>
      <c r="BQ250" s="165"/>
      <c r="BR250" s="14"/>
      <c r="BS250" s="165"/>
      <c r="BT250" s="165"/>
      <c r="BU250" s="165"/>
      <c r="BV250" s="14"/>
      <c r="BW250" s="165"/>
      <c r="BX250" s="165"/>
      <c r="BY250" s="165"/>
      <c r="BZ250" s="14"/>
      <c r="CA250" s="165"/>
      <c r="CB250" s="165"/>
      <c r="CC250" s="165"/>
      <c r="CD250" s="14"/>
      <c r="CE250" s="165"/>
      <c r="CF250" s="165"/>
      <c r="CG250" s="165"/>
      <c r="CH250" s="14"/>
      <c r="CI250" s="165"/>
      <c r="CJ250" s="165"/>
      <c r="CK250" s="165"/>
      <c r="CL250" s="14"/>
      <c r="CM250" s="165"/>
      <c r="CN250" s="165"/>
      <c r="CO250" s="165"/>
      <c r="CP250" s="14"/>
      <c r="CQ250" s="165"/>
      <c r="CR250" s="165"/>
      <c r="CS250" s="165"/>
      <c r="CT250" s="14"/>
      <c r="CU250" s="165"/>
      <c r="CV250" s="165"/>
      <c r="CW250" s="165"/>
      <c r="CX250" s="14"/>
      <c r="CY250" s="165"/>
      <c r="CZ250" s="165"/>
      <c r="DA250" s="165"/>
      <c r="DB250" s="14"/>
      <c r="DC250" s="165"/>
      <c r="DD250" s="165"/>
      <c r="DE250" s="165"/>
      <c r="DF250" s="14"/>
      <c r="DG250" s="165"/>
      <c r="DH250" s="165"/>
      <c r="DI250" s="165"/>
      <c r="DJ250" s="14"/>
      <c r="DK250" s="165"/>
      <c r="DL250" s="165"/>
      <c r="DM250" s="165"/>
      <c r="DN250" s="14"/>
      <c r="DO250" s="165"/>
      <c r="DP250" s="165"/>
      <c r="DQ250" s="165"/>
      <c r="DR250" s="14"/>
      <c r="DS250" s="165"/>
      <c r="DT250" s="165"/>
      <c r="DU250" s="165"/>
      <c r="DV250" s="14"/>
      <c r="DW250" s="165"/>
      <c r="DX250" s="165"/>
      <c r="DY250" s="165"/>
      <c r="DZ250" s="14"/>
      <c r="EA250" s="165"/>
      <c r="EB250" s="165"/>
      <c r="EC250" s="165"/>
      <c r="ED250" s="14"/>
      <c r="EE250" s="165"/>
      <c r="EF250" s="165"/>
      <c r="EG250" s="165"/>
      <c r="EH250" s="14"/>
      <c r="EI250" s="165"/>
      <c r="EJ250" s="165"/>
      <c r="EK250" s="165"/>
      <c r="EL250" s="14"/>
      <c r="EM250" s="165"/>
      <c r="EN250" s="165"/>
      <c r="EO250" s="165"/>
      <c r="EP250" s="14"/>
      <c r="EQ250" s="165"/>
      <c r="ER250" s="165"/>
      <c r="ES250" s="165"/>
      <c r="ET250" s="14"/>
      <c r="EU250" s="165"/>
      <c r="EV250" s="165"/>
      <c r="EW250" s="165"/>
      <c r="EX250" s="14"/>
      <c r="EY250" s="165"/>
      <c r="EZ250" s="165"/>
      <c r="FA250" s="165"/>
      <c r="FB250" s="14"/>
      <c r="FC250" s="165"/>
      <c r="FD250" s="165"/>
      <c r="FE250" s="165"/>
      <c r="FF250" s="14"/>
      <c r="FG250" s="165"/>
      <c r="FH250" s="165"/>
      <c r="FI250" s="165"/>
      <c r="FJ250" s="14"/>
      <c r="FK250" s="165"/>
      <c r="FL250" s="165"/>
      <c r="FM250" s="165"/>
      <c r="FN250" s="14"/>
      <c r="FO250" s="165"/>
      <c r="FP250" s="165"/>
      <c r="FQ250" s="165"/>
      <c r="FR250" s="14"/>
      <c r="FS250" s="165"/>
      <c r="FT250" s="165"/>
      <c r="FU250" s="165"/>
      <c r="FV250" s="14"/>
      <c r="FW250" s="165"/>
      <c r="FX250" s="165"/>
      <c r="FY250" s="165"/>
      <c r="FZ250" s="14"/>
      <c r="GA250" s="165"/>
      <c r="GB250" s="165"/>
      <c r="GC250" s="165"/>
      <c r="GD250" s="14"/>
      <c r="GE250" s="165"/>
      <c r="GF250" s="165"/>
      <c r="GG250" s="165"/>
      <c r="GH250" s="14"/>
      <c r="GI250" s="165"/>
      <c r="GJ250" s="165"/>
      <c r="GK250" s="165"/>
      <c r="GL250" s="14"/>
      <c r="GM250" s="165"/>
      <c r="GN250" s="165"/>
      <c r="GO250" s="165"/>
      <c r="GP250" s="14"/>
      <c r="GQ250" s="165"/>
      <c r="GR250" s="165"/>
      <c r="GS250" s="165"/>
      <c r="GT250" s="14"/>
      <c r="GU250" s="165"/>
      <c r="GV250" s="165"/>
      <c r="GW250" s="165"/>
      <c r="GX250" s="14"/>
      <c r="GY250" s="165"/>
      <c r="GZ250" s="165"/>
      <c r="HA250" s="165"/>
      <c r="HB250" s="14"/>
      <c r="HC250" s="165"/>
      <c r="HD250" s="165"/>
      <c r="HE250" s="165"/>
      <c r="HF250" s="14"/>
      <c r="HG250" s="165"/>
      <c r="HH250" s="165"/>
      <c r="HI250" s="165"/>
      <c r="HJ250" s="14"/>
      <c r="HK250" s="165"/>
      <c r="HL250" s="165"/>
      <c r="HM250" s="165"/>
      <c r="HN250" s="14"/>
      <c r="HO250" s="165"/>
      <c r="HP250" s="165"/>
      <c r="HQ250" s="165"/>
      <c r="HR250" s="14"/>
      <c r="HS250" s="165"/>
      <c r="HT250" s="165"/>
      <c r="HU250" s="165"/>
    </row>
    <row r="251" spans="1:229" ht="90" customHeight="1" x14ac:dyDescent="0.2">
      <c r="A251" s="181">
        <v>83</v>
      </c>
      <c r="B251" s="33" t="s">
        <v>296</v>
      </c>
      <c r="C251" s="23" t="s">
        <v>180</v>
      </c>
      <c r="D251" s="4" t="s">
        <v>139</v>
      </c>
      <c r="E251" s="4" t="s">
        <v>163</v>
      </c>
      <c r="F251" s="4" t="s">
        <v>163</v>
      </c>
      <c r="G251" s="1">
        <v>150</v>
      </c>
      <c r="H251" s="1">
        <f t="shared" si="44"/>
        <v>600</v>
      </c>
      <c r="I251" s="1" t="s">
        <v>228</v>
      </c>
      <c r="J251" s="667">
        <v>120</v>
      </c>
      <c r="K251" s="12">
        <v>130</v>
      </c>
      <c r="L251" s="10">
        <f>H251*K251</f>
        <v>78000</v>
      </c>
      <c r="M251" s="3">
        <f t="shared" si="45"/>
        <v>15600</v>
      </c>
      <c r="N251" s="3">
        <f t="shared" si="46"/>
        <v>9750</v>
      </c>
      <c r="O251" s="11">
        <f t="shared" si="47"/>
        <v>103350</v>
      </c>
      <c r="P251" s="591">
        <v>45222</v>
      </c>
      <c r="Q251" s="11" t="s">
        <v>790</v>
      </c>
      <c r="R251" s="579" t="s">
        <v>382</v>
      </c>
      <c r="S251" s="573" t="s">
        <v>774</v>
      </c>
      <c r="T251" s="698">
        <f>'LOTTO 83'!B33</f>
        <v>75.833333333333329</v>
      </c>
      <c r="U251" s="2">
        <v>20</v>
      </c>
      <c r="V251" s="35">
        <f t="shared" ref="V251:V254" si="49">U251+T251</f>
        <v>95.833333333333329</v>
      </c>
      <c r="W251" s="35"/>
      <c r="X251" s="697">
        <v>69.23</v>
      </c>
      <c r="Y251" s="677">
        <v>24000</v>
      </c>
      <c r="Z251" s="684">
        <f>Y251/H251</f>
        <v>40</v>
      </c>
      <c r="AA251" s="2" t="s">
        <v>806</v>
      </c>
      <c r="AB251" s="8" t="s">
        <v>818</v>
      </c>
      <c r="AC251" s="8" t="s">
        <v>819</v>
      </c>
      <c r="AD251" s="14"/>
      <c r="AE251" s="165"/>
      <c r="AF251" s="165"/>
      <c r="AG251" s="165"/>
      <c r="AH251" s="14"/>
      <c r="AI251" s="165"/>
      <c r="AJ251" s="165"/>
      <c r="AK251" s="165"/>
      <c r="AL251" s="14"/>
      <c r="AM251" s="165"/>
      <c r="AN251" s="165"/>
      <c r="AO251" s="165"/>
      <c r="AP251" s="14"/>
      <c r="AQ251" s="165"/>
      <c r="AR251" s="165"/>
      <c r="AS251" s="165"/>
      <c r="AT251" s="14"/>
      <c r="AU251" s="165"/>
      <c r="AV251" s="165"/>
      <c r="AW251" s="165"/>
      <c r="AX251" s="14"/>
      <c r="AY251" s="165"/>
      <c r="AZ251" s="165"/>
      <c r="BA251" s="165"/>
      <c r="BB251" s="14"/>
      <c r="BC251" s="165"/>
      <c r="BD251" s="165"/>
      <c r="BE251" s="165"/>
      <c r="BF251" s="14"/>
      <c r="BG251" s="165"/>
      <c r="BH251" s="165"/>
      <c r="BI251" s="165"/>
      <c r="BJ251" s="14"/>
      <c r="BK251" s="165"/>
      <c r="BL251" s="165"/>
      <c r="BM251" s="165"/>
      <c r="BN251" s="14"/>
      <c r="BO251" s="165"/>
      <c r="BP251" s="165"/>
      <c r="BQ251" s="165"/>
      <c r="BR251" s="14"/>
      <c r="BS251" s="165"/>
      <c r="BT251" s="165"/>
      <c r="BU251" s="165"/>
      <c r="BV251" s="14"/>
      <c r="BW251" s="165"/>
      <c r="BX251" s="165"/>
      <c r="BY251" s="165"/>
      <c r="BZ251" s="14"/>
      <c r="CA251" s="165"/>
      <c r="CB251" s="165"/>
      <c r="CC251" s="165"/>
      <c r="CD251" s="14"/>
      <c r="CE251" s="165"/>
      <c r="CF251" s="165"/>
      <c r="CG251" s="165"/>
      <c r="CH251" s="14"/>
      <c r="CI251" s="165"/>
      <c r="CJ251" s="165"/>
      <c r="CK251" s="165"/>
      <c r="CL251" s="14"/>
      <c r="CM251" s="165"/>
      <c r="CN251" s="165"/>
      <c r="CO251" s="165"/>
      <c r="CP251" s="14"/>
      <c r="CQ251" s="165"/>
      <c r="CR251" s="165"/>
      <c r="CS251" s="165"/>
      <c r="CT251" s="14"/>
      <c r="CU251" s="165"/>
      <c r="CV251" s="165"/>
      <c r="CW251" s="165"/>
      <c r="CX251" s="14"/>
      <c r="CY251" s="165"/>
      <c r="CZ251" s="165"/>
      <c r="DA251" s="165"/>
      <c r="DB251" s="14"/>
      <c r="DC251" s="165"/>
      <c r="DD251" s="165"/>
      <c r="DE251" s="165"/>
      <c r="DF251" s="14"/>
      <c r="DG251" s="165"/>
      <c r="DH251" s="165"/>
      <c r="DI251" s="165"/>
      <c r="DJ251" s="14"/>
      <c r="DK251" s="165"/>
      <c r="DL251" s="165"/>
      <c r="DM251" s="165"/>
      <c r="DN251" s="14"/>
      <c r="DO251" s="165"/>
      <c r="DP251" s="165"/>
      <c r="DQ251" s="165"/>
      <c r="DR251" s="14"/>
      <c r="DS251" s="165"/>
      <c r="DT251" s="165"/>
      <c r="DU251" s="165"/>
      <c r="DV251" s="14"/>
      <c r="DW251" s="165"/>
      <c r="DX251" s="165"/>
      <c r="DY251" s="165"/>
      <c r="DZ251" s="14"/>
      <c r="EA251" s="165"/>
      <c r="EB251" s="165"/>
      <c r="EC251" s="165"/>
      <c r="ED251" s="14"/>
      <c r="EE251" s="165"/>
      <c r="EF251" s="165"/>
      <c r="EG251" s="165"/>
      <c r="EH251" s="14"/>
      <c r="EI251" s="165"/>
      <c r="EJ251" s="165"/>
      <c r="EK251" s="165"/>
      <c r="EL251" s="14"/>
      <c r="EM251" s="165"/>
      <c r="EN251" s="165"/>
      <c r="EO251" s="165"/>
      <c r="EP251" s="14"/>
      <c r="EQ251" s="165"/>
      <c r="ER251" s="165"/>
      <c r="ES251" s="165"/>
      <c r="ET251" s="14"/>
      <c r="EU251" s="165"/>
      <c r="EV251" s="165"/>
      <c r="EW251" s="165"/>
      <c r="EX251" s="14"/>
      <c r="EY251" s="165"/>
      <c r="EZ251" s="165"/>
      <c r="FA251" s="165"/>
      <c r="FB251" s="14"/>
      <c r="FC251" s="165"/>
      <c r="FD251" s="165"/>
      <c r="FE251" s="165"/>
      <c r="FF251" s="14"/>
      <c r="FG251" s="165"/>
      <c r="FH251" s="165"/>
      <c r="FI251" s="165"/>
      <c r="FJ251" s="14"/>
      <c r="FK251" s="165"/>
      <c r="FL251" s="165"/>
      <c r="FM251" s="165"/>
      <c r="FN251" s="14"/>
      <c r="FO251" s="165"/>
      <c r="FP251" s="165"/>
      <c r="FQ251" s="165"/>
      <c r="FR251" s="14"/>
      <c r="FS251" s="165"/>
      <c r="FT251" s="165"/>
      <c r="FU251" s="165"/>
      <c r="FV251" s="14"/>
      <c r="FW251" s="165"/>
      <c r="FX251" s="165"/>
      <c r="FY251" s="165"/>
      <c r="FZ251" s="14"/>
      <c r="GA251" s="165"/>
      <c r="GB251" s="165"/>
      <c r="GC251" s="165"/>
      <c r="GD251" s="14"/>
      <c r="GE251" s="165"/>
      <c r="GF251" s="165"/>
      <c r="GG251" s="165"/>
      <c r="GH251" s="14"/>
      <c r="GI251" s="165"/>
      <c r="GJ251" s="165"/>
      <c r="GK251" s="165"/>
      <c r="GL251" s="14"/>
      <c r="GM251" s="165"/>
      <c r="GN251" s="165"/>
      <c r="GO251" s="165"/>
      <c r="GP251" s="14"/>
      <c r="GQ251" s="165"/>
      <c r="GR251" s="165"/>
      <c r="GS251" s="165"/>
      <c r="GT251" s="14"/>
      <c r="GU251" s="165"/>
      <c r="GV251" s="165"/>
      <c r="GW251" s="165"/>
      <c r="GX251" s="14"/>
      <c r="GY251" s="165"/>
      <c r="GZ251" s="165"/>
      <c r="HA251" s="165"/>
      <c r="HB251" s="14"/>
      <c r="HC251" s="165"/>
      <c r="HD251" s="165"/>
      <c r="HE251" s="165"/>
      <c r="HF251" s="14"/>
      <c r="HG251" s="165"/>
      <c r="HH251" s="165"/>
      <c r="HI251" s="165"/>
      <c r="HJ251" s="14"/>
      <c r="HK251" s="165"/>
      <c r="HL251" s="165"/>
      <c r="HM251" s="165"/>
      <c r="HN251" s="14"/>
      <c r="HO251" s="165"/>
      <c r="HP251" s="165"/>
      <c r="HQ251" s="165"/>
      <c r="HR251" s="14"/>
      <c r="HS251" s="165"/>
      <c r="HT251" s="165"/>
      <c r="HU251" s="165"/>
    </row>
    <row r="252" spans="1:229" ht="90" customHeight="1" x14ac:dyDescent="0.2">
      <c r="A252" s="181">
        <v>83</v>
      </c>
      <c r="B252" s="33" t="s">
        <v>296</v>
      </c>
      <c r="C252" s="23" t="s">
        <v>180</v>
      </c>
      <c r="D252" s="4" t="s">
        <v>139</v>
      </c>
      <c r="E252" s="4" t="s">
        <v>163</v>
      </c>
      <c r="F252" s="4" t="s">
        <v>163</v>
      </c>
      <c r="G252" s="1">
        <v>150</v>
      </c>
      <c r="H252" s="1">
        <f t="shared" si="44"/>
        <v>600</v>
      </c>
      <c r="I252" s="1" t="s">
        <v>228</v>
      </c>
      <c r="J252" s="667">
        <v>120</v>
      </c>
      <c r="K252" s="12">
        <v>130</v>
      </c>
      <c r="L252" s="10">
        <f>H252*K252</f>
        <v>78000</v>
      </c>
      <c r="M252" s="3">
        <f t="shared" si="45"/>
        <v>15600</v>
      </c>
      <c r="N252" s="3">
        <f t="shared" si="46"/>
        <v>9750</v>
      </c>
      <c r="O252" s="11">
        <f t="shared" si="47"/>
        <v>103350</v>
      </c>
      <c r="P252" s="591">
        <v>45222</v>
      </c>
      <c r="Q252" s="11" t="s">
        <v>790</v>
      </c>
      <c r="R252" s="579" t="s">
        <v>390</v>
      </c>
      <c r="S252" s="573" t="s">
        <v>774</v>
      </c>
      <c r="T252" s="528">
        <f>'LOTTO 83'!B34</f>
        <v>80</v>
      </c>
      <c r="U252" s="2">
        <v>18.260000000000002</v>
      </c>
      <c r="V252" s="35">
        <f t="shared" si="49"/>
        <v>98.26</v>
      </c>
      <c r="W252" s="35"/>
      <c r="X252" s="697">
        <v>57.69</v>
      </c>
      <c r="Y252" s="677">
        <v>33000</v>
      </c>
      <c r="Z252" s="684">
        <f>Y252/H252</f>
        <v>55</v>
      </c>
      <c r="AA252" s="2" t="s">
        <v>806</v>
      </c>
      <c r="AB252" s="8" t="s">
        <v>818</v>
      </c>
      <c r="AC252" s="8" t="s">
        <v>819</v>
      </c>
      <c r="AD252" s="14"/>
      <c r="AE252" s="165"/>
      <c r="AF252" s="165"/>
      <c r="AG252" s="165"/>
      <c r="AH252" s="14"/>
      <c r="AI252" s="165"/>
      <c r="AJ252" s="165"/>
      <c r="AK252" s="165"/>
      <c r="AL252" s="14"/>
      <c r="AM252" s="165"/>
      <c r="AN252" s="165"/>
      <c r="AO252" s="165"/>
      <c r="AP252" s="14"/>
      <c r="AQ252" s="165"/>
      <c r="AR252" s="165"/>
      <c r="AS252" s="165"/>
      <c r="AT252" s="14"/>
      <c r="AU252" s="165"/>
      <c r="AV252" s="165"/>
      <c r="AW252" s="165"/>
      <c r="AX252" s="14"/>
      <c r="AY252" s="165"/>
      <c r="AZ252" s="165"/>
      <c r="BA252" s="165"/>
      <c r="BB252" s="14"/>
      <c r="BC252" s="165"/>
      <c r="BD252" s="165"/>
      <c r="BE252" s="165"/>
      <c r="BF252" s="14"/>
      <c r="BG252" s="165"/>
      <c r="BH252" s="165"/>
      <c r="BI252" s="165"/>
      <c r="BJ252" s="14"/>
      <c r="BK252" s="165"/>
      <c r="BL252" s="165"/>
      <c r="BM252" s="165"/>
      <c r="BN252" s="14"/>
      <c r="BO252" s="165"/>
      <c r="BP252" s="165"/>
      <c r="BQ252" s="165"/>
      <c r="BR252" s="14"/>
      <c r="BS252" s="165"/>
      <c r="BT252" s="165"/>
      <c r="BU252" s="165"/>
      <c r="BV252" s="14"/>
      <c r="BW252" s="165"/>
      <c r="BX252" s="165"/>
      <c r="BY252" s="165"/>
      <c r="BZ252" s="14"/>
      <c r="CA252" s="165"/>
      <c r="CB252" s="165"/>
      <c r="CC252" s="165"/>
      <c r="CD252" s="14"/>
      <c r="CE252" s="165"/>
      <c r="CF252" s="165"/>
      <c r="CG252" s="165"/>
      <c r="CH252" s="14"/>
      <c r="CI252" s="165"/>
      <c r="CJ252" s="165"/>
      <c r="CK252" s="165"/>
      <c r="CL252" s="14"/>
      <c r="CM252" s="165"/>
      <c r="CN252" s="165"/>
      <c r="CO252" s="165"/>
      <c r="CP252" s="14"/>
      <c r="CQ252" s="165"/>
      <c r="CR252" s="165"/>
      <c r="CS252" s="165"/>
      <c r="CT252" s="14"/>
      <c r="CU252" s="165"/>
      <c r="CV252" s="165"/>
      <c r="CW252" s="165"/>
      <c r="CX252" s="14"/>
      <c r="CY252" s="165"/>
      <c r="CZ252" s="165"/>
      <c r="DA252" s="165"/>
      <c r="DB252" s="14"/>
      <c r="DC252" s="165"/>
      <c r="DD252" s="165"/>
      <c r="DE252" s="165"/>
      <c r="DF252" s="14"/>
      <c r="DG252" s="165"/>
      <c r="DH252" s="165"/>
      <c r="DI252" s="165"/>
      <c r="DJ252" s="14"/>
      <c r="DK252" s="165"/>
      <c r="DL252" s="165"/>
      <c r="DM252" s="165"/>
      <c r="DN252" s="14"/>
      <c r="DO252" s="165"/>
      <c r="DP252" s="165"/>
      <c r="DQ252" s="165"/>
      <c r="DR252" s="14"/>
      <c r="DS252" s="165"/>
      <c r="DT252" s="165"/>
      <c r="DU252" s="165"/>
      <c r="DV252" s="14"/>
      <c r="DW252" s="165"/>
      <c r="DX252" s="165"/>
      <c r="DY252" s="165"/>
      <c r="DZ252" s="14"/>
      <c r="EA252" s="165"/>
      <c r="EB252" s="165"/>
      <c r="EC252" s="165"/>
      <c r="ED252" s="14"/>
      <c r="EE252" s="165"/>
      <c r="EF252" s="165"/>
      <c r="EG252" s="165"/>
      <c r="EH252" s="14"/>
      <c r="EI252" s="165"/>
      <c r="EJ252" s="165"/>
      <c r="EK252" s="165"/>
      <c r="EL252" s="14"/>
      <c r="EM252" s="165"/>
      <c r="EN252" s="165"/>
      <c r="EO252" s="165"/>
      <c r="EP252" s="14"/>
      <c r="EQ252" s="165"/>
      <c r="ER252" s="165"/>
      <c r="ES252" s="165"/>
      <c r="ET252" s="14"/>
      <c r="EU252" s="165"/>
      <c r="EV252" s="165"/>
      <c r="EW252" s="165"/>
      <c r="EX252" s="14"/>
      <c r="EY252" s="165"/>
      <c r="EZ252" s="165"/>
      <c r="FA252" s="165"/>
      <c r="FB252" s="14"/>
      <c r="FC252" s="165"/>
      <c r="FD252" s="165"/>
      <c r="FE252" s="165"/>
      <c r="FF252" s="14"/>
      <c r="FG252" s="165"/>
      <c r="FH252" s="165"/>
      <c r="FI252" s="165"/>
      <c r="FJ252" s="14"/>
      <c r="FK252" s="165"/>
      <c r="FL252" s="165"/>
      <c r="FM252" s="165"/>
      <c r="FN252" s="14"/>
      <c r="FO252" s="165"/>
      <c r="FP252" s="165"/>
      <c r="FQ252" s="165"/>
      <c r="FR252" s="14"/>
      <c r="FS252" s="165"/>
      <c r="FT252" s="165"/>
      <c r="FU252" s="165"/>
      <c r="FV252" s="14"/>
      <c r="FW252" s="165"/>
      <c r="FX252" s="165"/>
      <c r="FY252" s="165"/>
      <c r="FZ252" s="14"/>
      <c r="GA252" s="165"/>
      <c r="GB252" s="165"/>
      <c r="GC252" s="165"/>
      <c r="GD252" s="14"/>
      <c r="GE252" s="165"/>
      <c r="GF252" s="165"/>
      <c r="GG252" s="165"/>
      <c r="GH252" s="14"/>
      <c r="GI252" s="165"/>
      <c r="GJ252" s="165"/>
      <c r="GK252" s="165"/>
      <c r="GL252" s="14"/>
      <c r="GM252" s="165"/>
      <c r="GN252" s="165"/>
      <c r="GO252" s="165"/>
      <c r="GP252" s="14"/>
      <c r="GQ252" s="165"/>
      <c r="GR252" s="165"/>
      <c r="GS252" s="165"/>
      <c r="GT252" s="14"/>
      <c r="GU252" s="165"/>
      <c r="GV252" s="165"/>
      <c r="GW252" s="165"/>
      <c r="GX252" s="14"/>
      <c r="GY252" s="165"/>
      <c r="GZ252" s="165"/>
      <c r="HA252" s="165"/>
      <c r="HB252" s="14"/>
      <c r="HC252" s="165"/>
      <c r="HD252" s="165"/>
      <c r="HE252" s="165"/>
      <c r="HF252" s="14"/>
      <c r="HG252" s="165"/>
      <c r="HH252" s="165"/>
      <c r="HI252" s="165"/>
      <c r="HJ252" s="14"/>
      <c r="HK252" s="165"/>
      <c r="HL252" s="165"/>
      <c r="HM252" s="165"/>
      <c r="HN252" s="14"/>
      <c r="HO252" s="165"/>
      <c r="HP252" s="165"/>
      <c r="HQ252" s="165"/>
      <c r="HR252" s="14"/>
      <c r="HS252" s="165"/>
      <c r="HT252" s="165"/>
      <c r="HU252" s="165"/>
    </row>
    <row r="253" spans="1:229" ht="90" customHeight="1" x14ac:dyDescent="0.2">
      <c r="A253" s="181">
        <v>83</v>
      </c>
      <c r="B253" s="33" t="s">
        <v>296</v>
      </c>
      <c r="C253" s="23" t="s">
        <v>180</v>
      </c>
      <c r="D253" s="4" t="s">
        <v>139</v>
      </c>
      <c r="E253" s="4" t="s">
        <v>163</v>
      </c>
      <c r="F253" s="4" t="s">
        <v>163</v>
      </c>
      <c r="G253" s="1">
        <v>150</v>
      </c>
      <c r="H253" s="1">
        <f t="shared" si="44"/>
        <v>600</v>
      </c>
      <c r="I253" s="1" t="s">
        <v>228</v>
      </c>
      <c r="J253" s="667">
        <v>120</v>
      </c>
      <c r="K253" s="12">
        <v>130</v>
      </c>
      <c r="L253" s="10">
        <f>H253*K253</f>
        <v>78000</v>
      </c>
      <c r="M253" s="3">
        <f t="shared" si="45"/>
        <v>15600</v>
      </c>
      <c r="N253" s="3">
        <f t="shared" si="46"/>
        <v>9750</v>
      </c>
      <c r="O253" s="11">
        <f t="shared" si="47"/>
        <v>103350</v>
      </c>
      <c r="P253" s="591">
        <v>45222</v>
      </c>
      <c r="Q253" s="11" t="s">
        <v>790</v>
      </c>
      <c r="R253" s="579" t="s">
        <v>399</v>
      </c>
      <c r="S253" s="573" t="s">
        <v>774</v>
      </c>
      <c r="T253" s="528">
        <f>'LOTTO 83'!B35</f>
        <v>80</v>
      </c>
      <c r="U253" s="2">
        <v>13.33</v>
      </c>
      <c r="V253" s="35">
        <f t="shared" si="49"/>
        <v>93.33</v>
      </c>
      <c r="W253" s="35"/>
      <c r="X253" s="697">
        <v>30.77</v>
      </c>
      <c r="Y253" s="677">
        <v>54000</v>
      </c>
      <c r="Z253" s="684">
        <f>Y253/H253</f>
        <v>90</v>
      </c>
      <c r="AA253" s="2" t="s">
        <v>812</v>
      </c>
      <c r="AB253" s="8"/>
      <c r="AC253" s="8"/>
      <c r="AD253" s="14"/>
      <c r="AE253" s="165"/>
      <c r="AF253" s="165"/>
      <c r="AG253" s="165"/>
      <c r="AH253" s="14"/>
      <c r="AI253" s="165"/>
      <c r="AJ253" s="165"/>
      <c r="AK253" s="165"/>
      <c r="AL253" s="14"/>
      <c r="AM253" s="165"/>
      <c r="AN253" s="165"/>
      <c r="AO253" s="165"/>
      <c r="AP253" s="14"/>
      <c r="AQ253" s="165"/>
      <c r="AR253" s="165"/>
      <c r="AS253" s="165"/>
      <c r="AT253" s="14"/>
      <c r="AU253" s="165"/>
      <c r="AV253" s="165"/>
      <c r="AW253" s="165"/>
      <c r="AX253" s="14"/>
      <c r="AY253" s="165"/>
      <c r="AZ253" s="165"/>
      <c r="BA253" s="165"/>
      <c r="BB253" s="14"/>
      <c r="BC253" s="165"/>
      <c r="BD253" s="165"/>
      <c r="BE253" s="165"/>
      <c r="BF253" s="14"/>
      <c r="BG253" s="165"/>
      <c r="BH253" s="165"/>
      <c r="BI253" s="165"/>
      <c r="BJ253" s="14"/>
      <c r="BK253" s="165"/>
      <c r="BL253" s="165"/>
      <c r="BM253" s="165"/>
      <c r="BN253" s="14"/>
      <c r="BO253" s="165"/>
      <c r="BP253" s="165"/>
      <c r="BQ253" s="165"/>
      <c r="BR253" s="14"/>
      <c r="BS253" s="165"/>
      <c r="BT253" s="165"/>
      <c r="BU253" s="165"/>
      <c r="BV253" s="14"/>
      <c r="BW253" s="165"/>
      <c r="BX253" s="165"/>
      <c r="BY253" s="165"/>
      <c r="BZ253" s="14"/>
      <c r="CA253" s="165"/>
      <c r="CB253" s="165"/>
      <c r="CC253" s="165"/>
      <c r="CD253" s="14"/>
      <c r="CE253" s="165"/>
      <c r="CF253" s="165"/>
      <c r="CG253" s="165"/>
      <c r="CH253" s="14"/>
      <c r="CI253" s="165"/>
      <c r="CJ253" s="165"/>
      <c r="CK253" s="165"/>
      <c r="CL253" s="14"/>
      <c r="CM253" s="165"/>
      <c r="CN253" s="165"/>
      <c r="CO253" s="165"/>
      <c r="CP253" s="14"/>
      <c r="CQ253" s="165"/>
      <c r="CR253" s="165"/>
      <c r="CS253" s="165"/>
      <c r="CT253" s="14"/>
      <c r="CU253" s="165"/>
      <c r="CV253" s="165"/>
      <c r="CW253" s="165"/>
      <c r="CX253" s="14"/>
      <c r="CY253" s="165"/>
      <c r="CZ253" s="165"/>
      <c r="DA253" s="165"/>
      <c r="DB253" s="14"/>
      <c r="DC253" s="165"/>
      <c r="DD253" s="165"/>
      <c r="DE253" s="165"/>
      <c r="DF253" s="14"/>
      <c r="DG253" s="165"/>
      <c r="DH253" s="165"/>
      <c r="DI253" s="165"/>
      <c r="DJ253" s="14"/>
      <c r="DK253" s="165"/>
      <c r="DL253" s="165"/>
      <c r="DM253" s="165"/>
      <c r="DN253" s="14"/>
      <c r="DO253" s="165"/>
      <c r="DP253" s="165"/>
      <c r="DQ253" s="165"/>
      <c r="DR253" s="14"/>
      <c r="DS253" s="165"/>
      <c r="DT253" s="165"/>
      <c r="DU253" s="165"/>
      <c r="DV253" s="14"/>
      <c r="DW253" s="165"/>
      <c r="DX253" s="165"/>
      <c r="DY253" s="165"/>
      <c r="DZ253" s="14"/>
      <c r="EA253" s="165"/>
      <c r="EB253" s="165"/>
      <c r="EC253" s="165"/>
      <c r="ED253" s="14"/>
      <c r="EE253" s="165"/>
      <c r="EF253" s="165"/>
      <c r="EG253" s="165"/>
      <c r="EH253" s="14"/>
      <c r="EI253" s="165"/>
      <c r="EJ253" s="165"/>
      <c r="EK253" s="165"/>
      <c r="EL253" s="14"/>
      <c r="EM253" s="165"/>
      <c r="EN253" s="165"/>
      <c r="EO253" s="165"/>
      <c r="EP253" s="14"/>
      <c r="EQ253" s="165"/>
      <c r="ER253" s="165"/>
      <c r="ES253" s="165"/>
      <c r="ET253" s="14"/>
      <c r="EU253" s="165"/>
      <c r="EV253" s="165"/>
      <c r="EW253" s="165"/>
      <c r="EX253" s="14"/>
      <c r="EY253" s="165"/>
      <c r="EZ253" s="165"/>
      <c r="FA253" s="165"/>
      <c r="FB253" s="14"/>
      <c r="FC253" s="165"/>
      <c r="FD253" s="165"/>
      <c r="FE253" s="165"/>
      <c r="FF253" s="14"/>
      <c r="FG253" s="165"/>
      <c r="FH253" s="165"/>
      <c r="FI253" s="165"/>
      <c r="FJ253" s="14"/>
      <c r="FK253" s="165"/>
      <c r="FL253" s="165"/>
      <c r="FM253" s="165"/>
      <c r="FN253" s="14"/>
      <c r="FO253" s="165"/>
      <c r="FP253" s="165"/>
      <c r="FQ253" s="165"/>
      <c r="FR253" s="14"/>
      <c r="FS253" s="165"/>
      <c r="FT253" s="165"/>
      <c r="FU253" s="165"/>
      <c r="FV253" s="14"/>
      <c r="FW253" s="165"/>
      <c r="FX253" s="165"/>
      <c r="FY253" s="165"/>
      <c r="FZ253" s="14"/>
      <c r="GA253" s="165"/>
      <c r="GB253" s="165"/>
      <c r="GC253" s="165"/>
      <c r="GD253" s="14"/>
      <c r="GE253" s="165"/>
      <c r="GF253" s="165"/>
      <c r="GG253" s="165"/>
      <c r="GH253" s="14"/>
      <c r="GI253" s="165"/>
      <c r="GJ253" s="165"/>
      <c r="GK253" s="165"/>
      <c r="GL253" s="14"/>
      <c r="GM253" s="165"/>
      <c r="GN253" s="165"/>
      <c r="GO253" s="165"/>
      <c r="GP253" s="14"/>
      <c r="GQ253" s="165"/>
      <c r="GR253" s="165"/>
      <c r="GS253" s="165"/>
      <c r="GT253" s="14"/>
      <c r="GU253" s="165"/>
      <c r="GV253" s="165"/>
      <c r="GW253" s="165"/>
      <c r="GX253" s="14"/>
      <c r="GY253" s="165"/>
      <c r="GZ253" s="165"/>
      <c r="HA253" s="165"/>
      <c r="HB253" s="14"/>
      <c r="HC253" s="165"/>
      <c r="HD253" s="165"/>
      <c r="HE253" s="165"/>
      <c r="HF253" s="14"/>
      <c r="HG253" s="165"/>
      <c r="HH253" s="165"/>
      <c r="HI253" s="165"/>
      <c r="HJ253" s="14"/>
      <c r="HK253" s="165"/>
      <c r="HL253" s="165"/>
      <c r="HM253" s="165"/>
      <c r="HN253" s="14"/>
      <c r="HO253" s="165"/>
      <c r="HP253" s="165"/>
      <c r="HQ253" s="165"/>
      <c r="HR253" s="14"/>
      <c r="HS253" s="165"/>
      <c r="HT253" s="165"/>
      <c r="HU253" s="165"/>
    </row>
    <row r="254" spans="1:229" ht="90" customHeight="1" x14ac:dyDescent="0.2">
      <c r="A254" s="181">
        <v>83</v>
      </c>
      <c r="B254" s="33" t="s">
        <v>296</v>
      </c>
      <c r="C254" s="23" t="s">
        <v>180</v>
      </c>
      <c r="D254" s="4" t="s">
        <v>139</v>
      </c>
      <c r="E254" s="4" t="s">
        <v>163</v>
      </c>
      <c r="F254" s="4" t="s">
        <v>163</v>
      </c>
      <c r="G254" s="1">
        <v>150</v>
      </c>
      <c r="H254" s="1">
        <f t="shared" si="44"/>
        <v>600</v>
      </c>
      <c r="I254" s="1" t="s">
        <v>228</v>
      </c>
      <c r="J254" s="667">
        <v>120</v>
      </c>
      <c r="K254" s="12">
        <v>130</v>
      </c>
      <c r="L254" s="10">
        <f>H254*K254</f>
        <v>78000</v>
      </c>
      <c r="M254" s="3">
        <f t="shared" si="45"/>
        <v>15600</v>
      </c>
      <c r="N254" s="3">
        <f t="shared" si="46"/>
        <v>9750</v>
      </c>
      <c r="O254" s="11">
        <f t="shared" si="47"/>
        <v>103350</v>
      </c>
      <c r="P254" s="591">
        <v>45222</v>
      </c>
      <c r="Q254" s="11" t="s">
        <v>790</v>
      </c>
      <c r="R254" s="579" t="s">
        <v>401</v>
      </c>
      <c r="S254" s="573" t="s">
        <v>774</v>
      </c>
      <c r="T254" s="528">
        <f>'LOTTO 83'!B36</f>
        <v>80</v>
      </c>
      <c r="U254" s="2">
        <v>17.37</v>
      </c>
      <c r="V254" s="35">
        <f t="shared" si="49"/>
        <v>97.37</v>
      </c>
      <c r="W254" s="35"/>
      <c r="X254" s="697">
        <v>52.24</v>
      </c>
      <c r="Y254" s="677">
        <v>37254</v>
      </c>
      <c r="Z254" s="711" t="s">
        <v>815</v>
      </c>
      <c r="AA254" s="2" t="s">
        <v>806</v>
      </c>
      <c r="AB254" s="8" t="s">
        <v>818</v>
      </c>
      <c r="AC254" s="8" t="s">
        <v>819</v>
      </c>
      <c r="AD254" s="14"/>
      <c r="AE254" s="165"/>
      <c r="AF254" s="165"/>
      <c r="AG254" s="165"/>
      <c r="AH254" s="14"/>
      <c r="AI254" s="165"/>
      <c r="AJ254" s="165"/>
      <c r="AK254" s="165"/>
      <c r="AL254" s="14"/>
      <c r="AM254" s="165"/>
      <c r="AN254" s="165"/>
      <c r="AO254" s="165"/>
      <c r="AP254" s="14"/>
      <c r="AQ254" s="165"/>
      <c r="AR254" s="165"/>
      <c r="AS254" s="165"/>
      <c r="AT254" s="14"/>
      <c r="AU254" s="165"/>
      <c r="AV254" s="165"/>
      <c r="AW254" s="165"/>
      <c r="AX254" s="14"/>
      <c r="AY254" s="165"/>
      <c r="AZ254" s="165"/>
      <c r="BA254" s="165"/>
      <c r="BB254" s="14"/>
      <c r="BC254" s="165"/>
      <c r="BD254" s="165"/>
      <c r="BE254" s="165"/>
      <c r="BF254" s="14"/>
      <c r="BG254" s="165"/>
      <c r="BH254" s="165"/>
      <c r="BI254" s="165"/>
      <c r="BJ254" s="14"/>
      <c r="BK254" s="165"/>
      <c r="BL254" s="165"/>
      <c r="BM254" s="165"/>
      <c r="BN254" s="14"/>
      <c r="BO254" s="165"/>
      <c r="BP254" s="165"/>
      <c r="BQ254" s="165"/>
      <c r="BR254" s="14"/>
      <c r="BS254" s="165"/>
      <c r="BT254" s="165"/>
      <c r="BU254" s="165"/>
      <c r="BV254" s="14"/>
      <c r="BW254" s="165"/>
      <c r="BX254" s="165"/>
      <c r="BY254" s="165"/>
      <c r="BZ254" s="14"/>
      <c r="CA254" s="165"/>
      <c r="CB254" s="165"/>
      <c r="CC254" s="165"/>
      <c r="CD254" s="14"/>
      <c r="CE254" s="165"/>
      <c r="CF254" s="165"/>
      <c r="CG254" s="165"/>
      <c r="CH254" s="14"/>
      <c r="CI254" s="165"/>
      <c r="CJ254" s="165"/>
      <c r="CK254" s="165"/>
      <c r="CL254" s="14"/>
      <c r="CM254" s="165"/>
      <c r="CN254" s="165"/>
      <c r="CO254" s="165"/>
      <c r="CP254" s="14"/>
      <c r="CQ254" s="165"/>
      <c r="CR254" s="165"/>
      <c r="CS254" s="165"/>
      <c r="CT254" s="14"/>
      <c r="CU254" s="165"/>
      <c r="CV254" s="165"/>
      <c r="CW254" s="165"/>
      <c r="CX254" s="14"/>
      <c r="CY254" s="165"/>
      <c r="CZ254" s="165"/>
      <c r="DA254" s="165"/>
      <c r="DB254" s="14"/>
      <c r="DC254" s="165"/>
      <c r="DD254" s="165"/>
      <c r="DE254" s="165"/>
      <c r="DF254" s="14"/>
      <c r="DG254" s="165"/>
      <c r="DH254" s="165"/>
      <c r="DI254" s="165"/>
      <c r="DJ254" s="14"/>
      <c r="DK254" s="165"/>
      <c r="DL254" s="165"/>
      <c r="DM254" s="165"/>
      <c r="DN254" s="14"/>
      <c r="DO254" s="165"/>
      <c r="DP254" s="165"/>
      <c r="DQ254" s="165"/>
      <c r="DR254" s="14"/>
      <c r="DS254" s="165"/>
      <c r="DT254" s="165"/>
      <c r="DU254" s="165"/>
      <c r="DV254" s="14"/>
      <c r="DW254" s="165"/>
      <c r="DX254" s="165"/>
      <c r="DY254" s="165"/>
      <c r="DZ254" s="14"/>
      <c r="EA254" s="165"/>
      <c r="EB254" s="165"/>
      <c r="EC254" s="165"/>
      <c r="ED254" s="14"/>
      <c r="EE254" s="165"/>
      <c r="EF254" s="165"/>
      <c r="EG254" s="165"/>
      <c r="EH254" s="14"/>
      <c r="EI254" s="165"/>
      <c r="EJ254" s="165"/>
      <c r="EK254" s="165"/>
      <c r="EL254" s="14"/>
      <c r="EM254" s="165"/>
      <c r="EN254" s="165"/>
      <c r="EO254" s="165"/>
      <c r="EP254" s="14"/>
      <c r="EQ254" s="165"/>
      <c r="ER254" s="165"/>
      <c r="ES254" s="165"/>
      <c r="ET254" s="14"/>
      <c r="EU254" s="165"/>
      <c r="EV254" s="165"/>
      <c r="EW254" s="165"/>
      <c r="EX254" s="14"/>
      <c r="EY254" s="165"/>
      <c r="EZ254" s="165"/>
      <c r="FA254" s="165"/>
      <c r="FB254" s="14"/>
      <c r="FC254" s="165"/>
      <c r="FD254" s="165"/>
      <c r="FE254" s="165"/>
      <c r="FF254" s="14"/>
      <c r="FG254" s="165"/>
      <c r="FH254" s="165"/>
      <c r="FI254" s="165"/>
      <c r="FJ254" s="14"/>
      <c r="FK254" s="165"/>
      <c r="FL254" s="165"/>
      <c r="FM254" s="165"/>
      <c r="FN254" s="14"/>
      <c r="FO254" s="165"/>
      <c r="FP254" s="165"/>
      <c r="FQ254" s="165"/>
      <c r="FR254" s="14"/>
      <c r="FS254" s="165"/>
      <c r="FT254" s="165"/>
      <c r="FU254" s="165"/>
      <c r="FV254" s="14"/>
      <c r="FW254" s="165"/>
      <c r="FX254" s="165"/>
      <c r="FY254" s="165"/>
      <c r="FZ254" s="14"/>
      <c r="GA254" s="165"/>
      <c r="GB254" s="165"/>
      <c r="GC254" s="165"/>
      <c r="GD254" s="14"/>
      <c r="GE254" s="165"/>
      <c r="GF254" s="165"/>
      <c r="GG254" s="165"/>
      <c r="GH254" s="14"/>
      <c r="GI254" s="165"/>
      <c r="GJ254" s="165"/>
      <c r="GK254" s="165"/>
      <c r="GL254" s="14"/>
      <c r="GM254" s="165"/>
      <c r="GN254" s="165"/>
      <c r="GO254" s="165"/>
      <c r="GP254" s="14"/>
      <c r="GQ254" s="165"/>
      <c r="GR254" s="165"/>
      <c r="GS254" s="165"/>
      <c r="GT254" s="14"/>
      <c r="GU254" s="165"/>
      <c r="GV254" s="165"/>
      <c r="GW254" s="165"/>
      <c r="GX254" s="14"/>
      <c r="GY254" s="165"/>
      <c r="GZ254" s="165"/>
      <c r="HA254" s="165"/>
      <c r="HB254" s="14"/>
      <c r="HC254" s="165"/>
      <c r="HD254" s="165"/>
      <c r="HE254" s="165"/>
      <c r="HF254" s="14"/>
      <c r="HG254" s="165"/>
      <c r="HH254" s="165"/>
      <c r="HI254" s="165"/>
      <c r="HJ254" s="14"/>
      <c r="HK254" s="165"/>
      <c r="HL254" s="165"/>
      <c r="HM254" s="165"/>
      <c r="HN254" s="14"/>
      <c r="HO254" s="165"/>
      <c r="HP254" s="165"/>
      <c r="HQ254" s="165"/>
      <c r="HR254" s="14"/>
      <c r="HS254" s="165"/>
      <c r="HT254" s="165"/>
      <c r="HU254" s="165"/>
    </row>
    <row r="255" spans="1:229" s="17" customFormat="1" ht="90" customHeight="1" x14ac:dyDescent="0.2">
      <c r="A255" s="178"/>
      <c r="B255" s="2"/>
      <c r="C255" s="19" t="s">
        <v>11</v>
      </c>
      <c r="D255" s="8"/>
      <c r="E255" s="8"/>
      <c r="F255" s="8"/>
      <c r="G255" s="1"/>
      <c r="H255" s="1"/>
      <c r="I255" s="1"/>
      <c r="J255" s="666"/>
      <c r="K255" s="9"/>
      <c r="L255" s="10"/>
      <c r="M255" s="3"/>
      <c r="N255" s="3"/>
      <c r="O255" s="11"/>
      <c r="P255" s="591"/>
      <c r="Q255" s="11"/>
      <c r="R255" s="922"/>
      <c r="S255" s="573"/>
      <c r="T255" s="525"/>
      <c r="U255" s="1"/>
      <c r="V255" s="1"/>
      <c r="W255" s="1"/>
      <c r="X255" s="1"/>
      <c r="Y255" s="672"/>
      <c r="Z255" s="684"/>
      <c r="AA255" s="1"/>
      <c r="AB255" s="2"/>
      <c r="AC255" s="176"/>
    </row>
    <row r="256" spans="1:229" s="61" customFormat="1" ht="90" customHeight="1" x14ac:dyDescent="0.2">
      <c r="A256" s="180">
        <v>84</v>
      </c>
      <c r="B256" s="48">
        <v>9830169016</v>
      </c>
      <c r="C256" s="55" t="s">
        <v>25</v>
      </c>
      <c r="D256" s="48" t="s">
        <v>139</v>
      </c>
      <c r="E256" s="48" t="s">
        <v>163</v>
      </c>
      <c r="F256" s="48" t="s">
        <v>163</v>
      </c>
      <c r="G256" s="45">
        <v>30</v>
      </c>
      <c r="H256" s="45">
        <f>G256*4</f>
        <v>120</v>
      </c>
      <c r="I256" s="45" t="s">
        <v>228</v>
      </c>
      <c r="J256" s="667">
        <v>80</v>
      </c>
      <c r="K256" s="57">
        <v>90</v>
      </c>
      <c r="L256" s="50">
        <f>H256*K256</f>
        <v>10800</v>
      </c>
      <c r="M256" s="51">
        <f>L256*0.2</f>
        <v>2160</v>
      </c>
      <c r="N256" s="51">
        <f>L256/48*6</f>
        <v>1350</v>
      </c>
      <c r="O256" s="52">
        <f>L256+M256+N256</f>
        <v>14310</v>
      </c>
      <c r="P256" s="593">
        <v>45222</v>
      </c>
      <c r="Q256" s="52" t="s">
        <v>790</v>
      </c>
      <c r="R256" s="580" t="s">
        <v>375</v>
      </c>
      <c r="S256" s="574" t="s">
        <v>774</v>
      </c>
      <c r="T256" s="527">
        <f>'LOTTO 84'!B20</f>
        <v>80</v>
      </c>
      <c r="U256" s="46">
        <v>20</v>
      </c>
      <c r="V256" s="56">
        <f>T256+U256</f>
        <v>100</v>
      </c>
      <c r="W256" s="46"/>
      <c r="X256" s="695">
        <v>31.11</v>
      </c>
      <c r="Y256" s="694">
        <v>7440</v>
      </c>
      <c r="Z256" s="683">
        <f>Y256/H256</f>
        <v>62</v>
      </c>
      <c r="AA256" s="46"/>
      <c r="AB256" s="716" t="s">
        <v>807</v>
      </c>
      <c r="AC256" s="716" t="s">
        <v>819</v>
      </c>
      <c r="AD256" s="59"/>
      <c r="AE256" s="60"/>
      <c r="AF256" s="166"/>
      <c r="AG256" s="166"/>
      <c r="AH256" s="59"/>
      <c r="AI256" s="60"/>
      <c r="AJ256" s="166"/>
      <c r="AK256" s="166"/>
      <c r="AL256" s="59"/>
      <c r="AM256" s="60"/>
      <c r="AN256" s="166"/>
      <c r="AO256" s="166"/>
      <c r="AP256" s="59"/>
      <c r="AQ256" s="60"/>
      <c r="AR256" s="166"/>
      <c r="AS256" s="166"/>
      <c r="AT256" s="59"/>
      <c r="AU256" s="60"/>
      <c r="AV256" s="166"/>
      <c r="AW256" s="166"/>
      <c r="AX256" s="59"/>
      <c r="AY256" s="60"/>
      <c r="AZ256" s="166"/>
      <c r="BA256" s="166"/>
      <c r="BB256" s="59"/>
      <c r="BC256" s="60"/>
      <c r="BD256" s="166"/>
      <c r="BE256" s="166"/>
      <c r="BF256" s="59"/>
      <c r="BG256" s="60"/>
      <c r="BH256" s="166"/>
      <c r="BI256" s="166"/>
      <c r="BJ256" s="59"/>
      <c r="BK256" s="60"/>
      <c r="BL256" s="166"/>
      <c r="BM256" s="166"/>
      <c r="BN256" s="59"/>
      <c r="BO256" s="60"/>
      <c r="BP256" s="166"/>
      <c r="BQ256" s="166"/>
      <c r="BR256" s="59"/>
      <c r="BS256" s="60"/>
      <c r="BT256" s="166"/>
      <c r="BU256" s="166"/>
      <c r="BV256" s="59"/>
      <c r="BW256" s="60"/>
      <c r="BX256" s="166"/>
      <c r="BY256" s="166"/>
      <c r="BZ256" s="59"/>
      <c r="CA256" s="60"/>
      <c r="CB256" s="166"/>
      <c r="CC256" s="166"/>
      <c r="CD256" s="59"/>
      <c r="CE256" s="60"/>
      <c r="CF256" s="166"/>
      <c r="CG256" s="166"/>
      <c r="CH256" s="59"/>
      <c r="CI256" s="60"/>
      <c r="CJ256" s="166"/>
      <c r="CK256" s="166"/>
      <c r="CL256" s="59"/>
      <c r="CM256" s="60"/>
      <c r="CN256" s="166"/>
      <c r="CO256" s="166"/>
      <c r="CP256" s="59"/>
      <c r="CQ256" s="60"/>
      <c r="CR256" s="166"/>
      <c r="CS256" s="166"/>
      <c r="CT256" s="59"/>
      <c r="CU256" s="60"/>
      <c r="CV256" s="166"/>
      <c r="CW256" s="166"/>
      <c r="CX256" s="59"/>
      <c r="CY256" s="60"/>
      <c r="CZ256" s="166"/>
      <c r="DA256" s="166"/>
      <c r="DB256" s="59"/>
      <c r="DC256" s="60"/>
      <c r="DD256" s="166"/>
      <c r="DE256" s="166"/>
      <c r="DF256" s="59"/>
      <c r="DG256" s="60"/>
      <c r="DH256" s="166"/>
      <c r="DI256" s="166"/>
      <c r="DJ256" s="59"/>
      <c r="DK256" s="60"/>
      <c r="DL256" s="166"/>
      <c r="DM256" s="166"/>
      <c r="DN256" s="59"/>
      <c r="DO256" s="60"/>
      <c r="DP256" s="166"/>
      <c r="DQ256" s="166"/>
      <c r="DR256" s="59"/>
      <c r="DS256" s="60"/>
      <c r="DT256" s="166"/>
      <c r="DU256" s="166"/>
      <c r="DV256" s="59"/>
      <c r="DW256" s="60"/>
      <c r="DX256" s="166"/>
      <c r="DY256" s="166"/>
      <c r="DZ256" s="59"/>
      <c r="EA256" s="60"/>
      <c r="EB256" s="166"/>
      <c r="EC256" s="166"/>
      <c r="ED256" s="59"/>
      <c r="EE256" s="60"/>
      <c r="EF256" s="166"/>
      <c r="EG256" s="166"/>
      <c r="EH256" s="59"/>
      <c r="EI256" s="60"/>
      <c r="EJ256" s="166"/>
      <c r="EK256" s="166"/>
      <c r="EL256" s="59"/>
      <c r="EM256" s="60"/>
      <c r="EN256" s="166"/>
      <c r="EO256" s="166"/>
      <c r="EP256" s="59"/>
      <c r="EQ256" s="60"/>
      <c r="ER256" s="166"/>
      <c r="ES256" s="166"/>
      <c r="ET256" s="59"/>
      <c r="EU256" s="60"/>
      <c r="EV256" s="166"/>
      <c r="EW256" s="166"/>
      <c r="EX256" s="59"/>
      <c r="EY256" s="60"/>
      <c r="EZ256" s="166"/>
      <c r="FA256" s="166"/>
      <c r="FB256" s="59"/>
      <c r="FC256" s="60"/>
      <c r="FD256" s="166"/>
      <c r="FE256" s="166"/>
      <c r="FF256" s="59"/>
      <c r="FG256" s="60"/>
      <c r="FH256" s="166"/>
      <c r="FI256" s="166"/>
      <c r="FJ256" s="59"/>
      <c r="FK256" s="60"/>
      <c r="FL256" s="166"/>
      <c r="FM256" s="166"/>
      <c r="FN256" s="59"/>
      <c r="FO256" s="60"/>
      <c r="FP256" s="166"/>
      <c r="FQ256" s="166"/>
      <c r="FR256" s="59"/>
      <c r="FS256" s="60"/>
      <c r="FT256" s="166"/>
      <c r="FU256" s="166"/>
      <c r="FV256" s="59"/>
      <c r="FW256" s="60"/>
      <c r="FX256" s="166"/>
      <c r="FY256" s="166"/>
      <c r="FZ256" s="59"/>
      <c r="GA256" s="60"/>
      <c r="GB256" s="166"/>
      <c r="GC256" s="166"/>
      <c r="GD256" s="59"/>
      <c r="GE256" s="60"/>
      <c r="GF256" s="166"/>
      <c r="GG256" s="166"/>
      <c r="GH256" s="59"/>
      <c r="GI256" s="60"/>
      <c r="GJ256" s="166"/>
      <c r="GK256" s="166"/>
      <c r="GL256" s="59"/>
      <c r="GM256" s="60"/>
      <c r="GN256" s="166"/>
      <c r="GO256" s="166"/>
      <c r="GP256" s="59"/>
      <c r="GQ256" s="60"/>
      <c r="GR256" s="166"/>
      <c r="GS256" s="166"/>
      <c r="GT256" s="59"/>
      <c r="GU256" s="60"/>
      <c r="GV256" s="166"/>
      <c r="GW256" s="166"/>
      <c r="GX256" s="59"/>
      <c r="GY256" s="60"/>
      <c r="GZ256" s="166"/>
      <c r="HA256" s="166"/>
      <c r="HB256" s="59"/>
      <c r="HC256" s="60"/>
      <c r="HD256" s="166"/>
      <c r="HE256" s="166"/>
      <c r="HF256" s="59"/>
      <c r="HG256" s="60"/>
      <c r="HH256" s="166"/>
      <c r="HI256" s="166"/>
      <c r="HJ256" s="59"/>
      <c r="HK256" s="60"/>
      <c r="HL256" s="166"/>
      <c r="HM256" s="166"/>
      <c r="HN256" s="59"/>
      <c r="HO256" s="60"/>
      <c r="HP256" s="166"/>
      <c r="HQ256" s="166"/>
      <c r="HR256" s="59"/>
      <c r="HS256" s="60"/>
      <c r="HT256" s="166"/>
      <c r="HU256" s="166"/>
    </row>
    <row r="257" spans="1:229" s="61" customFormat="1" ht="90" customHeight="1" x14ac:dyDescent="0.2">
      <c r="A257" s="180">
        <v>84</v>
      </c>
      <c r="B257" s="48">
        <v>9830169016</v>
      </c>
      <c r="C257" s="55" t="s">
        <v>25</v>
      </c>
      <c r="D257" s="48" t="s">
        <v>139</v>
      </c>
      <c r="E257" s="48" t="s">
        <v>163</v>
      </c>
      <c r="F257" s="48" t="s">
        <v>163</v>
      </c>
      <c r="G257" s="45">
        <v>30</v>
      </c>
      <c r="H257" s="45">
        <f>G257*4</f>
        <v>120</v>
      </c>
      <c r="I257" s="45" t="s">
        <v>228</v>
      </c>
      <c r="J257" s="667">
        <v>80</v>
      </c>
      <c r="K257" s="57">
        <v>90</v>
      </c>
      <c r="L257" s="50">
        <f>H257*K257</f>
        <v>10800</v>
      </c>
      <c r="M257" s="51">
        <f>L257*0.2</f>
        <v>2160</v>
      </c>
      <c r="N257" s="51">
        <f>L257/48*6</f>
        <v>1350</v>
      </c>
      <c r="O257" s="52">
        <f>L257+M257+N257</f>
        <v>14310</v>
      </c>
      <c r="P257" s="593">
        <v>45222</v>
      </c>
      <c r="Q257" s="52" t="s">
        <v>790</v>
      </c>
      <c r="R257" s="580" t="s">
        <v>391</v>
      </c>
      <c r="S257" s="574" t="s">
        <v>774</v>
      </c>
      <c r="T257" s="527">
        <f>'LOTTO 84'!B21</f>
        <v>80</v>
      </c>
      <c r="U257" s="46">
        <v>5.35</v>
      </c>
      <c r="V257" s="56">
        <f>T257+U257</f>
        <v>85.35</v>
      </c>
      <c r="W257" s="46"/>
      <c r="X257" s="695">
        <v>2.2200000000000002</v>
      </c>
      <c r="Y257" s="694">
        <v>10560</v>
      </c>
      <c r="Z257" s="683">
        <f>Y257/H257</f>
        <v>88</v>
      </c>
      <c r="AA257" s="46"/>
      <c r="AB257" s="716" t="s">
        <v>807</v>
      </c>
      <c r="AC257" s="716" t="s">
        <v>819</v>
      </c>
      <c r="AD257" s="59"/>
      <c r="AE257" s="60"/>
      <c r="AF257" s="166"/>
      <c r="AG257" s="166"/>
      <c r="AH257" s="59"/>
      <c r="AI257" s="60"/>
      <c r="AJ257" s="166"/>
      <c r="AK257" s="166"/>
      <c r="AL257" s="59"/>
      <c r="AM257" s="60"/>
      <c r="AN257" s="166"/>
      <c r="AO257" s="166"/>
      <c r="AP257" s="59"/>
      <c r="AQ257" s="60"/>
      <c r="AR257" s="166"/>
      <c r="AS257" s="166"/>
      <c r="AT257" s="59"/>
      <c r="AU257" s="60"/>
      <c r="AV257" s="166"/>
      <c r="AW257" s="166"/>
      <c r="AX257" s="59"/>
      <c r="AY257" s="60"/>
      <c r="AZ257" s="166"/>
      <c r="BA257" s="166"/>
      <c r="BB257" s="59"/>
      <c r="BC257" s="60"/>
      <c r="BD257" s="166"/>
      <c r="BE257" s="166"/>
      <c r="BF257" s="59"/>
      <c r="BG257" s="60"/>
      <c r="BH257" s="166"/>
      <c r="BI257" s="166"/>
      <c r="BJ257" s="59"/>
      <c r="BK257" s="60"/>
      <c r="BL257" s="166"/>
      <c r="BM257" s="166"/>
      <c r="BN257" s="59"/>
      <c r="BO257" s="60"/>
      <c r="BP257" s="166"/>
      <c r="BQ257" s="166"/>
      <c r="BR257" s="59"/>
      <c r="BS257" s="60"/>
      <c r="BT257" s="166"/>
      <c r="BU257" s="166"/>
      <c r="BV257" s="59"/>
      <c r="BW257" s="60"/>
      <c r="BX257" s="166"/>
      <c r="BY257" s="166"/>
      <c r="BZ257" s="59"/>
      <c r="CA257" s="60"/>
      <c r="CB257" s="166"/>
      <c r="CC257" s="166"/>
      <c r="CD257" s="59"/>
      <c r="CE257" s="60"/>
      <c r="CF257" s="166"/>
      <c r="CG257" s="166"/>
      <c r="CH257" s="59"/>
      <c r="CI257" s="60"/>
      <c r="CJ257" s="166"/>
      <c r="CK257" s="166"/>
      <c r="CL257" s="59"/>
      <c r="CM257" s="60"/>
      <c r="CN257" s="166"/>
      <c r="CO257" s="166"/>
      <c r="CP257" s="59"/>
      <c r="CQ257" s="60"/>
      <c r="CR257" s="166"/>
      <c r="CS257" s="166"/>
      <c r="CT257" s="59"/>
      <c r="CU257" s="60"/>
      <c r="CV257" s="166"/>
      <c r="CW257" s="166"/>
      <c r="CX257" s="59"/>
      <c r="CY257" s="60"/>
      <c r="CZ257" s="166"/>
      <c r="DA257" s="166"/>
      <c r="DB257" s="59"/>
      <c r="DC257" s="60"/>
      <c r="DD257" s="166"/>
      <c r="DE257" s="166"/>
      <c r="DF257" s="59"/>
      <c r="DG257" s="60"/>
      <c r="DH257" s="166"/>
      <c r="DI257" s="166"/>
      <c r="DJ257" s="59"/>
      <c r="DK257" s="60"/>
      <c r="DL257" s="166"/>
      <c r="DM257" s="166"/>
      <c r="DN257" s="59"/>
      <c r="DO257" s="60"/>
      <c r="DP257" s="166"/>
      <c r="DQ257" s="166"/>
      <c r="DR257" s="59"/>
      <c r="DS257" s="60"/>
      <c r="DT257" s="166"/>
      <c r="DU257" s="166"/>
      <c r="DV257" s="59"/>
      <c r="DW257" s="60"/>
      <c r="DX257" s="166"/>
      <c r="DY257" s="166"/>
      <c r="DZ257" s="59"/>
      <c r="EA257" s="60"/>
      <c r="EB257" s="166"/>
      <c r="EC257" s="166"/>
      <c r="ED257" s="59"/>
      <c r="EE257" s="60"/>
      <c r="EF257" s="166"/>
      <c r="EG257" s="166"/>
      <c r="EH257" s="59"/>
      <c r="EI257" s="60"/>
      <c r="EJ257" s="166"/>
      <c r="EK257" s="166"/>
      <c r="EL257" s="59"/>
      <c r="EM257" s="60"/>
      <c r="EN257" s="166"/>
      <c r="EO257" s="166"/>
      <c r="EP257" s="59"/>
      <c r="EQ257" s="60"/>
      <c r="ER257" s="166"/>
      <c r="ES257" s="166"/>
      <c r="ET257" s="59"/>
      <c r="EU257" s="60"/>
      <c r="EV257" s="166"/>
      <c r="EW257" s="166"/>
      <c r="EX257" s="59"/>
      <c r="EY257" s="60"/>
      <c r="EZ257" s="166"/>
      <c r="FA257" s="166"/>
      <c r="FB257" s="59"/>
      <c r="FC257" s="60"/>
      <c r="FD257" s="166"/>
      <c r="FE257" s="166"/>
      <c r="FF257" s="59"/>
      <c r="FG257" s="60"/>
      <c r="FH257" s="166"/>
      <c r="FI257" s="166"/>
      <c r="FJ257" s="59"/>
      <c r="FK257" s="60"/>
      <c r="FL257" s="166"/>
      <c r="FM257" s="166"/>
      <c r="FN257" s="59"/>
      <c r="FO257" s="60"/>
      <c r="FP257" s="166"/>
      <c r="FQ257" s="166"/>
      <c r="FR257" s="59"/>
      <c r="FS257" s="60"/>
      <c r="FT257" s="166"/>
      <c r="FU257" s="166"/>
      <c r="FV257" s="59"/>
      <c r="FW257" s="60"/>
      <c r="FX257" s="166"/>
      <c r="FY257" s="166"/>
      <c r="FZ257" s="59"/>
      <c r="GA257" s="60"/>
      <c r="GB257" s="166"/>
      <c r="GC257" s="166"/>
      <c r="GD257" s="59"/>
      <c r="GE257" s="60"/>
      <c r="GF257" s="166"/>
      <c r="GG257" s="166"/>
      <c r="GH257" s="59"/>
      <c r="GI257" s="60"/>
      <c r="GJ257" s="166"/>
      <c r="GK257" s="166"/>
      <c r="GL257" s="59"/>
      <c r="GM257" s="60"/>
      <c r="GN257" s="166"/>
      <c r="GO257" s="166"/>
      <c r="GP257" s="59"/>
      <c r="GQ257" s="60"/>
      <c r="GR257" s="166"/>
      <c r="GS257" s="166"/>
      <c r="GT257" s="59"/>
      <c r="GU257" s="60"/>
      <c r="GV257" s="166"/>
      <c r="GW257" s="166"/>
      <c r="GX257" s="59"/>
      <c r="GY257" s="60"/>
      <c r="GZ257" s="166"/>
      <c r="HA257" s="166"/>
      <c r="HB257" s="59"/>
      <c r="HC257" s="60"/>
      <c r="HD257" s="166"/>
      <c r="HE257" s="166"/>
      <c r="HF257" s="59"/>
      <c r="HG257" s="60"/>
      <c r="HH257" s="166"/>
      <c r="HI257" s="166"/>
      <c r="HJ257" s="59"/>
      <c r="HK257" s="60"/>
      <c r="HL257" s="166"/>
      <c r="HM257" s="166"/>
      <c r="HN257" s="59"/>
      <c r="HO257" s="60"/>
      <c r="HP257" s="166"/>
      <c r="HQ257" s="166"/>
      <c r="HR257" s="59"/>
      <c r="HS257" s="60"/>
      <c r="HT257" s="166"/>
      <c r="HU257" s="166"/>
    </row>
    <row r="258" spans="1:229" s="17" customFormat="1" ht="90" customHeight="1" x14ac:dyDescent="0.2">
      <c r="A258" s="178"/>
      <c r="B258" s="2"/>
      <c r="C258" s="19" t="s">
        <v>93</v>
      </c>
      <c r="D258" s="8"/>
      <c r="E258" s="8"/>
      <c r="F258" s="8"/>
      <c r="G258" s="1"/>
      <c r="H258" s="1"/>
      <c r="I258" s="1"/>
      <c r="J258" s="666"/>
      <c r="K258" s="9"/>
      <c r="L258" s="10"/>
      <c r="M258" s="3"/>
      <c r="N258" s="3"/>
      <c r="O258" s="11"/>
      <c r="P258" s="591"/>
      <c r="Q258" s="11"/>
      <c r="R258" s="922"/>
      <c r="S258" s="573"/>
      <c r="T258" s="525"/>
      <c r="U258" s="1"/>
      <c r="V258" s="1"/>
      <c r="W258" s="1"/>
      <c r="X258" s="1"/>
      <c r="Y258" s="672"/>
      <c r="Z258" s="671"/>
      <c r="AA258" s="1"/>
      <c r="AB258" s="2"/>
      <c r="AC258" s="176"/>
    </row>
    <row r="259" spans="1:229" ht="90" customHeight="1" x14ac:dyDescent="0.2">
      <c r="A259" s="181">
        <v>85</v>
      </c>
      <c r="B259" s="31" t="s">
        <v>297</v>
      </c>
      <c r="C259" s="23" t="s">
        <v>181</v>
      </c>
      <c r="D259" s="4" t="s">
        <v>139</v>
      </c>
      <c r="E259" s="4" t="s">
        <v>163</v>
      </c>
      <c r="F259" s="4" t="s">
        <v>163</v>
      </c>
      <c r="G259" s="1">
        <v>18</v>
      </c>
      <c r="H259" s="1">
        <f>G259*4</f>
        <v>72</v>
      </c>
      <c r="I259" s="1" t="s">
        <v>228</v>
      </c>
      <c r="J259" s="667">
        <v>300</v>
      </c>
      <c r="K259" s="12">
        <f>J259*1.1</f>
        <v>330</v>
      </c>
      <c r="L259" s="10">
        <f>H259*K259</f>
        <v>23760</v>
      </c>
      <c r="M259" s="3">
        <f>L259*0.2</f>
        <v>4752</v>
      </c>
      <c r="N259" s="3">
        <f>L259/48*6</f>
        <v>2970</v>
      </c>
      <c r="O259" s="11">
        <f>L259+M259+N259</f>
        <v>31482</v>
      </c>
      <c r="P259" s="591">
        <v>45222</v>
      </c>
      <c r="Q259" s="11" t="s">
        <v>790</v>
      </c>
      <c r="R259" s="579" t="s">
        <v>375</v>
      </c>
      <c r="S259" s="573" t="s">
        <v>774</v>
      </c>
      <c r="T259" s="528">
        <f>'LOTTO 85'!B24</f>
        <v>61.25</v>
      </c>
      <c r="U259" s="2">
        <v>18.8</v>
      </c>
      <c r="V259" s="35">
        <f>U259+T259</f>
        <v>80.05</v>
      </c>
      <c r="W259" s="35"/>
      <c r="X259" s="697">
        <v>66.97</v>
      </c>
      <c r="Y259" s="677">
        <v>7848</v>
      </c>
      <c r="Z259" s="684">
        <f>Y259/H259</f>
        <v>109</v>
      </c>
      <c r="AA259" s="2" t="s">
        <v>812</v>
      </c>
      <c r="AB259" s="8" t="s">
        <v>807</v>
      </c>
      <c r="AC259" s="8" t="s">
        <v>819</v>
      </c>
      <c r="AD259" s="14"/>
      <c r="AE259" s="165"/>
      <c r="AF259" s="165"/>
      <c r="AG259" s="165"/>
      <c r="AH259" s="14"/>
      <c r="AI259" s="165"/>
      <c r="AJ259" s="165"/>
      <c r="AK259" s="165"/>
      <c r="AL259" s="14"/>
      <c r="AM259" s="165"/>
      <c r="AN259" s="165"/>
      <c r="AO259" s="165"/>
      <c r="AP259" s="14"/>
      <c r="AQ259" s="165"/>
      <c r="AR259" s="165"/>
      <c r="AS259" s="165"/>
      <c r="AT259" s="14"/>
      <c r="AU259" s="165"/>
      <c r="AV259" s="165"/>
      <c r="AW259" s="165"/>
      <c r="AX259" s="14"/>
      <c r="AY259" s="165"/>
      <c r="AZ259" s="165"/>
      <c r="BA259" s="165"/>
      <c r="BB259" s="14"/>
      <c r="BC259" s="165"/>
      <c r="BD259" s="165"/>
      <c r="BE259" s="165"/>
      <c r="BF259" s="14"/>
      <c r="BG259" s="165"/>
      <c r="BH259" s="165"/>
      <c r="BI259" s="165"/>
      <c r="BJ259" s="14"/>
      <c r="BK259" s="165"/>
      <c r="BL259" s="165"/>
      <c r="BM259" s="165"/>
      <c r="BN259" s="14"/>
      <c r="BO259" s="165"/>
      <c r="BP259" s="165"/>
      <c r="BQ259" s="165"/>
      <c r="BR259" s="14"/>
      <c r="BS259" s="165"/>
      <c r="BT259" s="165"/>
      <c r="BU259" s="165"/>
      <c r="BV259" s="14"/>
      <c r="BW259" s="165"/>
      <c r="BX259" s="165"/>
      <c r="BY259" s="165"/>
      <c r="BZ259" s="14"/>
      <c r="CA259" s="165"/>
      <c r="CB259" s="165"/>
      <c r="CC259" s="165"/>
      <c r="CD259" s="14"/>
      <c r="CE259" s="165"/>
      <c r="CF259" s="165"/>
      <c r="CG259" s="165"/>
      <c r="CH259" s="14"/>
      <c r="CI259" s="165"/>
      <c r="CJ259" s="165"/>
      <c r="CK259" s="165"/>
      <c r="CL259" s="14"/>
      <c r="CM259" s="165"/>
      <c r="CN259" s="165"/>
      <c r="CO259" s="165"/>
      <c r="CP259" s="14"/>
      <c r="CQ259" s="165"/>
      <c r="CR259" s="165"/>
      <c r="CS259" s="165"/>
      <c r="CT259" s="14"/>
      <c r="CU259" s="165"/>
      <c r="CV259" s="165"/>
      <c r="CW259" s="165"/>
      <c r="CX259" s="14"/>
      <c r="CY259" s="165"/>
      <c r="CZ259" s="165"/>
      <c r="DA259" s="165"/>
      <c r="DB259" s="14"/>
      <c r="DC259" s="165"/>
      <c r="DD259" s="165"/>
      <c r="DE259" s="165"/>
      <c r="DF259" s="14"/>
      <c r="DG259" s="165"/>
      <c r="DH259" s="165"/>
      <c r="DI259" s="165"/>
      <c r="DJ259" s="14"/>
      <c r="DK259" s="165"/>
      <c r="DL259" s="165"/>
      <c r="DM259" s="165"/>
      <c r="DN259" s="14"/>
      <c r="DO259" s="165"/>
      <c r="DP259" s="165"/>
      <c r="DQ259" s="165"/>
      <c r="DR259" s="14"/>
      <c r="DS259" s="165"/>
      <c r="DT259" s="165"/>
      <c r="DU259" s="165"/>
      <c r="DV259" s="14"/>
      <c r="DW259" s="165"/>
      <c r="DX259" s="165"/>
      <c r="DY259" s="165"/>
      <c r="DZ259" s="14"/>
      <c r="EA259" s="165"/>
      <c r="EB259" s="165"/>
      <c r="EC259" s="165"/>
      <c r="ED259" s="14"/>
      <c r="EE259" s="165"/>
      <c r="EF259" s="165"/>
      <c r="EG259" s="165"/>
      <c r="EH259" s="14"/>
      <c r="EI259" s="165"/>
      <c r="EJ259" s="165"/>
      <c r="EK259" s="165"/>
      <c r="EL259" s="14"/>
      <c r="EM259" s="165"/>
      <c r="EN259" s="165"/>
      <c r="EO259" s="165"/>
      <c r="EP259" s="14"/>
      <c r="EQ259" s="165"/>
      <c r="ER259" s="165"/>
      <c r="ES259" s="165"/>
      <c r="ET259" s="14"/>
      <c r="EU259" s="165"/>
      <c r="EV259" s="165"/>
      <c r="EW259" s="165"/>
      <c r="EX259" s="14"/>
      <c r="EY259" s="165"/>
      <c r="EZ259" s="165"/>
      <c r="FA259" s="165"/>
      <c r="FB259" s="14"/>
      <c r="FC259" s="165"/>
      <c r="FD259" s="165"/>
      <c r="FE259" s="165"/>
      <c r="FF259" s="14"/>
      <c r="FG259" s="165"/>
      <c r="FH259" s="165"/>
      <c r="FI259" s="165"/>
      <c r="FJ259" s="14"/>
      <c r="FK259" s="165"/>
      <c r="FL259" s="165"/>
      <c r="FM259" s="165"/>
      <c r="FN259" s="14"/>
      <c r="FO259" s="165"/>
      <c r="FP259" s="165"/>
      <c r="FQ259" s="165"/>
      <c r="FR259" s="14"/>
      <c r="FS259" s="165"/>
      <c r="FT259" s="165"/>
      <c r="FU259" s="165"/>
      <c r="FV259" s="14"/>
      <c r="FW259" s="165"/>
      <c r="FX259" s="165"/>
      <c r="FY259" s="165"/>
      <c r="FZ259" s="14"/>
      <c r="GA259" s="165"/>
      <c r="GB259" s="165"/>
      <c r="GC259" s="165"/>
      <c r="GD259" s="14"/>
      <c r="GE259" s="165"/>
      <c r="GF259" s="165"/>
      <c r="GG259" s="165"/>
      <c r="GH259" s="14"/>
      <c r="GI259" s="165"/>
      <c r="GJ259" s="165"/>
      <c r="GK259" s="165"/>
      <c r="GL259" s="14"/>
      <c r="GM259" s="165"/>
      <c r="GN259" s="165"/>
      <c r="GO259" s="165"/>
      <c r="GP259" s="14"/>
      <c r="GQ259" s="165"/>
      <c r="GR259" s="165"/>
      <c r="GS259" s="165"/>
      <c r="GT259" s="14"/>
      <c r="GU259" s="165"/>
      <c r="GV259" s="165"/>
      <c r="GW259" s="165"/>
      <c r="GX259" s="14"/>
      <c r="GY259" s="165"/>
      <c r="GZ259" s="165"/>
      <c r="HA259" s="165"/>
      <c r="HB259" s="14"/>
      <c r="HC259" s="165"/>
      <c r="HD259" s="165"/>
      <c r="HE259" s="165"/>
      <c r="HF259" s="14"/>
      <c r="HG259" s="165"/>
      <c r="HH259" s="165"/>
      <c r="HI259" s="165"/>
      <c r="HJ259" s="14"/>
      <c r="HK259" s="165"/>
      <c r="HL259" s="165"/>
      <c r="HM259" s="165"/>
      <c r="HN259" s="14"/>
      <c r="HO259" s="165"/>
      <c r="HP259" s="165"/>
      <c r="HQ259" s="165"/>
      <c r="HR259" s="14"/>
      <c r="HS259" s="165"/>
      <c r="HT259" s="165"/>
      <c r="HU259" s="165"/>
    </row>
    <row r="260" spans="1:229" ht="90" customHeight="1" x14ac:dyDescent="0.2">
      <c r="A260" s="181">
        <v>85</v>
      </c>
      <c r="B260" s="31" t="s">
        <v>297</v>
      </c>
      <c r="C260" s="23" t="s">
        <v>181</v>
      </c>
      <c r="D260" s="4" t="s">
        <v>139</v>
      </c>
      <c r="E260" s="4" t="s">
        <v>163</v>
      </c>
      <c r="F260" s="4" t="s">
        <v>163</v>
      </c>
      <c r="G260" s="1">
        <v>18</v>
      </c>
      <c r="H260" s="1">
        <f>G260*4</f>
        <v>72</v>
      </c>
      <c r="I260" s="1" t="s">
        <v>228</v>
      </c>
      <c r="J260" s="667">
        <v>300</v>
      </c>
      <c r="K260" s="12">
        <f>J260*1.1</f>
        <v>330</v>
      </c>
      <c r="L260" s="10">
        <f>H260*K260</f>
        <v>23760</v>
      </c>
      <c r="M260" s="3">
        <f>L260*0.2</f>
        <v>4752</v>
      </c>
      <c r="N260" s="3">
        <f>L260/48*6</f>
        <v>2970</v>
      </c>
      <c r="O260" s="11">
        <f>L260+M260+N260</f>
        <v>31482</v>
      </c>
      <c r="P260" s="591">
        <v>45222</v>
      </c>
      <c r="Q260" s="11" t="s">
        <v>790</v>
      </c>
      <c r="R260" s="579" t="s">
        <v>382</v>
      </c>
      <c r="S260" s="573" t="s">
        <v>774</v>
      </c>
      <c r="T260" s="528">
        <f>'LOTTO 85'!B25</f>
        <v>80</v>
      </c>
      <c r="U260" s="2">
        <v>7.48</v>
      </c>
      <c r="V260" s="35">
        <f t="shared" ref="V260:V261" si="50">U260+T260</f>
        <v>87.48</v>
      </c>
      <c r="W260" s="35"/>
      <c r="X260" s="697">
        <v>10.61</v>
      </c>
      <c r="Y260" s="677">
        <v>21240</v>
      </c>
      <c r="Z260" s="684">
        <f>Y260/H260</f>
        <v>295</v>
      </c>
      <c r="AA260" s="2" t="s">
        <v>812</v>
      </c>
      <c r="AB260" s="8" t="s">
        <v>807</v>
      </c>
      <c r="AC260" s="8" t="s">
        <v>819</v>
      </c>
      <c r="AD260" s="14"/>
      <c r="AE260" s="165"/>
      <c r="AF260" s="165"/>
      <c r="AG260" s="165"/>
      <c r="AH260" s="14"/>
      <c r="AI260" s="165"/>
      <c r="AJ260" s="165"/>
      <c r="AK260" s="165"/>
      <c r="AL260" s="14"/>
      <c r="AM260" s="165"/>
      <c r="AN260" s="165"/>
      <c r="AO260" s="165"/>
      <c r="AP260" s="14"/>
      <c r="AQ260" s="165"/>
      <c r="AR260" s="165"/>
      <c r="AS260" s="165"/>
      <c r="AT260" s="14"/>
      <c r="AU260" s="165"/>
      <c r="AV260" s="165"/>
      <c r="AW260" s="165"/>
      <c r="AX260" s="14"/>
      <c r="AY260" s="165"/>
      <c r="AZ260" s="165"/>
      <c r="BA260" s="165"/>
      <c r="BB260" s="14"/>
      <c r="BC260" s="165"/>
      <c r="BD260" s="165"/>
      <c r="BE260" s="165"/>
      <c r="BF260" s="14"/>
      <c r="BG260" s="165"/>
      <c r="BH260" s="165"/>
      <c r="BI260" s="165"/>
      <c r="BJ260" s="14"/>
      <c r="BK260" s="165"/>
      <c r="BL260" s="165"/>
      <c r="BM260" s="165"/>
      <c r="BN260" s="14"/>
      <c r="BO260" s="165"/>
      <c r="BP260" s="165"/>
      <c r="BQ260" s="165"/>
      <c r="BR260" s="14"/>
      <c r="BS260" s="165"/>
      <c r="BT260" s="165"/>
      <c r="BU260" s="165"/>
      <c r="BV260" s="14"/>
      <c r="BW260" s="165"/>
      <c r="BX260" s="165"/>
      <c r="BY260" s="165"/>
      <c r="BZ260" s="14"/>
      <c r="CA260" s="165"/>
      <c r="CB260" s="165"/>
      <c r="CC260" s="165"/>
      <c r="CD260" s="14"/>
      <c r="CE260" s="165"/>
      <c r="CF260" s="165"/>
      <c r="CG260" s="165"/>
      <c r="CH260" s="14"/>
      <c r="CI260" s="165"/>
      <c r="CJ260" s="165"/>
      <c r="CK260" s="165"/>
      <c r="CL260" s="14"/>
      <c r="CM260" s="165"/>
      <c r="CN260" s="165"/>
      <c r="CO260" s="165"/>
      <c r="CP260" s="14"/>
      <c r="CQ260" s="165"/>
      <c r="CR260" s="165"/>
      <c r="CS260" s="165"/>
      <c r="CT260" s="14"/>
      <c r="CU260" s="165"/>
      <c r="CV260" s="165"/>
      <c r="CW260" s="165"/>
      <c r="CX260" s="14"/>
      <c r="CY260" s="165"/>
      <c r="CZ260" s="165"/>
      <c r="DA260" s="165"/>
      <c r="DB260" s="14"/>
      <c r="DC260" s="165"/>
      <c r="DD260" s="165"/>
      <c r="DE260" s="165"/>
      <c r="DF260" s="14"/>
      <c r="DG260" s="165"/>
      <c r="DH260" s="165"/>
      <c r="DI260" s="165"/>
      <c r="DJ260" s="14"/>
      <c r="DK260" s="165"/>
      <c r="DL260" s="165"/>
      <c r="DM260" s="165"/>
      <c r="DN260" s="14"/>
      <c r="DO260" s="165"/>
      <c r="DP260" s="165"/>
      <c r="DQ260" s="165"/>
      <c r="DR260" s="14"/>
      <c r="DS260" s="165"/>
      <c r="DT260" s="165"/>
      <c r="DU260" s="165"/>
      <c r="DV260" s="14"/>
      <c r="DW260" s="165"/>
      <c r="DX260" s="165"/>
      <c r="DY260" s="165"/>
      <c r="DZ260" s="14"/>
      <c r="EA260" s="165"/>
      <c r="EB260" s="165"/>
      <c r="EC260" s="165"/>
      <c r="ED260" s="14"/>
      <c r="EE260" s="165"/>
      <c r="EF260" s="165"/>
      <c r="EG260" s="165"/>
      <c r="EH260" s="14"/>
      <c r="EI260" s="165"/>
      <c r="EJ260" s="165"/>
      <c r="EK260" s="165"/>
      <c r="EL260" s="14"/>
      <c r="EM260" s="165"/>
      <c r="EN260" s="165"/>
      <c r="EO260" s="165"/>
      <c r="EP260" s="14"/>
      <c r="EQ260" s="165"/>
      <c r="ER260" s="165"/>
      <c r="ES260" s="165"/>
      <c r="ET260" s="14"/>
      <c r="EU260" s="165"/>
      <c r="EV260" s="165"/>
      <c r="EW260" s="165"/>
      <c r="EX260" s="14"/>
      <c r="EY260" s="165"/>
      <c r="EZ260" s="165"/>
      <c r="FA260" s="165"/>
      <c r="FB260" s="14"/>
      <c r="FC260" s="165"/>
      <c r="FD260" s="165"/>
      <c r="FE260" s="165"/>
      <c r="FF260" s="14"/>
      <c r="FG260" s="165"/>
      <c r="FH260" s="165"/>
      <c r="FI260" s="165"/>
      <c r="FJ260" s="14"/>
      <c r="FK260" s="165"/>
      <c r="FL260" s="165"/>
      <c r="FM260" s="165"/>
      <c r="FN260" s="14"/>
      <c r="FO260" s="165"/>
      <c r="FP260" s="165"/>
      <c r="FQ260" s="165"/>
      <c r="FR260" s="14"/>
      <c r="FS260" s="165"/>
      <c r="FT260" s="165"/>
      <c r="FU260" s="165"/>
      <c r="FV260" s="14"/>
      <c r="FW260" s="165"/>
      <c r="FX260" s="165"/>
      <c r="FY260" s="165"/>
      <c r="FZ260" s="14"/>
      <c r="GA260" s="165"/>
      <c r="GB260" s="165"/>
      <c r="GC260" s="165"/>
      <c r="GD260" s="14"/>
      <c r="GE260" s="165"/>
      <c r="GF260" s="165"/>
      <c r="GG260" s="165"/>
      <c r="GH260" s="14"/>
      <c r="GI260" s="165"/>
      <c r="GJ260" s="165"/>
      <c r="GK260" s="165"/>
      <c r="GL260" s="14"/>
      <c r="GM260" s="165"/>
      <c r="GN260" s="165"/>
      <c r="GO260" s="165"/>
      <c r="GP260" s="14"/>
      <c r="GQ260" s="165"/>
      <c r="GR260" s="165"/>
      <c r="GS260" s="165"/>
      <c r="GT260" s="14"/>
      <c r="GU260" s="165"/>
      <c r="GV260" s="165"/>
      <c r="GW260" s="165"/>
      <c r="GX260" s="14"/>
      <c r="GY260" s="165"/>
      <c r="GZ260" s="165"/>
      <c r="HA260" s="165"/>
      <c r="HB260" s="14"/>
      <c r="HC260" s="165"/>
      <c r="HD260" s="165"/>
      <c r="HE260" s="165"/>
      <c r="HF260" s="14"/>
      <c r="HG260" s="165"/>
      <c r="HH260" s="165"/>
      <c r="HI260" s="165"/>
      <c r="HJ260" s="14"/>
      <c r="HK260" s="165"/>
      <c r="HL260" s="165"/>
      <c r="HM260" s="165"/>
      <c r="HN260" s="14"/>
      <c r="HO260" s="165"/>
      <c r="HP260" s="165"/>
      <c r="HQ260" s="165"/>
      <c r="HR260" s="14"/>
      <c r="HS260" s="165"/>
      <c r="HT260" s="165"/>
      <c r="HU260" s="165"/>
    </row>
    <row r="261" spans="1:229" ht="90" customHeight="1" x14ac:dyDescent="0.2">
      <c r="A261" s="181">
        <v>85</v>
      </c>
      <c r="B261" s="31" t="s">
        <v>297</v>
      </c>
      <c r="C261" s="23" t="s">
        <v>181</v>
      </c>
      <c r="D261" s="4" t="s">
        <v>139</v>
      </c>
      <c r="E261" s="4" t="s">
        <v>163</v>
      </c>
      <c r="F261" s="4" t="s">
        <v>163</v>
      </c>
      <c r="G261" s="1">
        <v>18</v>
      </c>
      <c r="H261" s="1">
        <f>G261*4</f>
        <v>72</v>
      </c>
      <c r="I261" s="1" t="s">
        <v>228</v>
      </c>
      <c r="J261" s="667">
        <v>300</v>
      </c>
      <c r="K261" s="12">
        <f>J261*1.1</f>
        <v>330</v>
      </c>
      <c r="L261" s="10">
        <f>H261*K261</f>
        <v>23760</v>
      </c>
      <c r="M261" s="3">
        <f>L261*0.2</f>
        <v>4752</v>
      </c>
      <c r="N261" s="3">
        <f>L261/48*6</f>
        <v>2970</v>
      </c>
      <c r="O261" s="11">
        <f>L261+M261+N261</f>
        <v>31482</v>
      </c>
      <c r="P261" s="591">
        <v>45222</v>
      </c>
      <c r="Q261" s="11" t="s">
        <v>790</v>
      </c>
      <c r="R261" s="579" t="s">
        <v>390</v>
      </c>
      <c r="S261" s="573" t="s">
        <v>774</v>
      </c>
      <c r="T261" s="528">
        <f>'LOTTO 85'!B26</f>
        <v>68.75</v>
      </c>
      <c r="U261" s="2">
        <v>20</v>
      </c>
      <c r="V261" s="35">
        <f t="shared" si="50"/>
        <v>88.75</v>
      </c>
      <c r="W261" s="35"/>
      <c r="X261" s="697">
        <v>75.760000000000005</v>
      </c>
      <c r="Y261" s="677">
        <v>5760</v>
      </c>
      <c r="Z261" s="684">
        <f>Y261/H261</f>
        <v>80</v>
      </c>
      <c r="AA261" s="2" t="s">
        <v>806</v>
      </c>
      <c r="AB261" s="8" t="s">
        <v>818</v>
      </c>
      <c r="AC261" s="8" t="s">
        <v>819</v>
      </c>
      <c r="AD261" s="14"/>
      <c r="AE261" s="165"/>
      <c r="AF261" s="165"/>
      <c r="AG261" s="165"/>
      <c r="AH261" s="14"/>
      <c r="AI261" s="165"/>
      <c r="AJ261" s="165"/>
      <c r="AK261" s="165"/>
      <c r="AL261" s="14"/>
      <c r="AM261" s="165"/>
      <c r="AN261" s="165"/>
      <c r="AO261" s="165"/>
      <c r="AP261" s="14"/>
      <c r="AQ261" s="165"/>
      <c r="AR261" s="165"/>
      <c r="AS261" s="165"/>
      <c r="AT261" s="14"/>
      <c r="AU261" s="165"/>
      <c r="AV261" s="165"/>
      <c r="AW261" s="165"/>
      <c r="AX261" s="14"/>
      <c r="AY261" s="165"/>
      <c r="AZ261" s="165"/>
      <c r="BA261" s="165"/>
      <c r="BB261" s="14"/>
      <c r="BC261" s="165"/>
      <c r="BD261" s="165"/>
      <c r="BE261" s="165"/>
      <c r="BF261" s="14"/>
      <c r="BG261" s="165"/>
      <c r="BH261" s="165"/>
      <c r="BI261" s="165"/>
      <c r="BJ261" s="14"/>
      <c r="BK261" s="165"/>
      <c r="BL261" s="165"/>
      <c r="BM261" s="165"/>
      <c r="BN261" s="14"/>
      <c r="BO261" s="165"/>
      <c r="BP261" s="165"/>
      <c r="BQ261" s="165"/>
      <c r="BR261" s="14"/>
      <c r="BS261" s="165"/>
      <c r="BT261" s="165"/>
      <c r="BU261" s="165"/>
      <c r="BV261" s="14"/>
      <c r="BW261" s="165"/>
      <c r="BX261" s="165"/>
      <c r="BY261" s="165"/>
      <c r="BZ261" s="14"/>
      <c r="CA261" s="165"/>
      <c r="CB261" s="165"/>
      <c r="CC261" s="165"/>
      <c r="CD261" s="14"/>
      <c r="CE261" s="165"/>
      <c r="CF261" s="165"/>
      <c r="CG261" s="165"/>
      <c r="CH261" s="14"/>
      <c r="CI261" s="165"/>
      <c r="CJ261" s="165"/>
      <c r="CK261" s="165"/>
      <c r="CL261" s="14"/>
      <c r="CM261" s="165"/>
      <c r="CN261" s="165"/>
      <c r="CO261" s="165"/>
      <c r="CP261" s="14"/>
      <c r="CQ261" s="165"/>
      <c r="CR261" s="165"/>
      <c r="CS261" s="165"/>
      <c r="CT261" s="14"/>
      <c r="CU261" s="165"/>
      <c r="CV261" s="165"/>
      <c r="CW261" s="165"/>
      <c r="CX261" s="14"/>
      <c r="CY261" s="165"/>
      <c r="CZ261" s="165"/>
      <c r="DA261" s="165"/>
      <c r="DB261" s="14"/>
      <c r="DC261" s="165"/>
      <c r="DD261" s="165"/>
      <c r="DE261" s="165"/>
      <c r="DF261" s="14"/>
      <c r="DG261" s="165"/>
      <c r="DH261" s="165"/>
      <c r="DI261" s="165"/>
      <c r="DJ261" s="14"/>
      <c r="DK261" s="165"/>
      <c r="DL261" s="165"/>
      <c r="DM261" s="165"/>
      <c r="DN261" s="14"/>
      <c r="DO261" s="165"/>
      <c r="DP261" s="165"/>
      <c r="DQ261" s="165"/>
      <c r="DR261" s="14"/>
      <c r="DS261" s="165"/>
      <c r="DT261" s="165"/>
      <c r="DU261" s="165"/>
      <c r="DV261" s="14"/>
      <c r="DW261" s="165"/>
      <c r="DX261" s="165"/>
      <c r="DY261" s="165"/>
      <c r="DZ261" s="14"/>
      <c r="EA261" s="165"/>
      <c r="EB261" s="165"/>
      <c r="EC261" s="165"/>
      <c r="ED261" s="14"/>
      <c r="EE261" s="165"/>
      <c r="EF261" s="165"/>
      <c r="EG261" s="165"/>
      <c r="EH261" s="14"/>
      <c r="EI261" s="165"/>
      <c r="EJ261" s="165"/>
      <c r="EK261" s="165"/>
      <c r="EL261" s="14"/>
      <c r="EM261" s="165"/>
      <c r="EN261" s="165"/>
      <c r="EO261" s="165"/>
      <c r="EP261" s="14"/>
      <c r="EQ261" s="165"/>
      <c r="ER261" s="165"/>
      <c r="ES261" s="165"/>
      <c r="ET261" s="14"/>
      <c r="EU261" s="165"/>
      <c r="EV261" s="165"/>
      <c r="EW261" s="165"/>
      <c r="EX261" s="14"/>
      <c r="EY261" s="165"/>
      <c r="EZ261" s="165"/>
      <c r="FA261" s="165"/>
      <c r="FB261" s="14"/>
      <c r="FC261" s="165"/>
      <c r="FD261" s="165"/>
      <c r="FE261" s="165"/>
      <c r="FF261" s="14"/>
      <c r="FG261" s="165"/>
      <c r="FH261" s="165"/>
      <c r="FI261" s="165"/>
      <c r="FJ261" s="14"/>
      <c r="FK261" s="165"/>
      <c r="FL261" s="165"/>
      <c r="FM261" s="165"/>
      <c r="FN261" s="14"/>
      <c r="FO261" s="165"/>
      <c r="FP261" s="165"/>
      <c r="FQ261" s="165"/>
      <c r="FR261" s="14"/>
      <c r="FS261" s="165"/>
      <c r="FT261" s="165"/>
      <c r="FU261" s="165"/>
      <c r="FV261" s="14"/>
      <c r="FW261" s="165"/>
      <c r="FX261" s="165"/>
      <c r="FY261" s="165"/>
      <c r="FZ261" s="14"/>
      <c r="GA261" s="165"/>
      <c r="GB261" s="165"/>
      <c r="GC261" s="165"/>
      <c r="GD261" s="14"/>
      <c r="GE261" s="165"/>
      <c r="GF261" s="165"/>
      <c r="GG261" s="165"/>
      <c r="GH261" s="14"/>
      <c r="GI261" s="165"/>
      <c r="GJ261" s="165"/>
      <c r="GK261" s="165"/>
      <c r="GL261" s="14"/>
      <c r="GM261" s="165"/>
      <c r="GN261" s="165"/>
      <c r="GO261" s="165"/>
      <c r="GP261" s="14"/>
      <c r="GQ261" s="165"/>
      <c r="GR261" s="165"/>
      <c r="GS261" s="165"/>
      <c r="GT261" s="14"/>
      <c r="GU261" s="165"/>
      <c r="GV261" s="165"/>
      <c r="GW261" s="165"/>
      <c r="GX261" s="14"/>
      <c r="GY261" s="165"/>
      <c r="GZ261" s="165"/>
      <c r="HA261" s="165"/>
      <c r="HB261" s="14"/>
      <c r="HC261" s="165"/>
      <c r="HD261" s="165"/>
      <c r="HE261" s="165"/>
      <c r="HF261" s="14"/>
      <c r="HG261" s="165"/>
      <c r="HH261" s="165"/>
      <c r="HI261" s="165"/>
      <c r="HJ261" s="14"/>
      <c r="HK261" s="165"/>
      <c r="HL261" s="165"/>
      <c r="HM261" s="165"/>
      <c r="HN261" s="14"/>
      <c r="HO261" s="165"/>
      <c r="HP261" s="165"/>
      <c r="HQ261" s="165"/>
      <c r="HR261" s="14"/>
      <c r="HS261" s="165"/>
      <c r="HT261" s="165"/>
      <c r="HU261" s="165"/>
    </row>
    <row r="262" spans="1:229" s="61" customFormat="1" ht="90" customHeight="1" x14ac:dyDescent="0.2">
      <c r="A262" s="180">
        <v>86</v>
      </c>
      <c r="B262" s="48" t="s">
        <v>298</v>
      </c>
      <c r="C262" s="55" t="s">
        <v>182</v>
      </c>
      <c r="D262" s="48" t="s">
        <v>139</v>
      </c>
      <c r="E262" s="48" t="s">
        <v>163</v>
      </c>
      <c r="F262" s="48" t="s">
        <v>163</v>
      </c>
      <c r="G262" s="45">
        <v>7</v>
      </c>
      <c r="H262" s="45">
        <f>G262*4</f>
        <v>28</v>
      </c>
      <c r="I262" s="45" t="s">
        <v>228</v>
      </c>
      <c r="J262" s="667">
        <v>300</v>
      </c>
      <c r="K262" s="57">
        <f>J262*1.1</f>
        <v>330</v>
      </c>
      <c r="L262" s="50">
        <f>H262*K262</f>
        <v>9240</v>
      </c>
      <c r="M262" s="51">
        <f>L262*0.2</f>
        <v>1848</v>
      </c>
      <c r="N262" s="51">
        <f>L262/48*6</f>
        <v>1155</v>
      </c>
      <c r="O262" s="52">
        <f>L262+M262+N262</f>
        <v>12243</v>
      </c>
      <c r="P262" s="593">
        <v>45222</v>
      </c>
      <c r="Q262" s="52" t="s">
        <v>790</v>
      </c>
      <c r="R262" s="580" t="s">
        <v>382</v>
      </c>
      <c r="S262" s="574" t="s">
        <v>774</v>
      </c>
      <c r="T262" s="527">
        <f>'LOTTO 86'!B20</f>
        <v>80</v>
      </c>
      <c r="U262" s="46">
        <v>20</v>
      </c>
      <c r="V262" s="56">
        <f>U262+T262</f>
        <v>100</v>
      </c>
      <c r="W262" s="56"/>
      <c r="X262" s="695">
        <v>10.61</v>
      </c>
      <c r="Y262" s="676">
        <v>8260</v>
      </c>
      <c r="Z262" s="683">
        <f>Y262/H262</f>
        <v>295</v>
      </c>
      <c r="AA262" s="46"/>
      <c r="AB262" s="716" t="s">
        <v>807</v>
      </c>
      <c r="AC262" s="716" t="s">
        <v>819</v>
      </c>
      <c r="AD262" s="59"/>
      <c r="AE262" s="166"/>
      <c r="AF262" s="166"/>
      <c r="AG262" s="166"/>
      <c r="AH262" s="59"/>
      <c r="AI262" s="166"/>
      <c r="AJ262" s="166"/>
      <c r="AK262" s="166"/>
      <c r="AL262" s="59"/>
      <c r="AM262" s="166"/>
      <c r="AN262" s="166"/>
      <c r="AO262" s="166"/>
      <c r="AP262" s="59"/>
      <c r="AQ262" s="166"/>
      <c r="AR262" s="166"/>
      <c r="AS262" s="166"/>
      <c r="AT262" s="59"/>
      <c r="AU262" s="166"/>
      <c r="AV262" s="166"/>
      <c r="AW262" s="166"/>
      <c r="AX262" s="59"/>
      <c r="AY262" s="166"/>
      <c r="AZ262" s="166"/>
      <c r="BA262" s="166"/>
      <c r="BB262" s="59"/>
      <c r="BC262" s="166"/>
      <c r="BD262" s="166"/>
      <c r="BE262" s="166"/>
      <c r="BF262" s="59"/>
      <c r="BG262" s="166"/>
      <c r="BH262" s="166"/>
      <c r="BI262" s="166"/>
      <c r="BJ262" s="59"/>
      <c r="BK262" s="166"/>
      <c r="BL262" s="166"/>
      <c r="BM262" s="166"/>
      <c r="BN262" s="59"/>
      <c r="BO262" s="166"/>
      <c r="BP262" s="166"/>
      <c r="BQ262" s="166"/>
      <c r="BR262" s="59"/>
      <c r="BS262" s="166"/>
      <c r="BT262" s="166"/>
      <c r="BU262" s="166"/>
      <c r="BV262" s="59"/>
      <c r="BW262" s="166"/>
      <c r="BX262" s="166"/>
      <c r="BY262" s="166"/>
      <c r="BZ262" s="59"/>
      <c r="CA262" s="166"/>
      <c r="CB262" s="166"/>
      <c r="CC262" s="166"/>
      <c r="CD262" s="59"/>
      <c r="CE262" s="166"/>
      <c r="CF262" s="166"/>
      <c r="CG262" s="166"/>
      <c r="CH262" s="59"/>
      <c r="CI262" s="166"/>
      <c r="CJ262" s="166"/>
      <c r="CK262" s="166"/>
      <c r="CL262" s="59"/>
      <c r="CM262" s="166"/>
      <c r="CN262" s="166"/>
      <c r="CO262" s="166"/>
      <c r="CP262" s="59"/>
      <c r="CQ262" s="166"/>
      <c r="CR262" s="166"/>
      <c r="CS262" s="166"/>
      <c r="CT262" s="59"/>
      <c r="CU262" s="166"/>
      <c r="CV262" s="166"/>
      <c r="CW262" s="166"/>
      <c r="CX262" s="59"/>
      <c r="CY262" s="166"/>
      <c r="CZ262" s="166"/>
      <c r="DA262" s="166"/>
      <c r="DB262" s="59"/>
      <c r="DC262" s="166"/>
      <c r="DD262" s="166"/>
      <c r="DE262" s="166"/>
      <c r="DF262" s="59"/>
      <c r="DG262" s="166"/>
      <c r="DH262" s="166"/>
      <c r="DI262" s="166"/>
      <c r="DJ262" s="59"/>
      <c r="DK262" s="166"/>
      <c r="DL262" s="166"/>
      <c r="DM262" s="166"/>
      <c r="DN262" s="59"/>
      <c r="DO262" s="166"/>
      <c r="DP262" s="166"/>
      <c r="DQ262" s="166"/>
      <c r="DR262" s="59"/>
      <c r="DS262" s="166"/>
      <c r="DT262" s="166"/>
      <c r="DU262" s="166"/>
      <c r="DV262" s="59"/>
      <c r="DW262" s="166"/>
      <c r="DX262" s="166"/>
      <c r="DY262" s="166"/>
      <c r="DZ262" s="59"/>
      <c r="EA262" s="166"/>
      <c r="EB262" s="166"/>
      <c r="EC262" s="166"/>
      <c r="ED262" s="59"/>
      <c r="EE262" s="166"/>
      <c r="EF262" s="166"/>
      <c r="EG262" s="166"/>
      <c r="EH262" s="59"/>
      <c r="EI262" s="166"/>
      <c r="EJ262" s="166"/>
      <c r="EK262" s="166"/>
      <c r="EL262" s="59"/>
      <c r="EM262" s="166"/>
      <c r="EN262" s="166"/>
      <c r="EO262" s="166"/>
      <c r="EP262" s="59"/>
      <c r="EQ262" s="166"/>
      <c r="ER262" s="166"/>
      <c r="ES262" s="166"/>
      <c r="ET262" s="59"/>
      <c r="EU262" s="166"/>
      <c r="EV262" s="166"/>
      <c r="EW262" s="166"/>
      <c r="EX262" s="59"/>
      <c r="EY262" s="166"/>
      <c r="EZ262" s="166"/>
      <c r="FA262" s="166"/>
      <c r="FB262" s="59"/>
      <c r="FC262" s="166"/>
      <c r="FD262" s="166"/>
      <c r="FE262" s="166"/>
      <c r="FF262" s="59"/>
      <c r="FG262" s="166"/>
      <c r="FH262" s="166"/>
      <c r="FI262" s="166"/>
      <c r="FJ262" s="59"/>
      <c r="FK262" s="166"/>
      <c r="FL262" s="166"/>
      <c r="FM262" s="166"/>
      <c r="FN262" s="59"/>
      <c r="FO262" s="166"/>
      <c r="FP262" s="166"/>
      <c r="FQ262" s="166"/>
      <c r="FR262" s="59"/>
      <c r="FS262" s="166"/>
      <c r="FT262" s="166"/>
      <c r="FU262" s="166"/>
      <c r="FV262" s="59"/>
      <c r="FW262" s="166"/>
      <c r="FX262" s="166"/>
      <c r="FY262" s="166"/>
      <c r="FZ262" s="59"/>
      <c r="GA262" s="166"/>
      <c r="GB262" s="166"/>
      <c r="GC262" s="166"/>
      <c r="GD262" s="59"/>
      <c r="GE262" s="166"/>
      <c r="GF262" s="166"/>
      <c r="GG262" s="166"/>
      <c r="GH262" s="59"/>
      <c r="GI262" s="166"/>
      <c r="GJ262" s="166"/>
      <c r="GK262" s="166"/>
      <c r="GL262" s="59"/>
      <c r="GM262" s="166"/>
      <c r="GN262" s="166"/>
      <c r="GO262" s="166"/>
      <c r="GP262" s="59"/>
      <c r="GQ262" s="166"/>
      <c r="GR262" s="166"/>
      <c r="GS262" s="166"/>
      <c r="GT262" s="59"/>
      <c r="GU262" s="166"/>
      <c r="GV262" s="166"/>
      <c r="GW262" s="166"/>
      <c r="GX262" s="59"/>
      <c r="GY262" s="166"/>
      <c r="GZ262" s="166"/>
      <c r="HA262" s="166"/>
      <c r="HB262" s="59"/>
      <c r="HC262" s="166"/>
      <c r="HD262" s="166"/>
      <c r="HE262" s="166"/>
      <c r="HF262" s="59"/>
      <c r="HG262" s="166"/>
      <c r="HH262" s="166"/>
      <c r="HI262" s="166"/>
      <c r="HJ262" s="59"/>
      <c r="HK262" s="166"/>
      <c r="HL262" s="166"/>
      <c r="HM262" s="166"/>
      <c r="HN262" s="59"/>
      <c r="HO262" s="166"/>
      <c r="HP262" s="166"/>
      <c r="HQ262" s="166"/>
      <c r="HR262" s="59"/>
      <c r="HS262" s="166"/>
      <c r="HT262" s="166"/>
      <c r="HU262" s="166"/>
    </row>
    <row r="263" spans="1:229" s="61" customFormat="1" ht="90" customHeight="1" x14ac:dyDescent="0.2">
      <c r="A263" s="180">
        <v>86</v>
      </c>
      <c r="B263" s="48" t="s">
        <v>298</v>
      </c>
      <c r="C263" s="55" t="s">
        <v>182</v>
      </c>
      <c r="D263" s="48" t="s">
        <v>139</v>
      </c>
      <c r="E263" s="48" t="s">
        <v>163</v>
      </c>
      <c r="F263" s="48" t="s">
        <v>163</v>
      </c>
      <c r="G263" s="45">
        <v>7</v>
      </c>
      <c r="H263" s="45">
        <f>G263*4</f>
        <v>28</v>
      </c>
      <c r="I263" s="45" t="s">
        <v>228</v>
      </c>
      <c r="J263" s="667">
        <v>300</v>
      </c>
      <c r="K263" s="57">
        <f>J263*1.1</f>
        <v>330</v>
      </c>
      <c r="L263" s="50">
        <f>H263*K263</f>
        <v>9240</v>
      </c>
      <c r="M263" s="51">
        <f>L263*0.2</f>
        <v>1848</v>
      </c>
      <c r="N263" s="51">
        <f>L263/48*6</f>
        <v>1155</v>
      </c>
      <c r="O263" s="52">
        <f>L263+M263+N263</f>
        <v>12243</v>
      </c>
      <c r="P263" s="593">
        <v>45222</v>
      </c>
      <c r="Q263" s="52" t="s">
        <v>790</v>
      </c>
      <c r="R263" s="580" t="s">
        <v>409</v>
      </c>
      <c r="S263" s="574" t="s">
        <v>772</v>
      </c>
      <c r="T263" s="527">
        <f>'LOTTO 86'!B21</f>
        <v>46.666666666666671</v>
      </c>
      <c r="U263" s="46" t="s">
        <v>809</v>
      </c>
      <c r="V263" s="46" t="s">
        <v>809</v>
      </c>
      <c r="W263" s="46"/>
      <c r="X263" s="46" t="s">
        <v>809</v>
      </c>
      <c r="Y263" s="46" t="s">
        <v>809</v>
      </c>
      <c r="Z263" s="46" t="s">
        <v>809</v>
      </c>
      <c r="AA263" s="46" t="s">
        <v>809</v>
      </c>
      <c r="AB263" s="46" t="s">
        <v>809</v>
      </c>
      <c r="AC263" s="716" t="s">
        <v>809</v>
      </c>
      <c r="AD263" s="59"/>
      <c r="AE263" s="166"/>
      <c r="AF263" s="166"/>
      <c r="AG263" s="166"/>
      <c r="AH263" s="59"/>
      <c r="AI263" s="166"/>
      <c r="AJ263" s="166"/>
      <c r="AK263" s="166"/>
      <c r="AL263" s="59"/>
      <c r="AM263" s="166"/>
      <c r="AN263" s="166"/>
      <c r="AO263" s="166"/>
      <c r="AP263" s="59"/>
      <c r="AQ263" s="166"/>
      <c r="AR263" s="166"/>
      <c r="AS263" s="166"/>
      <c r="AT263" s="59"/>
      <c r="AU263" s="166"/>
      <c r="AV263" s="166"/>
      <c r="AW263" s="166"/>
      <c r="AX263" s="59"/>
      <c r="AY263" s="166"/>
      <c r="AZ263" s="166"/>
      <c r="BA263" s="166"/>
      <c r="BB263" s="59"/>
      <c r="BC263" s="166"/>
      <c r="BD263" s="166"/>
      <c r="BE263" s="166"/>
      <c r="BF263" s="59"/>
      <c r="BG263" s="166"/>
      <c r="BH263" s="166"/>
      <c r="BI263" s="166"/>
      <c r="BJ263" s="59"/>
      <c r="BK263" s="166"/>
      <c r="BL263" s="166"/>
      <c r="BM263" s="166"/>
      <c r="BN263" s="59"/>
      <c r="BO263" s="166"/>
      <c r="BP263" s="166"/>
      <c r="BQ263" s="166"/>
      <c r="BR263" s="59"/>
      <c r="BS263" s="166"/>
      <c r="BT263" s="166"/>
      <c r="BU263" s="166"/>
      <c r="BV263" s="59"/>
      <c r="BW263" s="166"/>
      <c r="BX263" s="166"/>
      <c r="BY263" s="166"/>
      <c r="BZ263" s="59"/>
      <c r="CA263" s="166"/>
      <c r="CB263" s="166"/>
      <c r="CC263" s="166"/>
      <c r="CD263" s="59"/>
      <c r="CE263" s="166"/>
      <c r="CF263" s="166"/>
      <c r="CG263" s="166"/>
      <c r="CH263" s="59"/>
      <c r="CI263" s="166"/>
      <c r="CJ263" s="166"/>
      <c r="CK263" s="166"/>
      <c r="CL263" s="59"/>
      <c r="CM263" s="166"/>
      <c r="CN263" s="166"/>
      <c r="CO263" s="166"/>
      <c r="CP263" s="59"/>
      <c r="CQ263" s="166"/>
      <c r="CR263" s="166"/>
      <c r="CS263" s="166"/>
      <c r="CT263" s="59"/>
      <c r="CU263" s="166"/>
      <c r="CV263" s="166"/>
      <c r="CW263" s="166"/>
      <c r="CX263" s="59"/>
      <c r="CY263" s="166"/>
      <c r="CZ263" s="166"/>
      <c r="DA263" s="166"/>
      <c r="DB263" s="59"/>
      <c r="DC263" s="166"/>
      <c r="DD263" s="166"/>
      <c r="DE263" s="166"/>
      <c r="DF263" s="59"/>
      <c r="DG263" s="166"/>
      <c r="DH263" s="166"/>
      <c r="DI263" s="166"/>
      <c r="DJ263" s="59"/>
      <c r="DK263" s="166"/>
      <c r="DL263" s="166"/>
      <c r="DM263" s="166"/>
      <c r="DN263" s="59"/>
      <c r="DO263" s="166"/>
      <c r="DP263" s="166"/>
      <c r="DQ263" s="166"/>
      <c r="DR263" s="59"/>
      <c r="DS263" s="166"/>
      <c r="DT263" s="166"/>
      <c r="DU263" s="166"/>
      <c r="DV263" s="59"/>
      <c r="DW263" s="166"/>
      <c r="DX263" s="166"/>
      <c r="DY263" s="166"/>
      <c r="DZ263" s="59"/>
      <c r="EA263" s="166"/>
      <c r="EB263" s="166"/>
      <c r="EC263" s="166"/>
      <c r="ED263" s="59"/>
      <c r="EE263" s="166"/>
      <c r="EF263" s="166"/>
      <c r="EG263" s="166"/>
      <c r="EH263" s="59"/>
      <c r="EI263" s="166"/>
      <c r="EJ263" s="166"/>
      <c r="EK263" s="166"/>
      <c r="EL263" s="59"/>
      <c r="EM263" s="166"/>
      <c r="EN263" s="166"/>
      <c r="EO263" s="166"/>
      <c r="EP263" s="59"/>
      <c r="EQ263" s="166"/>
      <c r="ER263" s="166"/>
      <c r="ES263" s="166"/>
      <c r="ET263" s="59"/>
      <c r="EU263" s="166"/>
      <c r="EV263" s="166"/>
      <c r="EW263" s="166"/>
      <c r="EX263" s="59"/>
      <c r="EY263" s="166"/>
      <c r="EZ263" s="166"/>
      <c r="FA263" s="166"/>
      <c r="FB263" s="59"/>
      <c r="FC263" s="166"/>
      <c r="FD263" s="166"/>
      <c r="FE263" s="166"/>
      <c r="FF263" s="59"/>
      <c r="FG263" s="166"/>
      <c r="FH263" s="166"/>
      <c r="FI263" s="166"/>
      <c r="FJ263" s="59"/>
      <c r="FK263" s="166"/>
      <c r="FL263" s="166"/>
      <c r="FM263" s="166"/>
      <c r="FN263" s="59"/>
      <c r="FO263" s="166"/>
      <c r="FP263" s="166"/>
      <c r="FQ263" s="166"/>
      <c r="FR263" s="59"/>
      <c r="FS263" s="166"/>
      <c r="FT263" s="166"/>
      <c r="FU263" s="166"/>
      <c r="FV263" s="59"/>
      <c r="FW263" s="166"/>
      <c r="FX263" s="166"/>
      <c r="FY263" s="166"/>
      <c r="FZ263" s="59"/>
      <c r="GA263" s="166"/>
      <c r="GB263" s="166"/>
      <c r="GC263" s="166"/>
      <c r="GD263" s="59"/>
      <c r="GE263" s="166"/>
      <c r="GF263" s="166"/>
      <c r="GG263" s="166"/>
      <c r="GH263" s="59"/>
      <c r="GI263" s="166"/>
      <c r="GJ263" s="166"/>
      <c r="GK263" s="166"/>
      <c r="GL263" s="59"/>
      <c r="GM263" s="166"/>
      <c r="GN263" s="166"/>
      <c r="GO263" s="166"/>
      <c r="GP263" s="59"/>
      <c r="GQ263" s="166"/>
      <c r="GR263" s="166"/>
      <c r="GS263" s="166"/>
      <c r="GT263" s="59"/>
      <c r="GU263" s="166"/>
      <c r="GV263" s="166"/>
      <c r="GW263" s="166"/>
      <c r="GX263" s="59"/>
      <c r="GY263" s="166"/>
      <c r="GZ263" s="166"/>
      <c r="HA263" s="166"/>
      <c r="HB263" s="59"/>
      <c r="HC263" s="166"/>
      <c r="HD263" s="166"/>
      <c r="HE263" s="166"/>
      <c r="HF263" s="59"/>
      <c r="HG263" s="166"/>
      <c r="HH263" s="166"/>
      <c r="HI263" s="166"/>
      <c r="HJ263" s="59"/>
      <c r="HK263" s="166"/>
      <c r="HL263" s="166"/>
      <c r="HM263" s="166"/>
      <c r="HN263" s="59"/>
      <c r="HO263" s="166"/>
      <c r="HP263" s="166"/>
      <c r="HQ263" s="166"/>
      <c r="HR263" s="59"/>
      <c r="HS263" s="166"/>
      <c r="HT263" s="166"/>
      <c r="HU263" s="166"/>
    </row>
    <row r="264" spans="1:229" s="17" customFormat="1" ht="90" customHeight="1" x14ac:dyDescent="0.2">
      <c r="A264" s="178"/>
      <c r="B264" s="2"/>
      <c r="C264" s="19" t="s">
        <v>108</v>
      </c>
      <c r="D264" s="8"/>
      <c r="E264" s="8"/>
      <c r="F264" s="8"/>
      <c r="G264" s="1"/>
      <c r="H264" s="1"/>
      <c r="I264" s="1"/>
      <c r="J264" s="666"/>
      <c r="K264" s="9"/>
      <c r="L264" s="10"/>
      <c r="M264" s="3"/>
      <c r="N264" s="3"/>
      <c r="O264" s="11"/>
      <c r="P264" s="591"/>
      <c r="Q264" s="11"/>
      <c r="R264" s="922"/>
      <c r="S264" s="573"/>
      <c r="T264" s="525"/>
      <c r="U264" s="1"/>
      <c r="V264" s="1"/>
      <c r="W264" s="1"/>
      <c r="X264" s="1"/>
      <c r="Y264" s="672"/>
      <c r="Z264" s="671"/>
      <c r="AA264" s="1"/>
      <c r="AB264" s="2"/>
      <c r="AC264" s="176"/>
    </row>
    <row r="265" spans="1:229" ht="90" customHeight="1" x14ac:dyDescent="0.2">
      <c r="A265" s="178">
        <v>87</v>
      </c>
      <c r="B265" s="29" t="s">
        <v>299</v>
      </c>
      <c r="C265" s="20" t="s">
        <v>183</v>
      </c>
      <c r="D265" s="4" t="s">
        <v>139</v>
      </c>
      <c r="E265" s="4" t="s">
        <v>163</v>
      </c>
      <c r="F265" s="4" t="s">
        <v>163</v>
      </c>
      <c r="G265" s="1">
        <v>40</v>
      </c>
      <c r="H265" s="1">
        <f t="shared" ref="H265:H294" si="51">G265*4</f>
        <v>160</v>
      </c>
      <c r="I265" s="1" t="s">
        <v>228</v>
      </c>
      <c r="J265" s="667">
        <v>70</v>
      </c>
      <c r="K265" s="12">
        <f>J265*1.1</f>
        <v>77</v>
      </c>
      <c r="L265" s="10">
        <f>H265*K265</f>
        <v>12320</v>
      </c>
      <c r="M265" s="3">
        <f t="shared" ref="M265:M294" si="52">L265*0.2</f>
        <v>2464</v>
      </c>
      <c r="N265" s="3">
        <f t="shared" ref="N265:N294" si="53">L265/48*6</f>
        <v>1540</v>
      </c>
      <c r="O265" s="11">
        <f t="shared" ref="O265:O294" si="54">L265+M265+N265</f>
        <v>16324</v>
      </c>
      <c r="P265" s="591">
        <v>45222</v>
      </c>
      <c r="Q265" s="11" t="s">
        <v>790</v>
      </c>
      <c r="R265" s="579" t="s">
        <v>399</v>
      </c>
      <c r="S265" s="573" t="s">
        <v>774</v>
      </c>
      <c r="T265" s="528">
        <f>'LOTTO 87'!B16</f>
        <v>80</v>
      </c>
      <c r="U265" s="2">
        <v>20</v>
      </c>
      <c r="V265" s="35">
        <f t="shared" ref="V265:V271" si="55">U265+T265</f>
        <v>100</v>
      </c>
      <c r="W265" s="35"/>
      <c r="X265" s="697">
        <v>35.06</v>
      </c>
      <c r="Y265" s="677">
        <v>8000</v>
      </c>
      <c r="Z265" s="684">
        <f>Y265/H265</f>
        <v>50</v>
      </c>
      <c r="AA265" s="2"/>
      <c r="AB265" s="8" t="s">
        <v>807</v>
      </c>
      <c r="AC265" s="8" t="s">
        <v>819</v>
      </c>
      <c r="AD265" s="14"/>
      <c r="AE265" s="165"/>
      <c r="AF265" s="165"/>
      <c r="AG265" s="165"/>
      <c r="AH265" s="14"/>
      <c r="AI265" s="165"/>
      <c r="AJ265" s="165"/>
      <c r="AK265" s="165"/>
      <c r="AL265" s="14"/>
      <c r="AM265" s="165"/>
      <c r="AN265" s="165"/>
      <c r="AO265" s="165"/>
      <c r="AP265" s="14"/>
      <c r="AQ265" s="165"/>
      <c r="AR265" s="165"/>
      <c r="AS265" s="165"/>
      <c r="AT265" s="14"/>
      <c r="AU265" s="165"/>
      <c r="AV265" s="165"/>
      <c r="AW265" s="165"/>
      <c r="AX265" s="14"/>
      <c r="AY265" s="165"/>
      <c r="AZ265" s="165"/>
      <c r="BA265" s="165"/>
      <c r="BB265" s="14"/>
      <c r="BC265" s="165"/>
      <c r="BD265" s="165"/>
      <c r="BE265" s="165"/>
      <c r="BF265" s="14"/>
      <c r="BG265" s="165"/>
      <c r="BH265" s="165"/>
      <c r="BI265" s="165"/>
      <c r="BJ265" s="14"/>
      <c r="BK265" s="165"/>
      <c r="BL265" s="165"/>
      <c r="BM265" s="165"/>
      <c r="BN265" s="14"/>
      <c r="BO265" s="165"/>
      <c r="BP265" s="165"/>
      <c r="BQ265" s="165"/>
      <c r="BR265" s="14"/>
      <c r="BS265" s="165"/>
      <c r="BT265" s="165"/>
      <c r="BU265" s="165"/>
      <c r="BV265" s="14"/>
      <c r="BW265" s="165"/>
      <c r="BX265" s="165"/>
      <c r="BY265" s="165"/>
      <c r="BZ265" s="14"/>
      <c r="CA265" s="165"/>
      <c r="CB265" s="165"/>
      <c r="CC265" s="165"/>
      <c r="CD265" s="14"/>
      <c r="CE265" s="165"/>
      <c r="CF265" s="165"/>
      <c r="CG265" s="165"/>
      <c r="CH265" s="14"/>
      <c r="CI265" s="165"/>
      <c r="CJ265" s="165"/>
      <c r="CK265" s="165"/>
      <c r="CL265" s="14"/>
      <c r="CM265" s="165"/>
      <c r="CN265" s="165"/>
      <c r="CO265" s="165"/>
      <c r="CP265" s="14"/>
      <c r="CQ265" s="165"/>
      <c r="CR265" s="165"/>
      <c r="CS265" s="165"/>
      <c r="CT265" s="14"/>
      <c r="CU265" s="165"/>
      <c r="CV265" s="165"/>
      <c r="CW265" s="165"/>
      <c r="CX265" s="14"/>
      <c r="CY265" s="165"/>
      <c r="CZ265" s="165"/>
      <c r="DA265" s="165"/>
      <c r="DB265" s="14"/>
      <c r="DC265" s="165"/>
      <c r="DD265" s="165"/>
      <c r="DE265" s="165"/>
      <c r="DF265" s="14"/>
      <c r="DG265" s="165"/>
      <c r="DH265" s="165"/>
      <c r="DI265" s="165"/>
      <c r="DJ265" s="14"/>
      <c r="DK265" s="165"/>
      <c r="DL265" s="165"/>
      <c r="DM265" s="165"/>
      <c r="DN265" s="14"/>
      <c r="DO265" s="165"/>
      <c r="DP265" s="165"/>
      <c r="DQ265" s="165"/>
      <c r="DR265" s="14"/>
      <c r="DS265" s="165"/>
      <c r="DT265" s="165"/>
      <c r="DU265" s="165"/>
      <c r="DV265" s="14"/>
      <c r="DW265" s="165"/>
      <c r="DX265" s="165"/>
      <c r="DY265" s="165"/>
      <c r="DZ265" s="14"/>
      <c r="EA265" s="165"/>
      <c r="EB265" s="165"/>
      <c r="EC265" s="165"/>
      <c r="ED265" s="14"/>
      <c r="EE265" s="165"/>
      <c r="EF265" s="165"/>
      <c r="EG265" s="165"/>
      <c r="EH265" s="14"/>
      <c r="EI265" s="165"/>
      <c r="EJ265" s="165"/>
      <c r="EK265" s="165"/>
      <c r="EL265" s="14"/>
      <c r="EM265" s="165"/>
      <c r="EN265" s="165"/>
      <c r="EO265" s="165"/>
      <c r="EP265" s="14"/>
      <c r="EQ265" s="165"/>
      <c r="ER265" s="165"/>
      <c r="ES265" s="165"/>
      <c r="ET265" s="14"/>
      <c r="EU265" s="165"/>
      <c r="EV265" s="165"/>
      <c r="EW265" s="165"/>
      <c r="EX265" s="14"/>
      <c r="EY265" s="165"/>
      <c r="EZ265" s="165"/>
      <c r="FA265" s="165"/>
      <c r="FB265" s="14"/>
      <c r="FC265" s="165"/>
      <c r="FD265" s="165"/>
      <c r="FE265" s="165"/>
      <c r="FF265" s="14"/>
      <c r="FG265" s="165"/>
      <c r="FH265" s="165"/>
      <c r="FI265" s="165"/>
      <c r="FJ265" s="14"/>
      <c r="FK265" s="165"/>
      <c r="FL265" s="165"/>
      <c r="FM265" s="165"/>
      <c r="FN265" s="14"/>
      <c r="FO265" s="165"/>
      <c r="FP265" s="165"/>
      <c r="FQ265" s="165"/>
      <c r="FR265" s="14"/>
      <c r="FS265" s="165"/>
      <c r="FT265" s="165"/>
      <c r="FU265" s="165"/>
      <c r="FV265" s="14"/>
      <c r="FW265" s="165"/>
      <c r="FX265" s="165"/>
      <c r="FY265" s="165"/>
      <c r="FZ265" s="14"/>
      <c r="GA265" s="165"/>
      <c r="GB265" s="165"/>
      <c r="GC265" s="165"/>
      <c r="GD265" s="14"/>
      <c r="GE265" s="165"/>
      <c r="GF265" s="165"/>
      <c r="GG265" s="165"/>
      <c r="GH265" s="14"/>
      <c r="GI265" s="165"/>
      <c r="GJ265" s="165"/>
      <c r="GK265" s="165"/>
      <c r="GL265" s="14"/>
      <c r="GM265" s="165"/>
      <c r="GN265" s="165"/>
      <c r="GO265" s="165"/>
      <c r="GP265" s="14"/>
      <c r="GQ265" s="165"/>
      <c r="GR265" s="165"/>
      <c r="GS265" s="165"/>
      <c r="GT265" s="14"/>
      <c r="GU265" s="165"/>
      <c r="GV265" s="165"/>
      <c r="GW265" s="165"/>
      <c r="GX265" s="14"/>
      <c r="GY265" s="165"/>
      <c r="GZ265" s="165"/>
      <c r="HA265" s="165"/>
      <c r="HB265" s="14"/>
      <c r="HC265" s="165"/>
      <c r="HD265" s="165"/>
      <c r="HE265" s="165"/>
      <c r="HF265" s="14"/>
      <c r="HG265" s="165"/>
      <c r="HH265" s="165"/>
      <c r="HI265" s="165"/>
      <c r="HJ265" s="14"/>
      <c r="HK265" s="165"/>
      <c r="HL265" s="165"/>
      <c r="HM265" s="165"/>
      <c r="HN265" s="14"/>
      <c r="HO265" s="165"/>
      <c r="HP265" s="165"/>
      <c r="HQ265" s="165"/>
      <c r="HR265" s="14"/>
      <c r="HS265" s="165"/>
      <c r="HT265" s="165"/>
      <c r="HU265" s="165"/>
    </row>
    <row r="266" spans="1:229" s="61" customFormat="1" ht="90" customHeight="1" x14ac:dyDescent="0.2">
      <c r="A266" s="179">
        <v>88</v>
      </c>
      <c r="B266" s="46" t="s">
        <v>300</v>
      </c>
      <c r="C266" s="47" t="s">
        <v>3</v>
      </c>
      <c r="D266" s="48" t="s">
        <v>139</v>
      </c>
      <c r="E266" s="48" t="s">
        <v>163</v>
      </c>
      <c r="F266" s="48" t="s">
        <v>163</v>
      </c>
      <c r="G266" s="45">
        <v>30</v>
      </c>
      <c r="H266" s="45">
        <f t="shared" si="51"/>
        <v>120</v>
      </c>
      <c r="I266" s="45" t="s">
        <v>228</v>
      </c>
      <c r="J266" s="667">
        <v>25</v>
      </c>
      <c r="K266" s="57">
        <v>28</v>
      </c>
      <c r="L266" s="50">
        <f>H266*K266</f>
        <v>3360</v>
      </c>
      <c r="M266" s="51">
        <f t="shared" si="52"/>
        <v>672</v>
      </c>
      <c r="N266" s="51">
        <f t="shared" si="53"/>
        <v>420</v>
      </c>
      <c r="O266" s="52">
        <f t="shared" si="54"/>
        <v>4452</v>
      </c>
      <c r="P266" s="593">
        <v>45222</v>
      </c>
      <c r="Q266" s="52" t="s">
        <v>790</v>
      </c>
      <c r="R266" s="580" t="s">
        <v>373</v>
      </c>
      <c r="S266" s="574" t="s">
        <v>774</v>
      </c>
      <c r="T266" s="527">
        <f>'LOTTO 88'!B19</f>
        <v>80</v>
      </c>
      <c r="U266" s="46">
        <v>20</v>
      </c>
      <c r="V266" s="56">
        <f t="shared" si="55"/>
        <v>100</v>
      </c>
      <c r="W266" s="56"/>
      <c r="X266" s="695">
        <v>50</v>
      </c>
      <c r="Y266" s="694">
        <v>1680</v>
      </c>
      <c r="Z266" s="683">
        <f>Y266/H266</f>
        <v>14</v>
      </c>
      <c r="AA266" s="46"/>
      <c r="AB266" s="46" t="s">
        <v>807</v>
      </c>
      <c r="AC266" s="716" t="s">
        <v>819</v>
      </c>
      <c r="AD266" s="59"/>
      <c r="AE266" s="60"/>
      <c r="AF266" s="166"/>
      <c r="AG266" s="166"/>
      <c r="AH266" s="59"/>
      <c r="AI266" s="60"/>
      <c r="AJ266" s="166"/>
      <c r="AK266" s="166"/>
      <c r="AL266" s="59"/>
      <c r="AM266" s="60"/>
      <c r="AN266" s="166"/>
      <c r="AO266" s="166"/>
      <c r="AP266" s="59"/>
      <c r="AQ266" s="60"/>
      <c r="AR266" s="166"/>
      <c r="AS266" s="166"/>
      <c r="AT266" s="59"/>
      <c r="AU266" s="60"/>
      <c r="AV266" s="166"/>
      <c r="AW266" s="166"/>
      <c r="AX266" s="59"/>
      <c r="AY266" s="60"/>
      <c r="AZ266" s="166"/>
      <c r="BA266" s="166"/>
      <c r="BB266" s="59"/>
      <c r="BC266" s="60"/>
      <c r="BD266" s="166"/>
      <c r="BE266" s="166"/>
      <c r="BF266" s="59"/>
      <c r="BG266" s="60"/>
      <c r="BH266" s="166"/>
      <c r="BI266" s="166"/>
      <c r="BJ266" s="59"/>
      <c r="BK266" s="60"/>
      <c r="BL266" s="166"/>
      <c r="BM266" s="166"/>
      <c r="BN266" s="59"/>
      <c r="BO266" s="60"/>
      <c r="BP266" s="166"/>
      <c r="BQ266" s="166"/>
      <c r="BR266" s="59"/>
      <c r="BS266" s="60"/>
      <c r="BT266" s="166"/>
      <c r="BU266" s="166"/>
      <c r="BV266" s="59"/>
      <c r="BW266" s="60"/>
      <c r="BX266" s="166"/>
      <c r="BY266" s="166"/>
      <c r="BZ266" s="59"/>
      <c r="CA266" s="60"/>
      <c r="CB266" s="166"/>
      <c r="CC266" s="166"/>
      <c r="CD266" s="59"/>
      <c r="CE266" s="60"/>
      <c r="CF266" s="166"/>
      <c r="CG266" s="166"/>
      <c r="CH266" s="59"/>
      <c r="CI266" s="60"/>
      <c r="CJ266" s="166"/>
      <c r="CK266" s="166"/>
      <c r="CL266" s="59"/>
      <c r="CM266" s="60"/>
      <c r="CN266" s="166"/>
      <c r="CO266" s="166"/>
      <c r="CP266" s="59"/>
      <c r="CQ266" s="60"/>
      <c r="CR266" s="166"/>
      <c r="CS266" s="166"/>
      <c r="CT266" s="59"/>
      <c r="CU266" s="60"/>
      <c r="CV266" s="166"/>
      <c r="CW266" s="166"/>
      <c r="CX266" s="59"/>
      <c r="CY266" s="60"/>
      <c r="CZ266" s="166"/>
      <c r="DA266" s="166"/>
      <c r="DB266" s="59"/>
      <c r="DC266" s="60"/>
      <c r="DD266" s="166"/>
      <c r="DE266" s="166"/>
      <c r="DF266" s="59"/>
      <c r="DG266" s="60"/>
      <c r="DH266" s="166"/>
      <c r="DI266" s="166"/>
      <c r="DJ266" s="59"/>
      <c r="DK266" s="60"/>
      <c r="DL266" s="166"/>
      <c r="DM266" s="166"/>
      <c r="DN266" s="59"/>
      <c r="DO266" s="60"/>
      <c r="DP266" s="166"/>
      <c r="DQ266" s="166"/>
      <c r="DR266" s="59"/>
      <c r="DS266" s="60"/>
      <c r="DT266" s="166"/>
      <c r="DU266" s="166"/>
      <c r="DV266" s="59"/>
      <c r="DW266" s="60"/>
      <c r="DX266" s="166"/>
      <c r="DY266" s="166"/>
      <c r="DZ266" s="59"/>
      <c r="EA266" s="60"/>
      <c r="EB266" s="166"/>
      <c r="EC266" s="166"/>
      <c r="ED266" s="59"/>
      <c r="EE266" s="60"/>
      <c r="EF266" s="166"/>
      <c r="EG266" s="166"/>
      <c r="EH266" s="59"/>
      <c r="EI266" s="60"/>
      <c r="EJ266" s="166"/>
      <c r="EK266" s="166"/>
      <c r="EL266" s="59"/>
      <c r="EM266" s="60"/>
      <c r="EN266" s="166"/>
      <c r="EO266" s="166"/>
      <c r="EP266" s="59"/>
      <c r="EQ266" s="60"/>
      <c r="ER266" s="166"/>
      <c r="ES266" s="166"/>
      <c r="ET266" s="59"/>
      <c r="EU266" s="60"/>
      <c r="EV266" s="166"/>
      <c r="EW266" s="166"/>
      <c r="EX266" s="59"/>
      <c r="EY266" s="60"/>
      <c r="EZ266" s="166"/>
      <c r="FA266" s="166"/>
      <c r="FB266" s="59"/>
      <c r="FC266" s="60"/>
      <c r="FD266" s="166"/>
      <c r="FE266" s="166"/>
      <c r="FF266" s="59"/>
      <c r="FG266" s="60"/>
      <c r="FH266" s="166"/>
      <c r="FI266" s="166"/>
      <c r="FJ266" s="59"/>
      <c r="FK266" s="60"/>
      <c r="FL266" s="166"/>
      <c r="FM266" s="166"/>
      <c r="FN266" s="59"/>
      <c r="FO266" s="60"/>
      <c r="FP266" s="166"/>
      <c r="FQ266" s="166"/>
      <c r="FR266" s="59"/>
      <c r="FS266" s="60"/>
      <c r="FT266" s="166"/>
      <c r="FU266" s="166"/>
      <c r="FV266" s="59"/>
      <c r="FW266" s="60"/>
      <c r="FX266" s="166"/>
      <c r="FY266" s="166"/>
      <c r="FZ266" s="59"/>
      <c r="GA266" s="60"/>
      <c r="GB266" s="166"/>
      <c r="GC266" s="166"/>
      <c r="GD266" s="59"/>
      <c r="GE266" s="60"/>
      <c r="GF266" s="166"/>
      <c r="GG266" s="166"/>
      <c r="GH266" s="59"/>
      <c r="GI266" s="60"/>
      <c r="GJ266" s="166"/>
      <c r="GK266" s="166"/>
      <c r="GL266" s="59"/>
      <c r="GM266" s="60"/>
      <c r="GN266" s="166"/>
      <c r="GO266" s="166"/>
      <c r="GP266" s="59"/>
      <c r="GQ266" s="60"/>
      <c r="GR266" s="166"/>
      <c r="GS266" s="166"/>
      <c r="GT266" s="59"/>
      <c r="GU266" s="60"/>
      <c r="GV266" s="166"/>
      <c r="GW266" s="166"/>
      <c r="GX266" s="59"/>
      <c r="GY266" s="60"/>
      <c r="GZ266" s="166"/>
      <c r="HA266" s="166"/>
      <c r="HB266" s="59"/>
      <c r="HC266" s="60"/>
      <c r="HD266" s="166"/>
      <c r="HE266" s="166"/>
      <c r="HF266" s="59"/>
      <c r="HG266" s="60"/>
      <c r="HH266" s="166"/>
      <c r="HI266" s="166"/>
      <c r="HJ266" s="59"/>
      <c r="HK266" s="60"/>
      <c r="HL266" s="166"/>
      <c r="HM266" s="166"/>
      <c r="HN266" s="59"/>
      <c r="HO266" s="60"/>
      <c r="HP266" s="166"/>
      <c r="HQ266" s="166"/>
      <c r="HR266" s="59"/>
      <c r="HS266" s="60"/>
      <c r="HT266" s="166"/>
      <c r="HU266" s="166"/>
    </row>
    <row r="267" spans="1:229" s="61" customFormat="1" ht="90" customHeight="1" x14ac:dyDescent="0.2">
      <c r="A267" s="179">
        <v>88</v>
      </c>
      <c r="B267" s="46" t="s">
        <v>300</v>
      </c>
      <c r="C267" s="47" t="s">
        <v>3</v>
      </c>
      <c r="D267" s="48" t="s">
        <v>139</v>
      </c>
      <c r="E267" s="48" t="s">
        <v>163</v>
      </c>
      <c r="F267" s="48" t="s">
        <v>163</v>
      </c>
      <c r="G267" s="45">
        <v>30</v>
      </c>
      <c r="H267" s="45">
        <f t="shared" si="51"/>
        <v>120</v>
      </c>
      <c r="I267" s="45" t="s">
        <v>228</v>
      </c>
      <c r="J267" s="667">
        <v>25</v>
      </c>
      <c r="K267" s="57">
        <v>28</v>
      </c>
      <c r="L267" s="50">
        <f>H267*K267</f>
        <v>3360</v>
      </c>
      <c r="M267" s="51">
        <f t="shared" si="52"/>
        <v>672</v>
      </c>
      <c r="N267" s="51">
        <f t="shared" si="53"/>
        <v>420</v>
      </c>
      <c r="O267" s="52">
        <f t="shared" si="54"/>
        <v>4452</v>
      </c>
      <c r="P267" s="593">
        <v>45222</v>
      </c>
      <c r="Q267" s="52" t="s">
        <v>790</v>
      </c>
      <c r="R267" s="580" t="s">
        <v>399</v>
      </c>
      <c r="S267" s="574" t="s">
        <v>774</v>
      </c>
      <c r="T267" s="527">
        <f>'LOTTO 88'!B20</f>
        <v>80</v>
      </c>
      <c r="U267" s="46">
        <v>19.27</v>
      </c>
      <c r="V267" s="56">
        <f t="shared" si="55"/>
        <v>99.27</v>
      </c>
      <c r="W267" s="56"/>
      <c r="X267" s="695">
        <v>46.43</v>
      </c>
      <c r="Y267" s="694">
        <v>1800</v>
      </c>
      <c r="Z267" s="683">
        <f>Y267/H267</f>
        <v>15</v>
      </c>
      <c r="AA267" s="46"/>
      <c r="AB267" s="46" t="s">
        <v>807</v>
      </c>
      <c r="AC267" s="716" t="s">
        <v>819</v>
      </c>
      <c r="AD267" s="59"/>
      <c r="AE267" s="60"/>
      <c r="AF267" s="166"/>
      <c r="AG267" s="166"/>
      <c r="AH267" s="59"/>
      <c r="AI267" s="60"/>
      <c r="AJ267" s="166"/>
      <c r="AK267" s="166"/>
      <c r="AL267" s="59"/>
      <c r="AM267" s="60"/>
      <c r="AN267" s="166"/>
      <c r="AO267" s="166"/>
      <c r="AP267" s="59"/>
      <c r="AQ267" s="60"/>
      <c r="AR267" s="166"/>
      <c r="AS267" s="166"/>
      <c r="AT267" s="59"/>
      <c r="AU267" s="60"/>
      <c r="AV267" s="166"/>
      <c r="AW267" s="166"/>
      <c r="AX267" s="59"/>
      <c r="AY267" s="60"/>
      <c r="AZ267" s="166"/>
      <c r="BA267" s="166"/>
      <c r="BB267" s="59"/>
      <c r="BC267" s="60"/>
      <c r="BD267" s="166"/>
      <c r="BE267" s="166"/>
      <c r="BF267" s="59"/>
      <c r="BG267" s="60"/>
      <c r="BH267" s="166"/>
      <c r="BI267" s="166"/>
      <c r="BJ267" s="59"/>
      <c r="BK267" s="60"/>
      <c r="BL267" s="166"/>
      <c r="BM267" s="166"/>
      <c r="BN267" s="59"/>
      <c r="BO267" s="60"/>
      <c r="BP267" s="166"/>
      <c r="BQ267" s="166"/>
      <c r="BR267" s="59"/>
      <c r="BS267" s="60"/>
      <c r="BT267" s="166"/>
      <c r="BU267" s="166"/>
      <c r="BV267" s="59"/>
      <c r="BW267" s="60"/>
      <c r="BX267" s="166"/>
      <c r="BY267" s="166"/>
      <c r="BZ267" s="59"/>
      <c r="CA267" s="60"/>
      <c r="CB267" s="166"/>
      <c r="CC267" s="166"/>
      <c r="CD267" s="59"/>
      <c r="CE267" s="60"/>
      <c r="CF267" s="166"/>
      <c r="CG267" s="166"/>
      <c r="CH267" s="59"/>
      <c r="CI267" s="60"/>
      <c r="CJ267" s="166"/>
      <c r="CK267" s="166"/>
      <c r="CL267" s="59"/>
      <c r="CM267" s="60"/>
      <c r="CN267" s="166"/>
      <c r="CO267" s="166"/>
      <c r="CP267" s="59"/>
      <c r="CQ267" s="60"/>
      <c r="CR267" s="166"/>
      <c r="CS267" s="166"/>
      <c r="CT267" s="59"/>
      <c r="CU267" s="60"/>
      <c r="CV267" s="166"/>
      <c r="CW267" s="166"/>
      <c r="CX267" s="59"/>
      <c r="CY267" s="60"/>
      <c r="CZ267" s="166"/>
      <c r="DA267" s="166"/>
      <c r="DB267" s="59"/>
      <c r="DC267" s="60"/>
      <c r="DD267" s="166"/>
      <c r="DE267" s="166"/>
      <c r="DF267" s="59"/>
      <c r="DG267" s="60"/>
      <c r="DH267" s="166"/>
      <c r="DI267" s="166"/>
      <c r="DJ267" s="59"/>
      <c r="DK267" s="60"/>
      <c r="DL267" s="166"/>
      <c r="DM267" s="166"/>
      <c r="DN267" s="59"/>
      <c r="DO267" s="60"/>
      <c r="DP267" s="166"/>
      <c r="DQ267" s="166"/>
      <c r="DR267" s="59"/>
      <c r="DS267" s="60"/>
      <c r="DT267" s="166"/>
      <c r="DU267" s="166"/>
      <c r="DV267" s="59"/>
      <c r="DW267" s="60"/>
      <c r="DX267" s="166"/>
      <c r="DY267" s="166"/>
      <c r="DZ267" s="59"/>
      <c r="EA267" s="60"/>
      <c r="EB267" s="166"/>
      <c r="EC267" s="166"/>
      <c r="ED267" s="59"/>
      <c r="EE267" s="60"/>
      <c r="EF267" s="166"/>
      <c r="EG267" s="166"/>
      <c r="EH267" s="59"/>
      <c r="EI267" s="60"/>
      <c r="EJ267" s="166"/>
      <c r="EK267" s="166"/>
      <c r="EL267" s="59"/>
      <c r="EM267" s="60"/>
      <c r="EN267" s="166"/>
      <c r="EO267" s="166"/>
      <c r="EP267" s="59"/>
      <c r="EQ267" s="60"/>
      <c r="ER267" s="166"/>
      <c r="ES267" s="166"/>
      <c r="ET267" s="59"/>
      <c r="EU267" s="60"/>
      <c r="EV267" s="166"/>
      <c r="EW267" s="166"/>
      <c r="EX267" s="59"/>
      <c r="EY267" s="60"/>
      <c r="EZ267" s="166"/>
      <c r="FA267" s="166"/>
      <c r="FB267" s="59"/>
      <c r="FC267" s="60"/>
      <c r="FD267" s="166"/>
      <c r="FE267" s="166"/>
      <c r="FF267" s="59"/>
      <c r="FG267" s="60"/>
      <c r="FH267" s="166"/>
      <c r="FI267" s="166"/>
      <c r="FJ267" s="59"/>
      <c r="FK267" s="60"/>
      <c r="FL267" s="166"/>
      <c r="FM267" s="166"/>
      <c r="FN267" s="59"/>
      <c r="FO267" s="60"/>
      <c r="FP267" s="166"/>
      <c r="FQ267" s="166"/>
      <c r="FR267" s="59"/>
      <c r="FS267" s="60"/>
      <c r="FT267" s="166"/>
      <c r="FU267" s="166"/>
      <c r="FV267" s="59"/>
      <c r="FW267" s="60"/>
      <c r="FX267" s="166"/>
      <c r="FY267" s="166"/>
      <c r="FZ267" s="59"/>
      <c r="GA267" s="60"/>
      <c r="GB267" s="166"/>
      <c r="GC267" s="166"/>
      <c r="GD267" s="59"/>
      <c r="GE267" s="60"/>
      <c r="GF267" s="166"/>
      <c r="GG267" s="166"/>
      <c r="GH267" s="59"/>
      <c r="GI267" s="60"/>
      <c r="GJ267" s="166"/>
      <c r="GK267" s="166"/>
      <c r="GL267" s="59"/>
      <c r="GM267" s="60"/>
      <c r="GN267" s="166"/>
      <c r="GO267" s="166"/>
      <c r="GP267" s="59"/>
      <c r="GQ267" s="60"/>
      <c r="GR267" s="166"/>
      <c r="GS267" s="166"/>
      <c r="GT267" s="59"/>
      <c r="GU267" s="60"/>
      <c r="GV267" s="166"/>
      <c r="GW267" s="166"/>
      <c r="GX267" s="59"/>
      <c r="GY267" s="60"/>
      <c r="GZ267" s="166"/>
      <c r="HA267" s="166"/>
      <c r="HB267" s="59"/>
      <c r="HC267" s="60"/>
      <c r="HD267" s="166"/>
      <c r="HE267" s="166"/>
      <c r="HF267" s="59"/>
      <c r="HG267" s="60"/>
      <c r="HH267" s="166"/>
      <c r="HI267" s="166"/>
      <c r="HJ267" s="59"/>
      <c r="HK267" s="60"/>
      <c r="HL267" s="166"/>
      <c r="HM267" s="166"/>
      <c r="HN267" s="59"/>
      <c r="HO267" s="60"/>
      <c r="HP267" s="166"/>
      <c r="HQ267" s="166"/>
      <c r="HR267" s="59"/>
      <c r="HS267" s="60"/>
      <c r="HT267" s="166"/>
      <c r="HU267" s="166"/>
    </row>
    <row r="268" spans="1:229" ht="90" customHeight="1" x14ac:dyDescent="0.2">
      <c r="A268" s="178">
        <v>89</v>
      </c>
      <c r="B268" s="29">
        <v>9830484407</v>
      </c>
      <c r="C268" s="20" t="s">
        <v>160</v>
      </c>
      <c r="D268" s="4" t="s">
        <v>139</v>
      </c>
      <c r="E268" s="4" t="s">
        <v>163</v>
      </c>
      <c r="F268" s="4" t="s">
        <v>163</v>
      </c>
      <c r="G268" s="1">
        <v>8.5</v>
      </c>
      <c r="H268" s="1">
        <v>17</v>
      </c>
      <c r="I268" s="1"/>
      <c r="J268" s="667">
        <v>30</v>
      </c>
      <c r="K268" s="12">
        <v>35</v>
      </c>
      <c r="L268" s="10">
        <v>4200</v>
      </c>
      <c r="M268" s="3">
        <f t="shared" si="52"/>
        <v>840</v>
      </c>
      <c r="N268" s="3">
        <f t="shared" si="53"/>
        <v>525</v>
      </c>
      <c r="O268" s="11">
        <f t="shared" si="54"/>
        <v>5565</v>
      </c>
      <c r="P268" s="591">
        <v>45222</v>
      </c>
      <c r="Q268" s="11" t="s">
        <v>790</v>
      </c>
      <c r="R268" s="581" t="s">
        <v>399</v>
      </c>
      <c r="S268" s="573" t="s">
        <v>774</v>
      </c>
      <c r="T268" s="528">
        <f>'LOTTO 89'!B15</f>
        <v>80</v>
      </c>
      <c r="U268" s="2">
        <v>20</v>
      </c>
      <c r="V268" s="35">
        <f t="shared" si="55"/>
        <v>100</v>
      </c>
      <c r="W268" s="35"/>
      <c r="X268" s="697">
        <v>0.23</v>
      </c>
      <c r="Y268" s="696">
        <v>4190.5</v>
      </c>
      <c r="Z268" s="684">
        <f>Y268/H268</f>
        <v>246.5</v>
      </c>
      <c r="AA268" s="2"/>
      <c r="AB268" s="2" t="s">
        <v>807</v>
      </c>
      <c r="AC268" s="8" t="s">
        <v>819</v>
      </c>
      <c r="AD268" s="14"/>
      <c r="AE268" s="15"/>
      <c r="AF268" s="165"/>
      <c r="AG268" s="165"/>
      <c r="AH268" s="14"/>
      <c r="AI268" s="15"/>
      <c r="AJ268" s="165"/>
      <c r="AK268" s="165"/>
      <c r="AL268" s="14"/>
      <c r="AM268" s="15"/>
      <c r="AN268" s="165"/>
      <c r="AO268" s="165"/>
      <c r="AP268" s="14"/>
      <c r="AQ268" s="15"/>
      <c r="AR268" s="165"/>
      <c r="AS268" s="165"/>
      <c r="AT268" s="14"/>
      <c r="AU268" s="15"/>
      <c r="AV268" s="165"/>
      <c r="AW268" s="165"/>
      <c r="AX268" s="14"/>
      <c r="AY268" s="15"/>
      <c r="AZ268" s="165"/>
      <c r="BA268" s="165"/>
      <c r="BB268" s="14"/>
      <c r="BC268" s="15"/>
      <c r="BD268" s="165"/>
      <c r="BE268" s="165"/>
      <c r="BF268" s="14"/>
      <c r="BG268" s="15"/>
      <c r="BH268" s="165"/>
      <c r="BI268" s="165"/>
      <c r="BJ268" s="14"/>
      <c r="BK268" s="15"/>
      <c r="BL268" s="165"/>
      <c r="BM268" s="165"/>
      <c r="BN268" s="14"/>
      <c r="BO268" s="15"/>
      <c r="BP268" s="165"/>
      <c r="BQ268" s="165"/>
      <c r="BR268" s="14"/>
      <c r="BS268" s="15"/>
      <c r="BT268" s="165"/>
      <c r="BU268" s="165"/>
      <c r="BV268" s="14"/>
      <c r="BW268" s="15"/>
      <c r="BX268" s="165"/>
      <c r="BY268" s="165"/>
      <c r="BZ268" s="14"/>
      <c r="CA268" s="15"/>
      <c r="CB268" s="165"/>
      <c r="CC268" s="165"/>
      <c r="CD268" s="14"/>
      <c r="CE268" s="15"/>
      <c r="CF268" s="165"/>
      <c r="CG268" s="165"/>
      <c r="CH268" s="14"/>
      <c r="CI268" s="15"/>
      <c r="CJ268" s="165"/>
      <c r="CK268" s="165"/>
      <c r="CL268" s="14"/>
      <c r="CM268" s="15"/>
      <c r="CN268" s="165"/>
      <c r="CO268" s="165"/>
      <c r="CP268" s="14"/>
      <c r="CQ268" s="15"/>
      <c r="CR268" s="165"/>
      <c r="CS268" s="165"/>
      <c r="CT268" s="14"/>
      <c r="CU268" s="15"/>
      <c r="CV268" s="165"/>
      <c r="CW268" s="165"/>
      <c r="CX268" s="14"/>
      <c r="CY268" s="15"/>
      <c r="CZ268" s="165"/>
      <c r="DA268" s="165"/>
      <c r="DB268" s="14"/>
      <c r="DC268" s="15"/>
      <c r="DD268" s="165"/>
      <c r="DE268" s="165"/>
      <c r="DF268" s="14"/>
      <c r="DG268" s="15"/>
      <c r="DH268" s="165"/>
      <c r="DI268" s="165"/>
      <c r="DJ268" s="14"/>
      <c r="DK268" s="15"/>
      <c r="DL268" s="165"/>
      <c r="DM268" s="165"/>
      <c r="DN268" s="14"/>
      <c r="DO268" s="15"/>
      <c r="DP268" s="165"/>
      <c r="DQ268" s="165"/>
      <c r="DR268" s="14"/>
      <c r="DS268" s="15"/>
      <c r="DT268" s="165"/>
      <c r="DU268" s="165"/>
      <c r="DV268" s="14"/>
      <c r="DW268" s="15"/>
      <c r="DX268" s="165"/>
      <c r="DY268" s="165"/>
      <c r="DZ268" s="14"/>
      <c r="EA268" s="15"/>
      <c r="EB268" s="165"/>
      <c r="EC268" s="165"/>
      <c r="ED268" s="14"/>
      <c r="EE268" s="15"/>
      <c r="EF268" s="165"/>
      <c r="EG268" s="165"/>
      <c r="EH268" s="14"/>
      <c r="EI268" s="15"/>
      <c r="EJ268" s="165"/>
      <c r="EK268" s="165"/>
      <c r="EL268" s="14"/>
      <c r="EM268" s="15"/>
      <c r="EN268" s="165"/>
      <c r="EO268" s="165"/>
      <c r="EP268" s="14"/>
      <c r="EQ268" s="15"/>
      <c r="ER268" s="165"/>
      <c r="ES268" s="165"/>
      <c r="ET268" s="14"/>
      <c r="EU268" s="15"/>
      <c r="EV268" s="165"/>
      <c r="EW268" s="165"/>
      <c r="EX268" s="14"/>
      <c r="EY268" s="15"/>
      <c r="EZ268" s="165"/>
      <c r="FA268" s="165"/>
      <c r="FB268" s="14"/>
      <c r="FC268" s="15"/>
      <c r="FD268" s="165"/>
      <c r="FE268" s="165"/>
      <c r="FF268" s="14"/>
      <c r="FG268" s="15"/>
      <c r="FH268" s="165"/>
      <c r="FI268" s="165"/>
      <c r="FJ268" s="14"/>
      <c r="FK268" s="15"/>
      <c r="FL268" s="165"/>
      <c r="FM268" s="165"/>
      <c r="FN268" s="14"/>
      <c r="FO268" s="15"/>
      <c r="FP268" s="165"/>
      <c r="FQ268" s="165"/>
      <c r="FR268" s="14"/>
      <c r="FS268" s="15"/>
      <c r="FT268" s="165"/>
      <c r="FU268" s="165"/>
      <c r="FV268" s="14"/>
      <c r="FW268" s="15"/>
      <c r="FX268" s="165"/>
      <c r="FY268" s="165"/>
      <c r="FZ268" s="14"/>
      <c r="GA268" s="15"/>
      <c r="GB268" s="165"/>
      <c r="GC268" s="165"/>
      <c r="GD268" s="14"/>
      <c r="GE268" s="15"/>
      <c r="GF268" s="165"/>
      <c r="GG268" s="165"/>
      <c r="GH268" s="14"/>
      <c r="GI268" s="15"/>
      <c r="GJ268" s="165"/>
      <c r="GK268" s="165"/>
      <c r="GL268" s="14"/>
      <c r="GM268" s="15"/>
      <c r="GN268" s="165"/>
      <c r="GO268" s="165"/>
      <c r="GP268" s="14"/>
      <c r="GQ268" s="15"/>
      <c r="GR268" s="165"/>
      <c r="GS268" s="165"/>
      <c r="GT268" s="14"/>
      <c r="GU268" s="15"/>
      <c r="GV268" s="165"/>
      <c r="GW268" s="165"/>
      <c r="GX268" s="14"/>
      <c r="GY268" s="15"/>
      <c r="GZ268" s="165"/>
      <c r="HA268" s="165"/>
      <c r="HB268" s="14"/>
      <c r="HC268" s="15"/>
      <c r="HD268" s="165"/>
      <c r="HE268" s="165"/>
      <c r="HF268" s="14"/>
      <c r="HG268" s="15"/>
      <c r="HH268" s="165"/>
      <c r="HI268" s="165"/>
      <c r="HJ268" s="14"/>
      <c r="HK268" s="15"/>
      <c r="HL268" s="165"/>
      <c r="HM268" s="165"/>
      <c r="HN268" s="14"/>
      <c r="HO268" s="15"/>
      <c r="HP268" s="165"/>
      <c r="HQ268" s="165"/>
      <c r="HR268" s="14"/>
      <c r="HS268" s="15"/>
      <c r="HT268" s="165"/>
      <c r="HU268" s="165"/>
    </row>
    <row r="269" spans="1:229" s="61" customFormat="1" ht="90" customHeight="1" x14ac:dyDescent="0.2">
      <c r="A269" s="179">
        <v>90</v>
      </c>
      <c r="B269" s="56" t="s">
        <v>301</v>
      </c>
      <c r="C269" s="47" t="s">
        <v>159</v>
      </c>
      <c r="D269" s="48" t="s">
        <v>139</v>
      </c>
      <c r="E269" s="48" t="s">
        <v>163</v>
      </c>
      <c r="F269" s="48" t="s">
        <v>163</v>
      </c>
      <c r="G269" s="63">
        <v>4.25</v>
      </c>
      <c r="H269" s="45">
        <v>120</v>
      </c>
      <c r="I269" s="45" t="s">
        <v>228</v>
      </c>
      <c r="J269" s="667">
        <v>30</v>
      </c>
      <c r="K269" s="57">
        <v>247</v>
      </c>
      <c r="L269" s="50">
        <v>4200</v>
      </c>
      <c r="M269" s="51">
        <f t="shared" si="52"/>
        <v>840</v>
      </c>
      <c r="N269" s="51">
        <f t="shared" si="53"/>
        <v>525</v>
      </c>
      <c r="O269" s="52">
        <f t="shared" si="54"/>
        <v>5565</v>
      </c>
      <c r="P269" s="593">
        <v>45222</v>
      </c>
      <c r="Q269" s="52" t="s">
        <v>790</v>
      </c>
      <c r="R269" s="580" t="s">
        <v>399</v>
      </c>
      <c r="S269" s="574" t="s">
        <v>774</v>
      </c>
      <c r="T269" s="527">
        <f>'LOTTO 90'!B15</f>
        <v>80</v>
      </c>
      <c r="U269" s="46">
        <v>20</v>
      </c>
      <c r="V269" s="56">
        <f t="shared" si="55"/>
        <v>100</v>
      </c>
      <c r="W269" s="56"/>
      <c r="X269" s="695">
        <v>2.86</v>
      </c>
      <c r="Y269" s="676">
        <v>4080</v>
      </c>
      <c r="Z269" s="683">
        <f>Y269/H269</f>
        <v>34</v>
      </c>
      <c r="AA269" s="46"/>
      <c r="AB269" s="46" t="s">
        <v>807</v>
      </c>
      <c r="AC269" s="728" t="s">
        <v>819</v>
      </c>
      <c r="AD269" s="59"/>
      <c r="AE269" s="166"/>
      <c r="AF269" s="166"/>
      <c r="AG269" s="166"/>
      <c r="AH269" s="59"/>
      <c r="AI269" s="166"/>
      <c r="AJ269" s="166"/>
      <c r="AK269" s="166"/>
      <c r="AL269" s="59"/>
      <c r="AM269" s="166"/>
      <c r="AN269" s="166"/>
      <c r="AO269" s="166"/>
      <c r="AP269" s="59"/>
      <c r="AQ269" s="166"/>
      <c r="AR269" s="166"/>
      <c r="AS269" s="166"/>
      <c r="AT269" s="59"/>
      <c r="AU269" s="166"/>
      <c r="AV269" s="166"/>
      <c r="AW269" s="166"/>
      <c r="AX269" s="59"/>
      <c r="AY269" s="166"/>
      <c r="AZ269" s="166"/>
      <c r="BA269" s="166"/>
      <c r="BB269" s="59"/>
      <c r="BC269" s="166"/>
      <c r="BD269" s="166"/>
      <c r="BE269" s="166"/>
      <c r="BF269" s="59"/>
      <c r="BG269" s="166"/>
      <c r="BH269" s="166"/>
      <c r="BI269" s="166"/>
      <c r="BJ269" s="59"/>
      <c r="BK269" s="166"/>
      <c r="BL269" s="166"/>
      <c r="BM269" s="166"/>
      <c r="BN269" s="59"/>
      <c r="BO269" s="166"/>
      <c r="BP269" s="166"/>
      <c r="BQ269" s="166"/>
      <c r="BR269" s="59"/>
      <c r="BS269" s="166"/>
      <c r="BT269" s="166"/>
      <c r="BU269" s="166"/>
      <c r="BV269" s="59"/>
      <c r="BW269" s="166"/>
      <c r="BX269" s="166"/>
      <c r="BY269" s="166"/>
      <c r="BZ269" s="59"/>
      <c r="CA269" s="166"/>
      <c r="CB269" s="166"/>
      <c r="CC269" s="166"/>
      <c r="CD269" s="59"/>
      <c r="CE269" s="166"/>
      <c r="CF269" s="166"/>
      <c r="CG269" s="166"/>
      <c r="CH269" s="59"/>
      <c r="CI269" s="166"/>
      <c r="CJ269" s="166"/>
      <c r="CK269" s="166"/>
      <c r="CL269" s="59"/>
      <c r="CM269" s="166"/>
      <c r="CN269" s="166"/>
      <c r="CO269" s="166"/>
      <c r="CP269" s="59"/>
      <c r="CQ269" s="166"/>
      <c r="CR269" s="166"/>
      <c r="CS269" s="166"/>
      <c r="CT269" s="59"/>
      <c r="CU269" s="166"/>
      <c r="CV269" s="166"/>
      <c r="CW269" s="166"/>
      <c r="CX269" s="59"/>
      <c r="CY269" s="166"/>
      <c r="CZ269" s="166"/>
      <c r="DA269" s="166"/>
      <c r="DB269" s="59"/>
      <c r="DC269" s="166"/>
      <c r="DD269" s="166"/>
      <c r="DE269" s="166"/>
      <c r="DF269" s="59"/>
      <c r="DG269" s="166"/>
      <c r="DH269" s="166"/>
      <c r="DI269" s="166"/>
      <c r="DJ269" s="59"/>
      <c r="DK269" s="166"/>
      <c r="DL269" s="166"/>
      <c r="DM269" s="166"/>
      <c r="DN269" s="59"/>
      <c r="DO269" s="166"/>
      <c r="DP269" s="166"/>
      <c r="DQ269" s="166"/>
      <c r="DR269" s="59"/>
      <c r="DS269" s="166"/>
      <c r="DT269" s="166"/>
      <c r="DU269" s="166"/>
      <c r="DV269" s="59"/>
      <c r="DW269" s="166"/>
      <c r="DX269" s="166"/>
      <c r="DY269" s="166"/>
      <c r="DZ269" s="59"/>
      <c r="EA269" s="166"/>
      <c r="EB269" s="166"/>
      <c r="EC269" s="166"/>
      <c r="ED269" s="59"/>
      <c r="EE269" s="166"/>
      <c r="EF269" s="166"/>
      <c r="EG269" s="166"/>
      <c r="EH269" s="59"/>
      <c r="EI269" s="166"/>
      <c r="EJ269" s="166"/>
      <c r="EK269" s="166"/>
      <c r="EL269" s="59"/>
      <c r="EM269" s="166"/>
      <c r="EN269" s="166"/>
      <c r="EO269" s="166"/>
      <c r="EP269" s="59"/>
      <c r="EQ269" s="166"/>
      <c r="ER269" s="166"/>
      <c r="ES269" s="166"/>
      <c r="ET269" s="59"/>
      <c r="EU269" s="166"/>
      <c r="EV269" s="166"/>
      <c r="EW269" s="166"/>
      <c r="EX269" s="59"/>
      <c r="EY269" s="166"/>
      <c r="EZ269" s="166"/>
      <c r="FA269" s="166"/>
      <c r="FB269" s="59"/>
      <c r="FC269" s="166"/>
      <c r="FD269" s="166"/>
      <c r="FE269" s="166"/>
      <c r="FF269" s="59"/>
      <c r="FG269" s="166"/>
      <c r="FH269" s="166"/>
      <c r="FI269" s="166"/>
      <c r="FJ269" s="59"/>
      <c r="FK269" s="166"/>
      <c r="FL269" s="166"/>
      <c r="FM269" s="166"/>
      <c r="FN269" s="59"/>
      <c r="FO269" s="166"/>
      <c r="FP269" s="166"/>
      <c r="FQ269" s="166"/>
      <c r="FR269" s="59"/>
      <c r="FS269" s="166"/>
      <c r="FT269" s="166"/>
      <c r="FU269" s="166"/>
      <c r="FV269" s="59"/>
      <c r="FW269" s="166"/>
      <c r="FX269" s="166"/>
      <c r="FY269" s="166"/>
      <c r="FZ269" s="59"/>
      <c r="GA269" s="166"/>
      <c r="GB269" s="166"/>
      <c r="GC269" s="166"/>
      <c r="GD269" s="59"/>
      <c r="GE269" s="166"/>
      <c r="GF269" s="166"/>
      <c r="GG269" s="166"/>
      <c r="GH269" s="59"/>
      <c r="GI269" s="166"/>
      <c r="GJ269" s="166"/>
      <c r="GK269" s="166"/>
      <c r="GL269" s="59"/>
      <c r="GM269" s="166"/>
      <c r="GN269" s="166"/>
      <c r="GO269" s="166"/>
      <c r="GP269" s="59"/>
      <c r="GQ269" s="166"/>
      <c r="GR269" s="166"/>
      <c r="GS269" s="166"/>
      <c r="GT269" s="59"/>
      <c r="GU269" s="166"/>
      <c r="GV269" s="166"/>
      <c r="GW269" s="166"/>
      <c r="GX269" s="59"/>
      <c r="GY269" s="166"/>
      <c r="GZ269" s="166"/>
      <c r="HA269" s="166"/>
      <c r="HB269" s="59"/>
      <c r="HC269" s="166"/>
      <c r="HD269" s="166"/>
      <c r="HE269" s="166"/>
      <c r="HF269" s="59"/>
      <c r="HG269" s="166"/>
      <c r="HH269" s="166"/>
      <c r="HI269" s="166"/>
      <c r="HJ269" s="59"/>
      <c r="HK269" s="166"/>
      <c r="HL269" s="166"/>
      <c r="HM269" s="166"/>
      <c r="HN269" s="59"/>
      <c r="HO269" s="166"/>
      <c r="HP269" s="166"/>
      <c r="HQ269" s="166"/>
      <c r="HR269" s="59"/>
      <c r="HS269" s="166"/>
      <c r="HT269" s="166"/>
      <c r="HU269" s="166"/>
    </row>
    <row r="270" spans="1:229" ht="90" customHeight="1" x14ac:dyDescent="0.2">
      <c r="A270" s="178">
        <v>91</v>
      </c>
      <c r="B270" s="29" t="s">
        <v>302</v>
      </c>
      <c r="C270" s="23" t="s">
        <v>109</v>
      </c>
      <c r="D270" s="4" t="s">
        <v>139</v>
      </c>
      <c r="E270" s="4" t="s">
        <v>163</v>
      </c>
      <c r="F270" s="4" t="s">
        <v>163</v>
      </c>
      <c r="G270" s="1">
        <v>30</v>
      </c>
      <c r="H270" s="1">
        <f t="shared" si="51"/>
        <v>120</v>
      </c>
      <c r="I270" s="1" t="s">
        <v>228</v>
      </c>
      <c r="J270" s="667">
        <v>90</v>
      </c>
      <c r="K270" s="12">
        <v>100</v>
      </c>
      <c r="L270" s="10">
        <f>H270*K270</f>
        <v>12000</v>
      </c>
      <c r="M270" s="3">
        <f t="shared" si="52"/>
        <v>2400</v>
      </c>
      <c r="N270" s="3">
        <f t="shared" si="53"/>
        <v>1500</v>
      </c>
      <c r="O270" s="11">
        <f t="shared" si="54"/>
        <v>15900</v>
      </c>
      <c r="P270" s="591">
        <v>45222</v>
      </c>
      <c r="Q270" s="11" t="s">
        <v>790</v>
      </c>
      <c r="R270" s="579" t="s">
        <v>373</v>
      </c>
      <c r="S270" s="573" t="s">
        <v>774</v>
      </c>
      <c r="T270" s="698">
        <f>'LOTTO 91'!B23</f>
        <v>71.17647058823529</v>
      </c>
      <c r="U270" s="2">
        <v>11.83</v>
      </c>
      <c r="V270" s="705">
        <f t="shared" si="55"/>
        <v>83.006470588235288</v>
      </c>
      <c r="W270" s="705"/>
      <c r="X270" s="697">
        <v>21</v>
      </c>
      <c r="Y270" s="696">
        <v>9480</v>
      </c>
      <c r="Z270" s="684">
        <f>Y270/H270</f>
        <v>79</v>
      </c>
      <c r="AA270" s="2"/>
      <c r="AB270" s="8" t="s">
        <v>807</v>
      </c>
      <c r="AC270" s="8" t="s">
        <v>819</v>
      </c>
      <c r="AD270" s="14"/>
      <c r="AE270" s="15"/>
      <c r="AF270" s="165"/>
      <c r="AG270" s="165"/>
      <c r="AH270" s="14"/>
      <c r="AI270" s="15"/>
      <c r="AJ270" s="165"/>
      <c r="AK270" s="165"/>
      <c r="AL270" s="14"/>
      <c r="AM270" s="15"/>
      <c r="AN270" s="165"/>
      <c r="AO270" s="165"/>
      <c r="AP270" s="14"/>
      <c r="AQ270" s="15"/>
      <c r="AR270" s="165"/>
      <c r="AS270" s="165"/>
      <c r="AT270" s="14"/>
      <c r="AU270" s="15"/>
      <c r="AV270" s="165"/>
      <c r="AW270" s="165"/>
      <c r="AX270" s="14"/>
      <c r="AY270" s="15"/>
      <c r="AZ270" s="165"/>
      <c r="BA270" s="165"/>
      <c r="BB270" s="14"/>
      <c r="BC270" s="15"/>
      <c r="BD270" s="165"/>
      <c r="BE270" s="165"/>
      <c r="BF270" s="14"/>
      <c r="BG270" s="15"/>
      <c r="BH270" s="165"/>
      <c r="BI270" s="165"/>
      <c r="BJ270" s="14"/>
      <c r="BK270" s="15"/>
      <c r="BL270" s="165"/>
      <c r="BM270" s="165"/>
      <c r="BN270" s="14"/>
      <c r="BO270" s="15"/>
      <c r="BP270" s="165"/>
      <c r="BQ270" s="165"/>
      <c r="BR270" s="14"/>
      <c r="BS270" s="15"/>
      <c r="BT270" s="165"/>
      <c r="BU270" s="165"/>
      <c r="BV270" s="14"/>
      <c r="BW270" s="15"/>
      <c r="BX270" s="165"/>
      <c r="BY270" s="165"/>
      <c r="BZ270" s="14"/>
      <c r="CA270" s="15"/>
      <c r="CB270" s="165"/>
      <c r="CC270" s="165"/>
      <c r="CD270" s="14"/>
      <c r="CE270" s="15"/>
      <c r="CF270" s="165"/>
      <c r="CG270" s="165"/>
      <c r="CH270" s="14"/>
      <c r="CI270" s="15"/>
      <c r="CJ270" s="165"/>
      <c r="CK270" s="165"/>
      <c r="CL270" s="14"/>
      <c r="CM270" s="15"/>
      <c r="CN270" s="165"/>
      <c r="CO270" s="165"/>
      <c r="CP270" s="14"/>
      <c r="CQ270" s="15"/>
      <c r="CR270" s="165"/>
      <c r="CS270" s="165"/>
      <c r="CT270" s="14"/>
      <c r="CU270" s="15"/>
      <c r="CV270" s="165"/>
      <c r="CW270" s="165"/>
      <c r="CX270" s="14"/>
      <c r="CY270" s="15"/>
      <c r="CZ270" s="165"/>
      <c r="DA270" s="165"/>
      <c r="DB270" s="14"/>
      <c r="DC270" s="15"/>
      <c r="DD270" s="165"/>
      <c r="DE270" s="165"/>
      <c r="DF270" s="14"/>
      <c r="DG270" s="15"/>
      <c r="DH270" s="165"/>
      <c r="DI270" s="165"/>
      <c r="DJ270" s="14"/>
      <c r="DK270" s="15"/>
      <c r="DL270" s="165"/>
      <c r="DM270" s="165"/>
      <c r="DN270" s="14"/>
      <c r="DO270" s="15"/>
      <c r="DP270" s="165"/>
      <c r="DQ270" s="165"/>
      <c r="DR270" s="14"/>
      <c r="DS270" s="15"/>
      <c r="DT270" s="165"/>
      <c r="DU270" s="165"/>
      <c r="DV270" s="14"/>
      <c r="DW270" s="15"/>
      <c r="DX270" s="165"/>
      <c r="DY270" s="165"/>
      <c r="DZ270" s="14"/>
      <c r="EA270" s="15"/>
      <c r="EB270" s="165"/>
      <c r="EC270" s="165"/>
      <c r="ED270" s="14"/>
      <c r="EE270" s="15"/>
      <c r="EF270" s="165"/>
      <c r="EG270" s="165"/>
      <c r="EH270" s="14"/>
      <c r="EI270" s="15"/>
      <c r="EJ270" s="165"/>
      <c r="EK270" s="165"/>
      <c r="EL270" s="14"/>
      <c r="EM270" s="15"/>
      <c r="EN270" s="165"/>
      <c r="EO270" s="165"/>
      <c r="EP270" s="14"/>
      <c r="EQ270" s="15"/>
      <c r="ER270" s="165"/>
      <c r="ES270" s="165"/>
      <c r="ET270" s="14"/>
      <c r="EU270" s="15"/>
      <c r="EV270" s="165"/>
      <c r="EW270" s="165"/>
      <c r="EX270" s="14"/>
      <c r="EY270" s="15"/>
      <c r="EZ270" s="165"/>
      <c r="FA270" s="165"/>
      <c r="FB270" s="14"/>
      <c r="FC270" s="15"/>
      <c r="FD270" s="165"/>
      <c r="FE270" s="165"/>
      <c r="FF270" s="14"/>
      <c r="FG270" s="15"/>
      <c r="FH270" s="165"/>
      <c r="FI270" s="165"/>
      <c r="FJ270" s="14"/>
      <c r="FK270" s="15"/>
      <c r="FL270" s="165"/>
      <c r="FM270" s="165"/>
      <c r="FN270" s="14"/>
      <c r="FO270" s="15"/>
      <c r="FP270" s="165"/>
      <c r="FQ270" s="165"/>
      <c r="FR270" s="14"/>
      <c r="FS270" s="15"/>
      <c r="FT270" s="165"/>
      <c r="FU270" s="165"/>
      <c r="FV270" s="14"/>
      <c r="FW270" s="15"/>
      <c r="FX270" s="165"/>
      <c r="FY270" s="165"/>
      <c r="FZ270" s="14"/>
      <c r="GA270" s="15"/>
      <c r="GB270" s="165"/>
      <c r="GC270" s="165"/>
      <c r="GD270" s="14"/>
      <c r="GE270" s="15"/>
      <c r="GF270" s="165"/>
      <c r="GG270" s="165"/>
      <c r="GH270" s="14"/>
      <c r="GI270" s="15"/>
      <c r="GJ270" s="165"/>
      <c r="GK270" s="165"/>
      <c r="GL270" s="14"/>
      <c r="GM270" s="15"/>
      <c r="GN270" s="165"/>
      <c r="GO270" s="165"/>
      <c r="GP270" s="14"/>
      <c r="GQ270" s="15"/>
      <c r="GR270" s="165"/>
      <c r="GS270" s="165"/>
      <c r="GT270" s="14"/>
      <c r="GU270" s="15"/>
      <c r="GV270" s="165"/>
      <c r="GW270" s="165"/>
      <c r="GX270" s="14"/>
      <c r="GY270" s="15"/>
      <c r="GZ270" s="165"/>
      <c r="HA270" s="165"/>
      <c r="HB270" s="14"/>
      <c r="HC270" s="15"/>
      <c r="HD270" s="165"/>
      <c r="HE270" s="165"/>
      <c r="HF270" s="14"/>
      <c r="HG270" s="15"/>
      <c r="HH270" s="165"/>
      <c r="HI270" s="165"/>
      <c r="HJ270" s="14"/>
      <c r="HK270" s="15"/>
      <c r="HL270" s="165"/>
      <c r="HM270" s="165"/>
      <c r="HN270" s="14"/>
      <c r="HO270" s="15"/>
      <c r="HP270" s="165"/>
      <c r="HQ270" s="165"/>
      <c r="HR270" s="14"/>
      <c r="HS270" s="15"/>
      <c r="HT270" s="165"/>
      <c r="HU270" s="165"/>
    </row>
    <row r="271" spans="1:229" ht="90" customHeight="1" x14ac:dyDescent="0.2">
      <c r="A271" s="178">
        <v>91</v>
      </c>
      <c r="B271" s="29" t="s">
        <v>302</v>
      </c>
      <c r="C271" s="23" t="s">
        <v>109</v>
      </c>
      <c r="D271" s="4" t="s">
        <v>139</v>
      </c>
      <c r="E271" s="4" t="s">
        <v>163</v>
      </c>
      <c r="F271" s="4" t="s">
        <v>163</v>
      </c>
      <c r="G271" s="1">
        <v>30</v>
      </c>
      <c r="H271" s="1">
        <f t="shared" si="51"/>
        <v>120</v>
      </c>
      <c r="I271" s="1" t="s">
        <v>228</v>
      </c>
      <c r="J271" s="667">
        <v>90</v>
      </c>
      <c r="K271" s="12">
        <v>100</v>
      </c>
      <c r="L271" s="10">
        <f>H271*K271</f>
        <v>12000</v>
      </c>
      <c r="M271" s="3">
        <f t="shared" si="52"/>
        <v>2400</v>
      </c>
      <c r="N271" s="3">
        <f t="shared" si="53"/>
        <v>1500</v>
      </c>
      <c r="O271" s="11">
        <f t="shared" si="54"/>
        <v>15900</v>
      </c>
      <c r="P271" s="591">
        <v>45222</v>
      </c>
      <c r="Q271" s="11" t="s">
        <v>790</v>
      </c>
      <c r="R271" s="579" t="s">
        <v>390</v>
      </c>
      <c r="S271" s="573" t="s">
        <v>774</v>
      </c>
      <c r="T271" s="528">
        <f>'LOTTO 91'!B24</f>
        <v>80</v>
      </c>
      <c r="U271" s="2">
        <v>20</v>
      </c>
      <c r="V271" s="2">
        <f t="shared" si="55"/>
        <v>100</v>
      </c>
      <c r="W271" s="2"/>
      <c r="X271" s="697">
        <v>60</v>
      </c>
      <c r="Y271" s="696">
        <v>4800</v>
      </c>
      <c r="Z271" s="684">
        <f>Y271/H271</f>
        <v>40</v>
      </c>
      <c r="AA271" s="2"/>
      <c r="AB271" s="8" t="s">
        <v>807</v>
      </c>
      <c r="AC271" s="8" t="s">
        <v>819</v>
      </c>
      <c r="AD271" s="14"/>
      <c r="AE271" s="15"/>
      <c r="AF271" s="165"/>
      <c r="AG271" s="165"/>
      <c r="AH271" s="14"/>
      <c r="AI271" s="15"/>
      <c r="AJ271" s="165"/>
      <c r="AK271" s="165"/>
      <c r="AL271" s="14"/>
      <c r="AM271" s="15"/>
      <c r="AN271" s="165"/>
      <c r="AO271" s="165"/>
      <c r="AP271" s="14"/>
      <c r="AQ271" s="15"/>
      <c r="AR271" s="165"/>
      <c r="AS271" s="165"/>
      <c r="AT271" s="14"/>
      <c r="AU271" s="15"/>
      <c r="AV271" s="165"/>
      <c r="AW271" s="165"/>
      <c r="AX271" s="14"/>
      <c r="AY271" s="15"/>
      <c r="AZ271" s="165"/>
      <c r="BA271" s="165"/>
      <c r="BB271" s="14"/>
      <c r="BC271" s="15"/>
      <c r="BD271" s="165"/>
      <c r="BE271" s="165"/>
      <c r="BF271" s="14"/>
      <c r="BG271" s="15"/>
      <c r="BH271" s="165"/>
      <c r="BI271" s="165"/>
      <c r="BJ271" s="14"/>
      <c r="BK271" s="15"/>
      <c r="BL271" s="165"/>
      <c r="BM271" s="165"/>
      <c r="BN271" s="14"/>
      <c r="BO271" s="15"/>
      <c r="BP271" s="165"/>
      <c r="BQ271" s="165"/>
      <c r="BR271" s="14"/>
      <c r="BS271" s="15"/>
      <c r="BT271" s="165"/>
      <c r="BU271" s="165"/>
      <c r="BV271" s="14"/>
      <c r="BW271" s="15"/>
      <c r="BX271" s="165"/>
      <c r="BY271" s="165"/>
      <c r="BZ271" s="14"/>
      <c r="CA271" s="15"/>
      <c r="CB271" s="165"/>
      <c r="CC271" s="165"/>
      <c r="CD271" s="14"/>
      <c r="CE271" s="15"/>
      <c r="CF271" s="165"/>
      <c r="CG271" s="165"/>
      <c r="CH271" s="14"/>
      <c r="CI271" s="15"/>
      <c r="CJ271" s="165"/>
      <c r="CK271" s="165"/>
      <c r="CL271" s="14"/>
      <c r="CM271" s="15"/>
      <c r="CN271" s="165"/>
      <c r="CO271" s="165"/>
      <c r="CP271" s="14"/>
      <c r="CQ271" s="15"/>
      <c r="CR271" s="165"/>
      <c r="CS271" s="165"/>
      <c r="CT271" s="14"/>
      <c r="CU271" s="15"/>
      <c r="CV271" s="165"/>
      <c r="CW271" s="165"/>
      <c r="CX271" s="14"/>
      <c r="CY271" s="15"/>
      <c r="CZ271" s="165"/>
      <c r="DA271" s="165"/>
      <c r="DB271" s="14"/>
      <c r="DC271" s="15"/>
      <c r="DD271" s="165"/>
      <c r="DE271" s="165"/>
      <c r="DF271" s="14"/>
      <c r="DG271" s="15"/>
      <c r="DH271" s="165"/>
      <c r="DI271" s="165"/>
      <c r="DJ271" s="14"/>
      <c r="DK271" s="15"/>
      <c r="DL271" s="165"/>
      <c r="DM271" s="165"/>
      <c r="DN271" s="14"/>
      <c r="DO271" s="15"/>
      <c r="DP271" s="165"/>
      <c r="DQ271" s="165"/>
      <c r="DR271" s="14"/>
      <c r="DS271" s="15"/>
      <c r="DT271" s="165"/>
      <c r="DU271" s="165"/>
      <c r="DV271" s="14"/>
      <c r="DW271" s="15"/>
      <c r="DX271" s="165"/>
      <c r="DY271" s="165"/>
      <c r="DZ271" s="14"/>
      <c r="EA271" s="15"/>
      <c r="EB271" s="165"/>
      <c r="EC271" s="165"/>
      <c r="ED271" s="14"/>
      <c r="EE271" s="15"/>
      <c r="EF271" s="165"/>
      <c r="EG271" s="165"/>
      <c r="EH271" s="14"/>
      <c r="EI271" s="15"/>
      <c r="EJ271" s="165"/>
      <c r="EK271" s="165"/>
      <c r="EL271" s="14"/>
      <c r="EM271" s="15"/>
      <c r="EN271" s="165"/>
      <c r="EO271" s="165"/>
      <c r="EP271" s="14"/>
      <c r="EQ271" s="15"/>
      <c r="ER271" s="165"/>
      <c r="ES271" s="165"/>
      <c r="ET271" s="14"/>
      <c r="EU271" s="15"/>
      <c r="EV271" s="165"/>
      <c r="EW271" s="165"/>
      <c r="EX271" s="14"/>
      <c r="EY271" s="15"/>
      <c r="EZ271" s="165"/>
      <c r="FA271" s="165"/>
      <c r="FB271" s="14"/>
      <c r="FC271" s="15"/>
      <c r="FD271" s="165"/>
      <c r="FE271" s="165"/>
      <c r="FF271" s="14"/>
      <c r="FG271" s="15"/>
      <c r="FH271" s="165"/>
      <c r="FI271" s="165"/>
      <c r="FJ271" s="14"/>
      <c r="FK271" s="15"/>
      <c r="FL271" s="165"/>
      <c r="FM271" s="165"/>
      <c r="FN271" s="14"/>
      <c r="FO271" s="15"/>
      <c r="FP271" s="165"/>
      <c r="FQ271" s="165"/>
      <c r="FR271" s="14"/>
      <c r="FS271" s="15"/>
      <c r="FT271" s="165"/>
      <c r="FU271" s="165"/>
      <c r="FV271" s="14"/>
      <c r="FW271" s="15"/>
      <c r="FX271" s="165"/>
      <c r="FY271" s="165"/>
      <c r="FZ271" s="14"/>
      <c r="GA271" s="15"/>
      <c r="GB271" s="165"/>
      <c r="GC271" s="165"/>
      <c r="GD271" s="14"/>
      <c r="GE271" s="15"/>
      <c r="GF271" s="165"/>
      <c r="GG271" s="165"/>
      <c r="GH271" s="14"/>
      <c r="GI271" s="15"/>
      <c r="GJ271" s="165"/>
      <c r="GK271" s="165"/>
      <c r="GL271" s="14"/>
      <c r="GM271" s="15"/>
      <c r="GN271" s="165"/>
      <c r="GO271" s="165"/>
      <c r="GP271" s="14"/>
      <c r="GQ271" s="15"/>
      <c r="GR271" s="165"/>
      <c r="GS271" s="165"/>
      <c r="GT271" s="14"/>
      <c r="GU271" s="15"/>
      <c r="GV271" s="165"/>
      <c r="GW271" s="165"/>
      <c r="GX271" s="14"/>
      <c r="GY271" s="15"/>
      <c r="GZ271" s="165"/>
      <c r="HA271" s="165"/>
      <c r="HB271" s="14"/>
      <c r="HC271" s="15"/>
      <c r="HD271" s="165"/>
      <c r="HE271" s="165"/>
      <c r="HF271" s="14"/>
      <c r="HG271" s="15"/>
      <c r="HH271" s="165"/>
      <c r="HI271" s="165"/>
      <c r="HJ271" s="14"/>
      <c r="HK271" s="15"/>
      <c r="HL271" s="165"/>
      <c r="HM271" s="165"/>
      <c r="HN271" s="14"/>
      <c r="HO271" s="15"/>
      <c r="HP271" s="165"/>
      <c r="HQ271" s="165"/>
      <c r="HR271" s="14"/>
      <c r="HS271" s="15"/>
      <c r="HT271" s="165"/>
      <c r="HU271" s="165"/>
    </row>
    <row r="272" spans="1:229" ht="90" customHeight="1" x14ac:dyDescent="0.2">
      <c r="A272" s="178">
        <v>91</v>
      </c>
      <c r="B272" s="29" t="s">
        <v>302</v>
      </c>
      <c r="C272" s="23" t="s">
        <v>109</v>
      </c>
      <c r="D272" s="4" t="s">
        <v>139</v>
      </c>
      <c r="E272" s="4" t="s">
        <v>163</v>
      </c>
      <c r="F272" s="4" t="s">
        <v>163</v>
      </c>
      <c r="G272" s="1">
        <v>30</v>
      </c>
      <c r="H272" s="1">
        <f t="shared" si="51"/>
        <v>120</v>
      </c>
      <c r="I272" s="1" t="s">
        <v>228</v>
      </c>
      <c r="J272" s="667">
        <v>90</v>
      </c>
      <c r="K272" s="12">
        <v>100</v>
      </c>
      <c r="L272" s="10">
        <f>H272*K272</f>
        <v>12000</v>
      </c>
      <c r="M272" s="3">
        <f t="shared" si="52"/>
        <v>2400</v>
      </c>
      <c r="N272" s="3">
        <f t="shared" si="53"/>
        <v>1500</v>
      </c>
      <c r="O272" s="11">
        <f t="shared" si="54"/>
        <v>15900</v>
      </c>
      <c r="P272" s="591">
        <v>45222</v>
      </c>
      <c r="Q272" s="11" t="s">
        <v>790</v>
      </c>
      <c r="R272" s="579" t="s">
        <v>409</v>
      </c>
      <c r="S272" s="573" t="s">
        <v>772</v>
      </c>
      <c r="T272" s="528">
        <f>'LOTTO 91'!B25</f>
        <v>49.117647058823529</v>
      </c>
      <c r="U272" s="2" t="s">
        <v>809</v>
      </c>
      <c r="V272" s="2" t="s">
        <v>809</v>
      </c>
      <c r="W272" s="2"/>
      <c r="X272" s="2" t="s">
        <v>809</v>
      </c>
      <c r="Y272" s="2" t="s">
        <v>809</v>
      </c>
      <c r="Z272" s="2" t="s">
        <v>809</v>
      </c>
      <c r="AA272" s="2" t="s">
        <v>809</v>
      </c>
      <c r="AB272" s="2" t="s">
        <v>809</v>
      </c>
      <c r="AC272" s="8" t="s">
        <v>809</v>
      </c>
      <c r="AD272" s="14"/>
      <c r="AE272" s="15"/>
      <c r="AF272" s="165"/>
      <c r="AG272" s="165"/>
      <c r="AH272" s="14"/>
      <c r="AI272" s="15"/>
      <c r="AJ272" s="165"/>
      <c r="AK272" s="165"/>
      <c r="AL272" s="14"/>
      <c r="AM272" s="15"/>
      <c r="AN272" s="165"/>
      <c r="AO272" s="165"/>
      <c r="AP272" s="14"/>
      <c r="AQ272" s="15"/>
      <c r="AR272" s="165"/>
      <c r="AS272" s="165"/>
      <c r="AT272" s="14"/>
      <c r="AU272" s="15"/>
      <c r="AV272" s="165"/>
      <c r="AW272" s="165"/>
      <c r="AX272" s="14"/>
      <c r="AY272" s="15"/>
      <c r="AZ272" s="165"/>
      <c r="BA272" s="165"/>
      <c r="BB272" s="14"/>
      <c r="BC272" s="15"/>
      <c r="BD272" s="165"/>
      <c r="BE272" s="165"/>
      <c r="BF272" s="14"/>
      <c r="BG272" s="15"/>
      <c r="BH272" s="165"/>
      <c r="BI272" s="165"/>
      <c r="BJ272" s="14"/>
      <c r="BK272" s="15"/>
      <c r="BL272" s="165"/>
      <c r="BM272" s="165"/>
      <c r="BN272" s="14"/>
      <c r="BO272" s="15"/>
      <c r="BP272" s="165"/>
      <c r="BQ272" s="165"/>
      <c r="BR272" s="14"/>
      <c r="BS272" s="15"/>
      <c r="BT272" s="165"/>
      <c r="BU272" s="165"/>
      <c r="BV272" s="14"/>
      <c r="BW272" s="15"/>
      <c r="BX272" s="165"/>
      <c r="BY272" s="165"/>
      <c r="BZ272" s="14"/>
      <c r="CA272" s="15"/>
      <c r="CB272" s="165"/>
      <c r="CC272" s="165"/>
      <c r="CD272" s="14"/>
      <c r="CE272" s="15"/>
      <c r="CF272" s="165"/>
      <c r="CG272" s="165"/>
      <c r="CH272" s="14"/>
      <c r="CI272" s="15"/>
      <c r="CJ272" s="165"/>
      <c r="CK272" s="165"/>
      <c r="CL272" s="14"/>
      <c r="CM272" s="15"/>
      <c r="CN272" s="165"/>
      <c r="CO272" s="165"/>
      <c r="CP272" s="14"/>
      <c r="CQ272" s="15"/>
      <c r="CR272" s="165"/>
      <c r="CS272" s="165"/>
      <c r="CT272" s="14"/>
      <c r="CU272" s="15"/>
      <c r="CV272" s="165"/>
      <c r="CW272" s="165"/>
      <c r="CX272" s="14"/>
      <c r="CY272" s="15"/>
      <c r="CZ272" s="165"/>
      <c r="DA272" s="165"/>
      <c r="DB272" s="14"/>
      <c r="DC272" s="15"/>
      <c r="DD272" s="165"/>
      <c r="DE272" s="165"/>
      <c r="DF272" s="14"/>
      <c r="DG272" s="15"/>
      <c r="DH272" s="165"/>
      <c r="DI272" s="165"/>
      <c r="DJ272" s="14"/>
      <c r="DK272" s="15"/>
      <c r="DL272" s="165"/>
      <c r="DM272" s="165"/>
      <c r="DN272" s="14"/>
      <c r="DO272" s="15"/>
      <c r="DP272" s="165"/>
      <c r="DQ272" s="165"/>
      <c r="DR272" s="14"/>
      <c r="DS272" s="15"/>
      <c r="DT272" s="165"/>
      <c r="DU272" s="165"/>
      <c r="DV272" s="14"/>
      <c r="DW272" s="15"/>
      <c r="DX272" s="165"/>
      <c r="DY272" s="165"/>
      <c r="DZ272" s="14"/>
      <c r="EA272" s="15"/>
      <c r="EB272" s="165"/>
      <c r="EC272" s="165"/>
      <c r="ED272" s="14"/>
      <c r="EE272" s="15"/>
      <c r="EF272" s="165"/>
      <c r="EG272" s="165"/>
      <c r="EH272" s="14"/>
      <c r="EI272" s="15"/>
      <c r="EJ272" s="165"/>
      <c r="EK272" s="165"/>
      <c r="EL272" s="14"/>
      <c r="EM272" s="15"/>
      <c r="EN272" s="165"/>
      <c r="EO272" s="165"/>
      <c r="EP272" s="14"/>
      <c r="EQ272" s="15"/>
      <c r="ER272" s="165"/>
      <c r="ES272" s="165"/>
      <c r="ET272" s="14"/>
      <c r="EU272" s="15"/>
      <c r="EV272" s="165"/>
      <c r="EW272" s="165"/>
      <c r="EX272" s="14"/>
      <c r="EY272" s="15"/>
      <c r="EZ272" s="165"/>
      <c r="FA272" s="165"/>
      <c r="FB272" s="14"/>
      <c r="FC272" s="15"/>
      <c r="FD272" s="165"/>
      <c r="FE272" s="165"/>
      <c r="FF272" s="14"/>
      <c r="FG272" s="15"/>
      <c r="FH272" s="165"/>
      <c r="FI272" s="165"/>
      <c r="FJ272" s="14"/>
      <c r="FK272" s="15"/>
      <c r="FL272" s="165"/>
      <c r="FM272" s="165"/>
      <c r="FN272" s="14"/>
      <c r="FO272" s="15"/>
      <c r="FP272" s="165"/>
      <c r="FQ272" s="165"/>
      <c r="FR272" s="14"/>
      <c r="FS272" s="15"/>
      <c r="FT272" s="165"/>
      <c r="FU272" s="165"/>
      <c r="FV272" s="14"/>
      <c r="FW272" s="15"/>
      <c r="FX272" s="165"/>
      <c r="FY272" s="165"/>
      <c r="FZ272" s="14"/>
      <c r="GA272" s="15"/>
      <c r="GB272" s="165"/>
      <c r="GC272" s="165"/>
      <c r="GD272" s="14"/>
      <c r="GE272" s="15"/>
      <c r="GF272" s="165"/>
      <c r="GG272" s="165"/>
      <c r="GH272" s="14"/>
      <c r="GI272" s="15"/>
      <c r="GJ272" s="165"/>
      <c r="GK272" s="165"/>
      <c r="GL272" s="14"/>
      <c r="GM272" s="15"/>
      <c r="GN272" s="165"/>
      <c r="GO272" s="165"/>
      <c r="GP272" s="14"/>
      <c r="GQ272" s="15"/>
      <c r="GR272" s="165"/>
      <c r="GS272" s="165"/>
      <c r="GT272" s="14"/>
      <c r="GU272" s="15"/>
      <c r="GV272" s="165"/>
      <c r="GW272" s="165"/>
      <c r="GX272" s="14"/>
      <c r="GY272" s="15"/>
      <c r="GZ272" s="165"/>
      <c r="HA272" s="165"/>
      <c r="HB272" s="14"/>
      <c r="HC272" s="15"/>
      <c r="HD272" s="165"/>
      <c r="HE272" s="165"/>
      <c r="HF272" s="14"/>
      <c r="HG272" s="15"/>
      <c r="HH272" s="165"/>
      <c r="HI272" s="165"/>
      <c r="HJ272" s="14"/>
      <c r="HK272" s="15"/>
      <c r="HL272" s="165"/>
      <c r="HM272" s="165"/>
      <c r="HN272" s="14"/>
      <c r="HO272" s="15"/>
      <c r="HP272" s="165"/>
      <c r="HQ272" s="165"/>
      <c r="HR272" s="14"/>
      <c r="HS272" s="15"/>
      <c r="HT272" s="165"/>
      <c r="HU272" s="165"/>
    </row>
    <row r="273" spans="1:229" s="61" customFormat="1" ht="90" customHeight="1" x14ac:dyDescent="0.2">
      <c r="A273" s="179">
        <v>92</v>
      </c>
      <c r="B273" s="46" t="s">
        <v>303</v>
      </c>
      <c r="C273" s="55" t="s">
        <v>46</v>
      </c>
      <c r="D273" s="48" t="s">
        <v>139</v>
      </c>
      <c r="E273" s="48" t="s">
        <v>163</v>
      </c>
      <c r="F273" s="48" t="s">
        <v>163</v>
      </c>
      <c r="G273" s="45">
        <v>80</v>
      </c>
      <c r="H273" s="45">
        <f t="shared" si="51"/>
        <v>320</v>
      </c>
      <c r="I273" s="45" t="s">
        <v>228</v>
      </c>
      <c r="J273" s="667">
        <v>150</v>
      </c>
      <c r="K273" s="57">
        <f>J273*1.1</f>
        <v>165</v>
      </c>
      <c r="L273" s="50">
        <f>H273*K273</f>
        <v>52800</v>
      </c>
      <c r="M273" s="51">
        <f t="shared" si="52"/>
        <v>10560</v>
      </c>
      <c r="N273" s="51">
        <f t="shared" si="53"/>
        <v>6600</v>
      </c>
      <c r="O273" s="52">
        <f t="shared" si="54"/>
        <v>69960</v>
      </c>
      <c r="P273" s="593">
        <v>45222</v>
      </c>
      <c r="Q273" s="52" t="s">
        <v>790</v>
      </c>
      <c r="R273" s="580" t="s">
        <v>382</v>
      </c>
      <c r="S273" s="574" t="s">
        <v>774</v>
      </c>
      <c r="T273" s="527">
        <f>'LOTTO 92'!B27</f>
        <v>80</v>
      </c>
      <c r="U273" s="46">
        <v>17.89</v>
      </c>
      <c r="V273" s="56">
        <f>U273+T273</f>
        <v>97.89</v>
      </c>
      <c r="W273" s="56"/>
      <c r="X273" s="695">
        <v>60.61</v>
      </c>
      <c r="Y273" s="676">
        <v>20800</v>
      </c>
      <c r="Z273" s="683">
        <f>Y273/H273</f>
        <v>65</v>
      </c>
      <c r="AA273" s="46" t="s">
        <v>806</v>
      </c>
      <c r="AB273" s="716" t="s">
        <v>818</v>
      </c>
      <c r="AC273" s="716" t="s">
        <v>819</v>
      </c>
      <c r="AD273" s="59"/>
      <c r="AE273" s="166"/>
      <c r="AF273" s="166"/>
      <c r="AG273" s="166"/>
      <c r="AH273" s="59"/>
      <c r="AI273" s="166"/>
      <c r="AJ273" s="166"/>
      <c r="AK273" s="166"/>
      <c r="AL273" s="59"/>
      <c r="AM273" s="166"/>
      <c r="AN273" s="166"/>
      <c r="AO273" s="166"/>
      <c r="AP273" s="59"/>
      <c r="AQ273" s="166"/>
      <c r="AR273" s="166"/>
      <c r="AS273" s="166"/>
      <c r="AT273" s="59"/>
      <c r="AU273" s="166"/>
      <c r="AV273" s="166"/>
      <c r="AW273" s="166"/>
      <c r="AX273" s="59"/>
      <c r="AY273" s="166"/>
      <c r="AZ273" s="166"/>
      <c r="BA273" s="166"/>
      <c r="BB273" s="59"/>
      <c r="BC273" s="166"/>
      <c r="BD273" s="166"/>
      <c r="BE273" s="166"/>
      <c r="BF273" s="59"/>
      <c r="BG273" s="166"/>
      <c r="BH273" s="166"/>
      <c r="BI273" s="166"/>
      <c r="BJ273" s="59"/>
      <c r="BK273" s="166"/>
      <c r="BL273" s="166"/>
      <c r="BM273" s="166"/>
      <c r="BN273" s="59"/>
      <c r="BO273" s="166"/>
      <c r="BP273" s="166"/>
      <c r="BQ273" s="166"/>
      <c r="BR273" s="59"/>
      <c r="BS273" s="166"/>
      <c r="BT273" s="166"/>
      <c r="BU273" s="166"/>
      <c r="BV273" s="59"/>
      <c r="BW273" s="166"/>
      <c r="BX273" s="166"/>
      <c r="BY273" s="166"/>
      <c r="BZ273" s="59"/>
      <c r="CA273" s="166"/>
      <c r="CB273" s="166"/>
      <c r="CC273" s="166"/>
      <c r="CD273" s="59"/>
      <c r="CE273" s="166"/>
      <c r="CF273" s="166"/>
      <c r="CG273" s="166"/>
      <c r="CH273" s="59"/>
      <c r="CI273" s="166"/>
      <c r="CJ273" s="166"/>
      <c r="CK273" s="166"/>
      <c r="CL273" s="59"/>
      <c r="CM273" s="166"/>
      <c r="CN273" s="166"/>
      <c r="CO273" s="166"/>
      <c r="CP273" s="59"/>
      <c r="CQ273" s="166"/>
      <c r="CR273" s="166"/>
      <c r="CS273" s="166"/>
      <c r="CT273" s="59"/>
      <c r="CU273" s="166"/>
      <c r="CV273" s="166"/>
      <c r="CW273" s="166"/>
      <c r="CX273" s="59"/>
      <c r="CY273" s="166"/>
      <c r="CZ273" s="166"/>
      <c r="DA273" s="166"/>
      <c r="DB273" s="59"/>
      <c r="DC273" s="166"/>
      <c r="DD273" s="166"/>
      <c r="DE273" s="166"/>
      <c r="DF273" s="59"/>
      <c r="DG273" s="166"/>
      <c r="DH273" s="166"/>
      <c r="DI273" s="166"/>
      <c r="DJ273" s="59"/>
      <c r="DK273" s="166"/>
      <c r="DL273" s="166"/>
      <c r="DM273" s="166"/>
      <c r="DN273" s="59"/>
      <c r="DO273" s="166"/>
      <c r="DP273" s="166"/>
      <c r="DQ273" s="166"/>
      <c r="DR273" s="59"/>
      <c r="DS273" s="166"/>
      <c r="DT273" s="166"/>
      <c r="DU273" s="166"/>
      <c r="DV273" s="59"/>
      <c r="DW273" s="166"/>
      <c r="DX273" s="166"/>
      <c r="DY273" s="166"/>
      <c r="DZ273" s="59"/>
      <c r="EA273" s="166"/>
      <c r="EB273" s="166"/>
      <c r="EC273" s="166"/>
      <c r="ED273" s="59"/>
      <c r="EE273" s="166"/>
      <c r="EF273" s="166"/>
      <c r="EG273" s="166"/>
      <c r="EH273" s="59"/>
      <c r="EI273" s="166"/>
      <c r="EJ273" s="166"/>
      <c r="EK273" s="166"/>
      <c r="EL273" s="59"/>
      <c r="EM273" s="166"/>
      <c r="EN273" s="166"/>
      <c r="EO273" s="166"/>
      <c r="EP273" s="59"/>
      <c r="EQ273" s="166"/>
      <c r="ER273" s="166"/>
      <c r="ES273" s="166"/>
      <c r="ET273" s="59"/>
      <c r="EU273" s="166"/>
      <c r="EV273" s="166"/>
      <c r="EW273" s="166"/>
      <c r="EX273" s="59"/>
      <c r="EY273" s="166"/>
      <c r="EZ273" s="166"/>
      <c r="FA273" s="166"/>
      <c r="FB273" s="59"/>
      <c r="FC273" s="166"/>
      <c r="FD273" s="166"/>
      <c r="FE273" s="166"/>
      <c r="FF273" s="59"/>
      <c r="FG273" s="166"/>
      <c r="FH273" s="166"/>
      <c r="FI273" s="166"/>
      <c r="FJ273" s="59"/>
      <c r="FK273" s="166"/>
      <c r="FL273" s="166"/>
      <c r="FM273" s="166"/>
      <c r="FN273" s="59"/>
      <c r="FO273" s="166"/>
      <c r="FP273" s="166"/>
      <c r="FQ273" s="166"/>
      <c r="FR273" s="59"/>
      <c r="FS273" s="166"/>
      <c r="FT273" s="166"/>
      <c r="FU273" s="166"/>
      <c r="FV273" s="59"/>
      <c r="FW273" s="166"/>
      <c r="FX273" s="166"/>
      <c r="FY273" s="166"/>
      <c r="FZ273" s="59"/>
      <c r="GA273" s="166"/>
      <c r="GB273" s="166"/>
      <c r="GC273" s="166"/>
      <c r="GD273" s="59"/>
      <c r="GE273" s="166"/>
      <c r="GF273" s="166"/>
      <c r="GG273" s="166"/>
      <c r="GH273" s="59"/>
      <c r="GI273" s="166"/>
      <c r="GJ273" s="166"/>
      <c r="GK273" s="166"/>
      <c r="GL273" s="59"/>
      <c r="GM273" s="166"/>
      <c r="GN273" s="166"/>
      <c r="GO273" s="166"/>
      <c r="GP273" s="59"/>
      <c r="GQ273" s="166"/>
      <c r="GR273" s="166"/>
      <c r="GS273" s="166"/>
      <c r="GT273" s="59"/>
      <c r="GU273" s="166"/>
      <c r="GV273" s="166"/>
      <c r="GW273" s="166"/>
      <c r="GX273" s="59"/>
      <c r="GY273" s="166"/>
      <c r="GZ273" s="166"/>
      <c r="HA273" s="166"/>
      <c r="HB273" s="59"/>
      <c r="HC273" s="166"/>
      <c r="HD273" s="166"/>
      <c r="HE273" s="166"/>
      <c r="HF273" s="59"/>
      <c r="HG273" s="166"/>
      <c r="HH273" s="166"/>
      <c r="HI273" s="166"/>
      <c r="HJ273" s="59"/>
      <c r="HK273" s="166"/>
      <c r="HL273" s="166"/>
      <c r="HM273" s="166"/>
      <c r="HN273" s="59"/>
      <c r="HO273" s="166"/>
      <c r="HP273" s="166"/>
      <c r="HQ273" s="166"/>
      <c r="HR273" s="59"/>
      <c r="HS273" s="166"/>
      <c r="HT273" s="166"/>
      <c r="HU273" s="166"/>
    </row>
    <row r="274" spans="1:229" s="61" customFormat="1" ht="90" customHeight="1" x14ac:dyDescent="0.2">
      <c r="A274" s="179">
        <v>92</v>
      </c>
      <c r="B274" s="46" t="s">
        <v>303</v>
      </c>
      <c r="C274" s="55" t="s">
        <v>46</v>
      </c>
      <c r="D274" s="48" t="s">
        <v>139</v>
      </c>
      <c r="E274" s="48" t="s">
        <v>163</v>
      </c>
      <c r="F274" s="48" t="s">
        <v>163</v>
      </c>
      <c r="G274" s="45">
        <v>80</v>
      </c>
      <c r="H274" s="45">
        <f t="shared" si="51"/>
        <v>320</v>
      </c>
      <c r="I274" s="45" t="s">
        <v>228</v>
      </c>
      <c r="J274" s="667">
        <v>150</v>
      </c>
      <c r="K274" s="57">
        <f>J274*1.1</f>
        <v>165</v>
      </c>
      <c r="L274" s="50">
        <f>H274*K274</f>
        <v>52800</v>
      </c>
      <c r="M274" s="51">
        <f t="shared" si="52"/>
        <v>10560</v>
      </c>
      <c r="N274" s="51">
        <f t="shared" si="53"/>
        <v>6600</v>
      </c>
      <c r="O274" s="52">
        <f t="shared" si="54"/>
        <v>69960</v>
      </c>
      <c r="P274" s="593">
        <v>45222</v>
      </c>
      <c r="Q274" s="52" t="s">
        <v>790</v>
      </c>
      <c r="R274" s="580" t="s">
        <v>390</v>
      </c>
      <c r="S274" s="574" t="s">
        <v>774</v>
      </c>
      <c r="T274" s="527">
        <f>'LOTTO 92'!B28</f>
        <v>80</v>
      </c>
      <c r="U274" s="46">
        <v>20</v>
      </c>
      <c r="V274" s="56">
        <f t="shared" ref="V274:V276" si="56">U274+T274</f>
        <v>100</v>
      </c>
      <c r="W274" s="56"/>
      <c r="X274" s="695">
        <v>75.760000000000005</v>
      </c>
      <c r="Y274" s="676">
        <v>12800</v>
      </c>
      <c r="Z274" s="683">
        <f>Y274/H274</f>
        <v>40</v>
      </c>
      <c r="AA274" s="46" t="s">
        <v>806</v>
      </c>
      <c r="AB274" s="716" t="s">
        <v>818</v>
      </c>
      <c r="AC274" s="716" t="s">
        <v>819</v>
      </c>
      <c r="AD274" s="59"/>
      <c r="AE274" s="166"/>
      <c r="AF274" s="166"/>
      <c r="AG274" s="166"/>
      <c r="AH274" s="59"/>
      <c r="AI274" s="166"/>
      <c r="AJ274" s="166"/>
      <c r="AK274" s="166"/>
      <c r="AL274" s="59"/>
      <c r="AM274" s="166"/>
      <c r="AN274" s="166"/>
      <c r="AO274" s="166"/>
      <c r="AP274" s="59"/>
      <c r="AQ274" s="166"/>
      <c r="AR274" s="166"/>
      <c r="AS274" s="166"/>
      <c r="AT274" s="59"/>
      <c r="AU274" s="166"/>
      <c r="AV274" s="166"/>
      <c r="AW274" s="166"/>
      <c r="AX274" s="59"/>
      <c r="AY274" s="166"/>
      <c r="AZ274" s="166"/>
      <c r="BA274" s="166"/>
      <c r="BB274" s="59"/>
      <c r="BC274" s="166"/>
      <c r="BD274" s="166"/>
      <c r="BE274" s="166"/>
      <c r="BF274" s="59"/>
      <c r="BG274" s="166"/>
      <c r="BH274" s="166"/>
      <c r="BI274" s="166"/>
      <c r="BJ274" s="59"/>
      <c r="BK274" s="166"/>
      <c r="BL274" s="166"/>
      <c r="BM274" s="166"/>
      <c r="BN274" s="59"/>
      <c r="BO274" s="166"/>
      <c r="BP274" s="166"/>
      <c r="BQ274" s="166"/>
      <c r="BR274" s="59"/>
      <c r="BS274" s="166"/>
      <c r="BT274" s="166"/>
      <c r="BU274" s="166"/>
      <c r="BV274" s="59"/>
      <c r="BW274" s="166"/>
      <c r="BX274" s="166"/>
      <c r="BY274" s="166"/>
      <c r="BZ274" s="59"/>
      <c r="CA274" s="166"/>
      <c r="CB274" s="166"/>
      <c r="CC274" s="166"/>
      <c r="CD274" s="59"/>
      <c r="CE274" s="166"/>
      <c r="CF274" s="166"/>
      <c r="CG274" s="166"/>
      <c r="CH274" s="59"/>
      <c r="CI274" s="166"/>
      <c r="CJ274" s="166"/>
      <c r="CK274" s="166"/>
      <c r="CL274" s="59"/>
      <c r="CM274" s="166"/>
      <c r="CN274" s="166"/>
      <c r="CO274" s="166"/>
      <c r="CP274" s="59"/>
      <c r="CQ274" s="166"/>
      <c r="CR274" s="166"/>
      <c r="CS274" s="166"/>
      <c r="CT274" s="59"/>
      <c r="CU274" s="166"/>
      <c r="CV274" s="166"/>
      <c r="CW274" s="166"/>
      <c r="CX274" s="59"/>
      <c r="CY274" s="166"/>
      <c r="CZ274" s="166"/>
      <c r="DA274" s="166"/>
      <c r="DB274" s="59"/>
      <c r="DC274" s="166"/>
      <c r="DD274" s="166"/>
      <c r="DE274" s="166"/>
      <c r="DF274" s="59"/>
      <c r="DG274" s="166"/>
      <c r="DH274" s="166"/>
      <c r="DI274" s="166"/>
      <c r="DJ274" s="59"/>
      <c r="DK274" s="166"/>
      <c r="DL274" s="166"/>
      <c r="DM274" s="166"/>
      <c r="DN274" s="59"/>
      <c r="DO274" s="166"/>
      <c r="DP274" s="166"/>
      <c r="DQ274" s="166"/>
      <c r="DR274" s="59"/>
      <c r="DS274" s="166"/>
      <c r="DT274" s="166"/>
      <c r="DU274" s="166"/>
      <c r="DV274" s="59"/>
      <c r="DW274" s="166"/>
      <c r="DX274" s="166"/>
      <c r="DY274" s="166"/>
      <c r="DZ274" s="59"/>
      <c r="EA274" s="166"/>
      <c r="EB274" s="166"/>
      <c r="EC274" s="166"/>
      <c r="ED274" s="59"/>
      <c r="EE274" s="166"/>
      <c r="EF274" s="166"/>
      <c r="EG274" s="166"/>
      <c r="EH274" s="59"/>
      <c r="EI274" s="166"/>
      <c r="EJ274" s="166"/>
      <c r="EK274" s="166"/>
      <c r="EL274" s="59"/>
      <c r="EM274" s="166"/>
      <c r="EN274" s="166"/>
      <c r="EO274" s="166"/>
      <c r="EP274" s="59"/>
      <c r="EQ274" s="166"/>
      <c r="ER274" s="166"/>
      <c r="ES274" s="166"/>
      <c r="ET274" s="59"/>
      <c r="EU274" s="166"/>
      <c r="EV274" s="166"/>
      <c r="EW274" s="166"/>
      <c r="EX274" s="59"/>
      <c r="EY274" s="166"/>
      <c r="EZ274" s="166"/>
      <c r="FA274" s="166"/>
      <c r="FB274" s="59"/>
      <c r="FC274" s="166"/>
      <c r="FD274" s="166"/>
      <c r="FE274" s="166"/>
      <c r="FF274" s="59"/>
      <c r="FG274" s="166"/>
      <c r="FH274" s="166"/>
      <c r="FI274" s="166"/>
      <c r="FJ274" s="59"/>
      <c r="FK274" s="166"/>
      <c r="FL274" s="166"/>
      <c r="FM274" s="166"/>
      <c r="FN274" s="59"/>
      <c r="FO274" s="166"/>
      <c r="FP274" s="166"/>
      <c r="FQ274" s="166"/>
      <c r="FR274" s="59"/>
      <c r="FS274" s="166"/>
      <c r="FT274" s="166"/>
      <c r="FU274" s="166"/>
      <c r="FV274" s="59"/>
      <c r="FW274" s="166"/>
      <c r="FX274" s="166"/>
      <c r="FY274" s="166"/>
      <c r="FZ274" s="59"/>
      <c r="GA274" s="166"/>
      <c r="GB274" s="166"/>
      <c r="GC274" s="166"/>
      <c r="GD274" s="59"/>
      <c r="GE274" s="166"/>
      <c r="GF274" s="166"/>
      <c r="GG274" s="166"/>
      <c r="GH274" s="59"/>
      <c r="GI274" s="166"/>
      <c r="GJ274" s="166"/>
      <c r="GK274" s="166"/>
      <c r="GL274" s="59"/>
      <c r="GM274" s="166"/>
      <c r="GN274" s="166"/>
      <c r="GO274" s="166"/>
      <c r="GP274" s="59"/>
      <c r="GQ274" s="166"/>
      <c r="GR274" s="166"/>
      <c r="GS274" s="166"/>
      <c r="GT274" s="59"/>
      <c r="GU274" s="166"/>
      <c r="GV274" s="166"/>
      <c r="GW274" s="166"/>
      <c r="GX274" s="59"/>
      <c r="GY274" s="166"/>
      <c r="GZ274" s="166"/>
      <c r="HA274" s="166"/>
      <c r="HB274" s="59"/>
      <c r="HC274" s="166"/>
      <c r="HD274" s="166"/>
      <c r="HE274" s="166"/>
      <c r="HF274" s="59"/>
      <c r="HG274" s="166"/>
      <c r="HH274" s="166"/>
      <c r="HI274" s="166"/>
      <c r="HJ274" s="59"/>
      <c r="HK274" s="166"/>
      <c r="HL274" s="166"/>
      <c r="HM274" s="166"/>
      <c r="HN274" s="59"/>
      <c r="HO274" s="166"/>
      <c r="HP274" s="166"/>
      <c r="HQ274" s="166"/>
      <c r="HR274" s="59"/>
      <c r="HS274" s="166"/>
      <c r="HT274" s="166"/>
      <c r="HU274" s="166"/>
    </row>
    <row r="275" spans="1:229" s="61" customFormat="1" ht="90" customHeight="1" x14ac:dyDescent="0.2">
      <c r="A275" s="179">
        <v>92</v>
      </c>
      <c r="B275" s="46" t="s">
        <v>303</v>
      </c>
      <c r="C275" s="55" t="s">
        <v>46</v>
      </c>
      <c r="D275" s="48" t="s">
        <v>139</v>
      </c>
      <c r="E275" s="48" t="s">
        <v>163</v>
      </c>
      <c r="F275" s="48" t="s">
        <v>163</v>
      </c>
      <c r="G275" s="45">
        <v>80</v>
      </c>
      <c r="H275" s="45">
        <f t="shared" si="51"/>
        <v>320</v>
      </c>
      <c r="I275" s="45" t="s">
        <v>228</v>
      </c>
      <c r="J275" s="667">
        <v>150</v>
      </c>
      <c r="K275" s="57">
        <f>J275*1.1</f>
        <v>165</v>
      </c>
      <c r="L275" s="50">
        <f>H275*K275</f>
        <v>52800</v>
      </c>
      <c r="M275" s="51">
        <f t="shared" si="52"/>
        <v>10560</v>
      </c>
      <c r="N275" s="51">
        <f t="shared" si="53"/>
        <v>6600</v>
      </c>
      <c r="O275" s="52">
        <f t="shared" si="54"/>
        <v>69960</v>
      </c>
      <c r="P275" s="593">
        <v>45222</v>
      </c>
      <c r="Q275" s="52" t="s">
        <v>790</v>
      </c>
      <c r="R275" s="580" t="s">
        <v>391</v>
      </c>
      <c r="S275" s="574" t="s">
        <v>774</v>
      </c>
      <c r="T275" s="527">
        <f>'LOTTO 92'!B29</f>
        <v>80</v>
      </c>
      <c r="U275" s="46">
        <v>14.56</v>
      </c>
      <c r="V275" s="56">
        <f t="shared" si="56"/>
        <v>94.56</v>
      </c>
      <c r="W275" s="56"/>
      <c r="X275" s="695">
        <v>40</v>
      </c>
      <c r="Y275" s="676">
        <v>31680</v>
      </c>
      <c r="Z275" s="683">
        <f>Y275/H275</f>
        <v>99</v>
      </c>
      <c r="AA275" s="46" t="s">
        <v>812</v>
      </c>
      <c r="AB275" s="716" t="s">
        <v>807</v>
      </c>
      <c r="AC275" s="716" t="s">
        <v>819</v>
      </c>
      <c r="AD275" s="59"/>
      <c r="AE275" s="166"/>
      <c r="AF275" s="166"/>
      <c r="AG275" s="166"/>
      <c r="AH275" s="59"/>
      <c r="AI275" s="166"/>
      <c r="AJ275" s="166"/>
      <c r="AK275" s="166"/>
      <c r="AL275" s="59"/>
      <c r="AM275" s="166"/>
      <c r="AN275" s="166"/>
      <c r="AO275" s="166"/>
      <c r="AP275" s="59"/>
      <c r="AQ275" s="166"/>
      <c r="AR275" s="166"/>
      <c r="AS275" s="166"/>
      <c r="AT275" s="59"/>
      <c r="AU275" s="166"/>
      <c r="AV275" s="166"/>
      <c r="AW275" s="166"/>
      <c r="AX275" s="59"/>
      <c r="AY275" s="166"/>
      <c r="AZ275" s="166"/>
      <c r="BA275" s="166"/>
      <c r="BB275" s="59"/>
      <c r="BC275" s="166"/>
      <c r="BD275" s="166"/>
      <c r="BE275" s="166"/>
      <c r="BF275" s="59"/>
      <c r="BG275" s="166"/>
      <c r="BH275" s="166"/>
      <c r="BI275" s="166"/>
      <c r="BJ275" s="59"/>
      <c r="BK275" s="166"/>
      <c r="BL275" s="166"/>
      <c r="BM275" s="166"/>
      <c r="BN275" s="59"/>
      <c r="BO275" s="166"/>
      <c r="BP275" s="166"/>
      <c r="BQ275" s="166"/>
      <c r="BR275" s="59"/>
      <c r="BS275" s="166"/>
      <c r="BT275" s="166"/>
      <c r="BU275" s="166"/>
      <c r="BV275" s="59"/>
      <c r="BW275" s="166"/>
      <c r="BX275" s="166"/>
      <c r="BY275" s="166"/>
      <c r="BZ275" s="59"/>
      <c r="CA275" s="166"/>
      <c r="CB275" s="166"/>
      <c r="CC275" s="166"/>
      <c r="CD275" s="59"/>
      <c r="CE275" s="166"/>
      <c r="CF275" s="166"/>
      <c r="CG275" s="166"/>
      <c r="CH275" s="59"/>
      <c r="CI275" s="166"/>
      <c r="CJ275" s="166"/>
      <c r="CK275" s="166"/>
      <c r="CL275" s="59"/>
      <c r="CM275" s="166"/>
      <c r="CN275" s="166"/>
      <c r="CO275" s="166"/>
      <c r="CP275" s="59"/>
      <c r="CQ275" s="166"/>
      <c r="CR275" s="166"/>
      <c r="CS275" s="166"/>
      <c r="CT275" s="59"/>
      <c r="CU275" s="166"/>
      <c r="CV275" s="166"/>
      <c r="CW275" s="166"/>
      <c r="CX275" s="59"/>
      <c r="CY275" s="166"/>
      <c r="CZ275" s="166"/>
      <c r="DA275" s="166"/>
      <c r="DB275" s="59"/>
      <c r="DC275" s="166"/>
      <c r="DD275" s="166"/>
      <c r="DE275" s="166"/>
      <c r="DF275" s="59"/>
      <c r="DG275" s="166"/>
      <c r="DH275" s="166"/>
      <c r="DI275" s="166"/>
      <c r="DJ275" s="59"/>
      <c r="DK275" s="166"/>
      <c r="DL275" s="166"/>
      <c r="DM275" s="166"/>
      <c r="DN275" s="59"/>
      <c r="DO275" s="166"/>
      <c r="DP275" s="166"/>
      <c r="DQ275" s="166"/>
      <c r="DR275" s="59"/>
      <c r="DS275" s="166"/>
      <c r="DT275" s="166"/>
      <c r="DU275" s="166"/>
      <c r="DV275" s="59"/>
      <c r="DW275" s="166"/>
      <c r="DX275" s="166"/>
      <c r="DY275" s="166"/>
      <c r="DZ275" s="59"/>
      <c r="EA275" s="166"/>
      <c r="EB275" s="166"/>
      <c r="EC275" s="166"/>
      <c r="ED275" s="59"/>
      <c r="EE275" s="166"/>
      <c r="EF275" s="166"/>
      <c r="EG275" s="166"/>
      <c r="EH275" s="59"/>
      <c r="EI275" s="166"/>
      <c r="EJ275" s="166"/>
      <c r="EK275" s="166"/>
      <c r="EL275" s="59"/>
      <c r="EM275" s="166"/>
      <c r="EN275" s="166"/>
      <c r="EO275" s="166"/>
      <c r="EP275" s="59"/>
      <c r="EQ275" s="166"/>
      <c r="ER275" s="166"/>
      <c r="ES275" s="166"/>
      <c r="ET275" s="59"/>
      <c r="EU275" s="166"/>
      <c r="EV275" s="166"/>
      <c r="EW275" s="166"/>
      <c r="EX275" s="59"/>
      <c r="EY275" s="166"/>
      <c r="EZ275" s="166"/>
      <c r="FA275" s="166"/>
      <c r="FB275" s="59"/>
      <c r="FC275" s="166"/>
      <c r="FD275" s="166"/>
      <c r="FE275" s="166"/>
      <c r="FF275" s="59"/>
      <c r="FG275" s="166"/>
      <c r="FH275" s="166"/>
      <c r="FI275" s="166"/>
      <c r="FJ275" s="59"/>
      <c r="FK275" s="166"/>
      <c r="FL275" s="166"/>
      <c r="FM275" s="166"/>
      <c r="FN275" s="59"/>
      <c r="FO275" s="166"/>
      <c r="FP275" s="166"/>
      <c r="FQ275" s="166"/>
      <c r="FR275" s="59"/>
      <c r="FS275" s="166"/>
      <c r="FT275" s="166"/>
      <c r="FU275" s="166"/>
      <c r="FV275" s="59"/>
      <c r="FW275" s="166"/>
      <c r="FX275" s="166"/>
      <c r="FY275" s="166"/>
      <c r="FZ275" s="59"/>
      <c r="GA275" s="166"/>
      <c r="GB275" s="166"/>
      <c r="GC275" s="166"/>
      <c r="GD275" s="59"/>
      <c r="GE275" s="166"/>
      <c r="GF275" s="166"/>
      <c r="GG275" s="166"/>
      <c r="GH275" s="59"/>
      <c r="GI275" s="166"/>
      <c r="GJ275" s="166"/>
      <c r="GK275" s="166"/>
      <c r="GL275" s="59"/>
      <c r="GM275" s="166"/>
      <c r="GN275" s="166"/>
      <c r="GO275" s="166"/>
      <c r="GP275" s="59"/>
      <c r="GQ275" s="166"/>
      <c r="GR275" s="166"/>
      <c r="GS275" s="166"/>
      <c r="GT275" s="59"/>
      <c r="GU275" s="166"/>
      <c r="GV275" s="166"/>
      <c r="GW275" s="166"/>
      <c r="GX275" s="59"/>
      <c r="GY275" s="166"/>
      <c r="GZ275" s="166"/>
      <c r="HA275" s="166"/>
      <c r="HB275" s="59"/>
      <c r="HC275" s="166"/>
      <c r="HD275" s="166"/>
      <c r="HE275" s="166"/>
      <c r="HF275" s="59"/>
      <c r="HG275" s="166"/>
      <c r="HH275" s="166"/>
      <c r="HI275" s="166"/>
      <c r="HJ275" s="59"/>
      <c r="HK275" s="166"/>
      <c r="HL275" s="166"/>
      <c r="HM275" s="166"/>
      <c r="HN275" s="59"/>
      <c r="HO275" s="166"/>
      <c r="HP275" s="166"/>
      <c r="HQ275" s="166"/>
      <c r="HR275" s="59"/>
      <c r="HS275" s="166"/>
      <c r="HT275" s="166"/>
      <c r="HU275" s="166"/>
    </row>
    <row r="276" spans="1:229" s="61" customFormat="1" ht="90" customHeight="1" x14ac:dyDescent="0.2">
      <c r="A276" s="179">
        <v>92</v>
      </c>
      <c r="B276" s="46" t="s">
        <v>303</v>
      </c>
      <c r="C276" s="55" t="s">
        <v>46</v>
      </c>
      <c r="D276" s="48" t="s">
        <v>139</v>
      </c>
      <c r="E276" s="48" t="s">
        <v>163</v>
      </c>
      <c r="F276" s="48" t="s">
        <v>163</v>
      </c>
      <c r="G276" s="45">
        <v>80</v>
      </c>
      <c r="H276" s="45">
        <f t="shared" si="51"/>
        <v>320</v>
      </c>
      <c r="I276" s="45" t="s">
        <v>228</v>
      </c>
      <c r="J276" s="667">
        <v>150</v>
      </c>
      <c r="K276" s="57">
        <f>J276*1.1</f>
        <v>165</v>
      </c>
      <c r="L276" s="50">
        <f>H276*K276</f>
        <v>52800</v>
      </c>
      <c r="M276" s="51">
        <f t="shared" si="52"/>
        <v>10560</v>
      </c>
      <c r="N276" s="51">
        <f t="shared" si="53"/>
        <v>6600</v>
      </c>
      <c r="O276" s="52">
        <f t="shared" si="54"/>
        <v>69960</v>
      </c>
      <c r="P276" s="593">
        <v>45222</v>
      </c>
      <c r="Q276" s="52" t="s">
        <v>790</v>
      </c>
      <c r="R276" s="580" t="s">
        <v>399</v>
      </c>
      <c r="S276" s="574" t="s">
        <v>774</v>
      </c>
      <c r="T276" s="595">
        <f>'LOTTO 92'!B30</f>
        <v>75.833333333333329</v>
      </c>
      <c r="U276" s="46">
        <v>16.489999999999998</v>
      </c>
      <c r="V276" s="56">
        <f t="shared" si="56"/>
        <v>92.323333333333323</v>
      </c>
      <c r="W276" s="56"/>
      <c r="X276" s="695">
        <v>51.52</v>
      </c>
      <c r="Y276" s="676">
        <v>25600</v>
      </c>
      <c r="Z276" s="683">
        <f>Y276/H276</f>
        <v>80</v>
      </c>
      <c r="AA276" s="46" t="s">
        <v>806</v>
      </c>
      <c r="AB276" s="716"/>
      <c r="AC276" s="716"/>
      <c r="AD276" s="59"/>
      <c r="AE276" s="166"/>
      <c r="AF276" s="166"/>
      <c r="AG276" s="166"/>
      <c r="AH276" s="59"/>
      <c r="AI276" s="166"/>
      <c r="AJ276" s="166"/>
      <c r="AK276" s="166"/>
      <c r="AL276" s="59"/>
      <c r="AM276" s="166"/>
      <c r="AN276" s="166"/>
      <c r="AO276" s="166"/>
      <c r="AP276" s="59"/>
      <c r="AQ276" s="166"/>
      <c r="AR276" s="166"/>
      <c r="AS276" s="166"/>
      <c r="AT276" s="59"/>
      <c r="AU276" s="166"/>
      <c r="AV276" s="166"/>
      <c r="AW276" s="166"/>
      <c r="AX276" s="59"/>
      <c r="AY276" s="166"/>
      <c r="AZ276" s="166"/>
      <c r="BA276" s="166"/>
      <c r="BB276" s="59"/>
      <c r="BC276" s="166"/>
      <c r="BD276" s="166"/>
      <c r="BE276" s="166"/>
      <c r="BF276" s="59"/>
      <c r="BG276" s="166"/>
      <c r="BH276" s="166"/>
      <c r="BI276" s="166"/>
      <c r="BJ276" s="59"/>
      <c r="BK276" s="166"/>
      <c r="BL276" s="166"/>
      <c r="BM276" s="166"/>
      <c r="BN276" s="59"/>
      <c r="BO276" s="166"/>
      <c r="BP276" s="166"/>
      <c r="BQ276" s="166"/>
      <c r="BR276" s="59"/>
      <c r="BS276" s="166"/>
      <c r="BT276" s="166"/>
      <c r="BU276" s="166"/>
      <c r="BV276" s="59"/>
      <c r="BW276" s="166"/>
      <c r="BX276" s="166"/>
      <c r="BY276" s="166"/>
      <c r="BZ276" s="59"/>
      <c r="CA276" s="166"/>
      <c r="CB276" s="166"/>
      <c r="CC276" s="166"/>
      <c r="CD276" s="59"/>
      <c r="CE276" s="166"/>
      <c r="CF276" s="166"/>
      <c r="CG276" s="166"/>
      <c r="CH276" s="59"/>
      <c r="CI276" s="166"/>
      <c r="CJ276" s="166"/>
      <c r="CK276" s="166"/>
      <c r="CL276" s="59"/>
      <c r="CM276" s="166"/>
      <c r="CN276" s="166"/>
      <c r="CO276" s="166"/>
      <c r="CP276" s="59"/>
      <c r="CQ276" s="166"/>
      <c r="CR276" s="166"/>
      <c r="CS276" s="166"/>
      <c r="CT276" s="59"/>
      <c r="CU276" s="166"/>
      <c r="CV276" s="166"/>
      <c r="CW276" s="166"/>
      <c r="CX276" s="59"/>
      <c r="CY276" s="166"/>
      <c r="CZ276" s="166"/>
      <c r="DA276" s="166"/>
      <c r="DB276" s="59"/>
      <c r="DC276" s="166"/>
      <c r="DD276" s="166"/>
      <c r="DE276" s="166"/>
      <c r="DF276" s="59"/>
      <c r="DG276" s="166"/>
      <c r="DH276" s="166"/>
      <c r="DI276" s="166"/>
      <c r="DJ276" s="59"/>
      <c r="DK276" s="166"/>
      <c r="DL276" s="166"/>
      <c r="DM276" s="166"/>
      <c r="DN276" s="59"/>
      <c r="DO276" s="166"/>
      <c r="DP276" s="166"/>
      <c r="DQ276" s="166"/>
      <c r="DR276" s="59"/>
      <c r="DS276" s="166"/>
      <c r="DT276" s="166"/>
      <c r="DU276" s="166"/>
      <c r="DV276" s="59"/>
      <c r="DW276" s="166"/>
      <c r="DX276" s="166"/>
      <c r="DY276" s="166"/>
      <c r="DZ276" s="59"/>
      <c r="EA276" s="166"/>
      <c r="EB276" s="166"/>
      <c r="EC276" s="166"/>
      <c r="ED276" s="59"/>
      <c r="EE276" s="166"/>
      <c r="EF276" s="166"/>
      <c r="EG276" s="166"/>
      <c r="EH276" s="59"/>
      <c r="EI276" s="166"/>
      <c r="EJ276" s="166"/>
      <c r="EK276" s="166"/>
      <c r="EL276" s="59"/>
      <c r="EM276" s="166"/>
      <c r="EN276" s="166"/>
      <c r="EO276" s="166"/>
      <c r="EP276" s="59"/>
      <c r="EQ276" s="166"/>
      <c r="ER276" s="166"/>
      <c r="ES276" s="166"/>
      <c r="ET276" s="59"/>
      <c r="EU276" s="166"/>
      <c r="EV276" s="166"/>
      <c r="EW276" s="166"/>
      <c r="EX276" s="59"/>
      <c r="EY276" s="166"/>
      <c r="EZ276" s="166"/>
      <c r="FA276" s="166"/>
      <c r="FB276" s="59"/>
      <c r="FC276" s="166"/>
      <c r="FD276" s="166"/>
      <c r="FE276" s="166"/>
      <c r="FF276" s="59"/>
      <c r="FG276" s="166"/>
      <c r="FH276" s="166"/>
      <c r="FI276" s="166"/>
      <c r="FJ276" s="59"/>
      <c r="FK276" s="166"/>
      <c r="FL276" s="166"/>
      <c r="FM276" s="166"/>
      <c r="FN276" s="59"/>
      <c r="FO276" s="166"/>
      <c r="FP276" s="166"/>
      <c r="FQ276" s="166"/>
      <c r="FR276" s="59"/>
      <c r="FS276" s="166"/>
      <c r="FT276" s="166"/>
      <c r="FU276" s="166"/>
      <c r="FV276" s="59"/>
      <c r="FW276" s="166"/>
      <c r="FX276" s="166"/>
      <c r="FY276" s="166"/>
      <c r="FZ276" s="59"/>
      <c r="GA276" s="166"/>
      <c r="GB276" s="166"/>
      <c r="GC276" s="166"/>
      <c r="GD276" s="59"/>
      <c r="GE276" s="166"/>
      <c r="GF276" s="166"/>
      <c r="GG276" s="166"/>
      <c r="GH276" s="59"/>
      <c r="GI276" s="166"/>
      <c r="GJ276" s="166"/>
      <c r="GK276" s="166"/>
      <c r="GL276" s="59"/>
      <c r="GM276" s="166"/>
      <c r="GN276" s="166"/>
      <c r="GO276" s="166"/>
      <c r="GP276" s="59"/>
      <c r="GQ276" s="166"/>
      <c r="GR276" s="166"/>
      <c r="GS276" s="166"/>
      <c r="GT276" s="59"/>
      <c r="GU276" s="166"/>
      <c r="GV276" s="166"/>
      <c r="GW276" s="166"/>
      <c r="GX276" s="59"/>
      <c r="GY276" s="166"/>
      <c r="GZ276" s="166"/>
      <c r="HA276" s="166"/>
      <c r="HB276" s="59"/>
      <c r="HC276" s="166"/>
      <c r="HD276" s="166"/>
      <c r="HE276" s="166"/>
      <c r="HF276" s="59"/>
      <c r="HG276" s="166"/>
      <c r="HH276" s="166"/>
      <c r="HI276" s="166"/>
      <c r="HJ276" s="59"/>
      <c r="HK276" s="166"/>
      <c r="HL276" s="166"/>
      <c r="HM276" s="166"/>
      <c r="HN276" s="59"/>
      <c r="HO276" s="166"/>
      <c r="HP276" s="166"/>
      <c r="HQ276" s="166"/>
      <c r="HR276" s="59"/>
      <c r="HS276" s="166"/>
      <c r="HT276" s="166"/>
      <c r="HU276" s="166"/>
    </row>
    <row r="277" spans="1:229" ht="90" customHeight="1" x14ac:dyDescent="0.2">
      <c r="A277" s="178">
        <v>93</v>
      </c>
      <c r="B277" s="34" t="s">
        <v>304</v>
      </c>
      <c r="C277" s="23" t="s">
        <v>29</v>
      </c>
      <c r="D277" s="4" t="s">
        <v>139</v>
      </c>
      <c r="E277" s="4" t="s">
        <v>163</v>
      </c>
      <c r="F277" s="4" t="s">
        <v>163</v>
      </c>
      <c r="G277" s="1">
        <v>70</v>
      </c>
      <c r="H277" s="1">
        <f t="shared" si="51"/>
        <v>280</v>
      </c>
      <c r="I277" s="1" t="s">
        <v>228</v>
      </c>
      <c r="J277" s="667">
        <v>100</v>
      </c>
      <c r="K277" s="12">
        <f>J277*1.1</f>
        <v>110.00000000000001</v>
      </c>
      <c r="L277" s="10">
        <f>H277*K277</f>
        <v>30800.000000000004</v>
      </c>
      <c r="M277" s="3">
        <f t="shared" si="52"/>
        <v>6160.0000000000009</v>
      </c>
      <c r="N277" s="3">
        <f t="shared" si="53"/>
        <v>3850.0000000000005</v>
      </c>
      <c r="O277" s="11">
        <f t="shared" si="54"/>
        <v>40810.000000000007</v>
      </c>
      <c r="P277" s="591">
        <v>45222</v>
      </c>
      <c r="Q277" s="11" t="s">
        <v>790</v>
      </c>
      <c r="R277" s="925" t="s">
        <v>411</v>
      </c>
      <c r="S277" s="573"/>
      <c r="T277" s="528"/>
      <c r="U277" s="2"/>
      <c r="V277" s="2"/>
      <c r="W277" s="2"/>
      <c r="X277" s="664"/>
      <c r="Y277" s="677"/>
      <c r="Z277" s="684"/>
      <c r="AA277" s="2"/>
      <c r="AB277" s="8"/>
      <c r="AC277" s="8"/>
      <c r="AD277" s="14"/>
      <c r="AE277" s="165"/>
      <c r="AF277" s="165"/>
      <c r="AG277" s="165"/>
      <c r="AH277" s="14"/>
      <c r="AI277" s="165"/>
      <c r="AJ277" s="165"/>
      <c r="AK277" s="165"/>
      <c r="AL277" s="14"/>
      <c r="AM277" s="165"/>
      <c r="AN277" s="165"/>
      <c r="AO277" s="165"/>
      <c r="AP277" s="14"/>
      <c r="AQ277" s="165"/>
      <c r="AR277" s="165"/>
      <c r="AS277" s="165"/>
      <c r="AT277" s="14"/>
      <c r="AU277" s="165"/>
      <c r="AV277" s="165"/>
      <c r="AW277" s="165"/>
      <c r="AX277" s="14"/>
      <c r="AY277" s="165"/>
      <c r="AZ277" s="165"/>
      <c r="BA277" s="165"/>
      <c r="BB277" s="14"/>
      <c r="BC277" s="165"/>
      <c r="BD277" s="165"/>
      <c r="BE277" s="165"/>
      <c r="BF277" s="14"/>
      <c r="BG277" s="165"/>
      <c r="BH277" s="165"/>
      <c r="BI277" s="165"/>
      <c r="BJ277" s="14"/>
      <c r="BK277" s="165"/>
      <c r="BL277" s="165"/>
      <c r="BM277" s="165"/>
      <c r="BN277" s="14"/>
      <c r="BO277" s="165"/>
      <c r="BP277" s="165"/>
      <c r="BQ277" s="165"/>
      <c r="BR277" s="14"/>
      <c r="BS277" s="165"/>
      <c r="BT277" s="165"/>
      <c r="BU277" s="165"/>
      <c r="BV277" s="14"/>
      <c r="BW277" s="165"/>
      <c r="BX277" s="165"/>
      <c r="BY277" s="165"/>
      <c r="BZ277" s="14"/>
      <c r="CA277" s="165"/>
      <c r="CB277" s="165"/>
      <c r="CC277" s="165"/>
      <c r="CD277" s="14"/>
      <c r="CE277" s="165"/>
      <c r="CF277" s="165"/>
      <c r="CG277" s="165"/>
      <c r="CH277" s="14"/>
      <c r="CI277" s="165"/>
      <c r="CJ277" s="165"/>
      <c r="CK277" s="165"/>
      <c r="CL277" s="14"/>
      <c r="CM277" s="165"/>
      <c r="CN277" s="165"/>
      <c r="CO277" s="165"/>
      <c r="CP277" s="14"/>
      <c r="CQ277" s="165"/>
      <c r="CR277" s="165"/>
      <c r="CS277" s="165"/>
      <c r="CT277" s="14"/>
      <c r="CU277" s="165"/>
      <c r="CV277" s="165"/>
      <c r="CW277" s="165"/>
      <c r="CX277" s="14"/>
      <c r="CY277" s="165"/>
      <c r="CZ277" s="165"/>
      <c r="DA277" s="165"/>
      <c r="DB277" s="14"/>
      <c r="DC277" s="165"/>
      <c r="DD277" s="165"/>
      <c r="DE277" s="165"/>
      <c r="DF277" s="14"/>
      <c r="DG277" s="165"/>
      <c r="DH277" s="165"/>
      <c r="DI277" s="165"/>
      <c r="DJ277" s="14"/>
      <c r="DK277" s="165"/>
      <c r="DL277" s="165"/>
      <c r="DM277" s="165"/>
      <c r="DN277" s="14"/>
      <c r="DO277" s="165"/>
      <c r="DP277" s="165"/>
      <c r="DQ277" s="165"/>
      <c r="DR277" s="14"/>
      <c r="DS277" s="165"/>
      <c r="DT277" s="165"/>
      <c r="DU277" s="165"/>
      <c r="DV277" s="14"/>
      <c r="DW277" s="165"/>
      <c r="DX277" s="165"/>
      <c r="DY277" s="165"/>
      <c r="DZ277" s="14"/>
      <c r="EA277" s="165"/>
      <c r="EB277" s="165"/>
      <c r="EC277" s="165"/>
      <c r="ED277" s="14"/>
      <c r="EE277" s="165"/>
      <c r="EF277" s="165"/>
      <c r="EG277" s="165"/>
      <c r="EH277" s="14"/>
      <c r="EI277" s="165"/>
      <c r="EJ277" s="165"/>
      <c r="EK277" s="165"/>
      <c r="EL277" s="14"/>
      <c r="EM277" s="165"/>
      <c r="EN277" s="165"/>
      <c r="EO277" s="165"/>
      <c r="EP277" s="14"/>
      <c r="EQ277" s="165"/>
      <c r="ER277" s="165"/>
      <c r="ES277" s="165"/>
      <c r="ET277" s="14"/>
      <c r="EU277" s="165"/>
      <c r="EV277" s="165"/>
      <c r="EW277" s="165"/>
      <c r="EX277" s="14"/>
      <c r="EY277" s="165"/>
      <c r="EZ277" s="165"/>
      <c r="FA277" s="165"/>
      <c r="FB277" s="14"/>
      <c r="FC277" s="165"/>
      <c r="FD277" s="165"/>
      <c r="FE277" s="165"/>
      <c r="FF277" s="14"/>
      <c r="FG277" s="165"/>
      <c r="FH277" s="165"/>
      <c r="FI277" s="165"/>
      <c r="FJ277" s="14"/>
      <c r="FK277" s="165"/>
      <c r="FL277" s="165"/>
      <c r="FM277" s="165"/>
      <c r="FN277" s="14"/>
      <c r="FO277" s="165"/>
      <c r="FP277" s="165"/>
      <c r="FQ277" s="165"/>
      <c r="FR277" s="14"/>
      <c r="FS277" s="165"/>
      <c r="FT277" s="165"/>
      <c r="FU277" s="165"/>
      <c r="FV277" s="14"/>
      <c r="FW277" s="165"/>
      <c r="FX277" s="165"/>
      <c r="FY277" s="165"/>
      <c r="FZ277" s="14"/>
      <c r="GA277" s="165"/>
      <c r="GB277" s="165"/>
      <c r="GC277" s="165"/>
      <c r="GD277" s="14"/>
      <c r="GE277" s="165"/>
      <c r="GF277" s="165"/>
      <c r="GG277" s="165"/>
      <c r="GH277" s="14"/>
      <c r="GI277" s="165"/>
      <c r="GJ277" s="165"/>
      <c r="GK277" s="165"/>
      <c r="GL277" s="14"/>
      <c r="GM277" s="165"/>
      <c r="GN277" s="165"/>
      <c r="GO277" s="165"/>
      <c r="GP277" s="14"/>
      <c r="GQ277" s="165"/>
      <c r="GR277" s="165"/>
      <c r="GS277" s="165"/>
      <c r="GT277" s="14"/>
      <c r="GU277" s="165"/>
      <c r="GV277" s="165"/>
      <c r="GW277" s="165"/>
      <c r="GX277" s="14"/>
      <c r="GY277" s="165"/>
      <c r="GZ277" s="165"/>
      <c r="HA277" s="165"/>
      <c r="HB277" s="14"/>
      <c r="HC277" s="165"/>
      <c r="HD277" s="165"/>
      <c r="HE277" s="165"/>
      <c r="HF277" s="14"/>
      <c r="HG277" s="165"/>
      <c r="HH277" s="165"/>
      <c r="HI277" s="165"/>
      <c r="HJ277" s="14"/>
      <c r="HK277" s="165"/>
      <c r="HL277" s="165"/>
      <c r="HM277" s="165"/>
      <c r="HN277" s="14"/>
      <c r="HO277" s="165"/>
      <c r="HP277" s="165"/>
      <c r="HQ277" s="165"/>
      <c r="HR277" s="14"/>
      <c r="HS277" s="165"/>
      <c r="HT277" s="165"/>
      <c r="HU277" s="165"/>
    </row>
    <row r="278" spans="1:229" s="61" customFormat="1" ht="90" customHeight="1" x14ac:dyDescent="0.2">
      <c r="A278" s="179">
        <v>94</v>
      </c>
      <c r="B278" s="46" t="s">
        <v>305</v>
      </c>
      <c r="C278" s="55" t="s">
        <v>30</v>
      </c>
      <c r="D278" s="48" t="s">
        <v>139</v>
      </c>
      <c r="E278" s="48" t="s">
        <v>163</v>
      </c>
      <c r="F278" s="48" t="s">
        <v>163</v>
      </c>
      <c r="G278" s="45">
        <v>70</v>
      </c>
      <c r="H278" s="45">
        <f t="shared" si="51"/>
        <v>280</v>
      </c>
      <c r="I278" s="45" t="s">
        <v>228</v>
      </c>
      <c r="J278" s="667">
        <v>88</v>
      </c>
      <c r="K278" s="57">
        <v>97</v>
      </c>
      <c r="L278" s="50">
        <f>H278*K278</f>
        <v>27160</v>
      </c>
      <c r="M278" s="51">
        <f t="shared" si="52"/>
        <v>5432</v>
      </c>
      <c r="N278" s="51">
        <f t="shared" si="53"/>
        <v>3395</v>
      </c>
      <c r="O278" s="52">
        <f t="shared" si="54"/>
        <v>35987</v>
      </c>
      <c r="P278" s="593">
        <v>45222</v>
      </c>
      <c r="Q278" s="52" t="s">
        <v>790</v>
      </c>
      <c r="R278" s="580" t="s">
        <v>375</v>
      </c>
      <c r="S278" s="574" t="s">
        <v>774</v>
      </c>
      <c r="T278" s="527">
        <f>'LOTTO 94'!B31</f>
        <v>80</v>
      </c>
      <c r="U278" s="46">
        <v>15.78</v>
      </c>
      <c r="V278" s="56">
        <f>U278+T278</f>
        <v>95.78</v>
      </c>
      <c r="W278" s="56"/>
      <c r="X278" s="695">
        <v>36.6</v>
      </c>
      <c r="Y278" s="676">
        <v>17220</v>
      </c>
      <c r="Z278" s="683">
        <f>Y278/H278</f>
        <v>61.5</v>
      </c>
      <c r="AA278" s="46" t="s">
        <v>812</v>
      </c>
      <c r="AB278" s="716"/>
      <c r="AC278" s="716"/>
      <c r="AD278" s="59"/>
      <c r="AE278" s="166"/>
      <c r="AF278" s="166"/>
      <c r="AG278" s="166"/>
      <c r="AH278" s="59"/>
      <c r="AI278" s="166"/>
      <c r="AJ278" s="166"/>
      <c r="AK278" s="166"/>
      <c r="AL278" s="59"/>
      <c r="AM278" s="166"/>
      <c r="AN278" s="166"/>
      <c r="AO278" s="166"/>
      <c r="AP278" s="59"/>
      <c r="AQ278" s="166"/>
      <c r="AR278" s="166"/>
      <c r="AS278" s="166"/>
      <c r="AT278" s="59"/>
      <c r="AU278" s="166"/>
      <c r="AV278" s="166"/>
      <c r="AW278" s="166"/>
      <c r="AX278" s="59"/>
      <c r="AY278" s="166"/>
      <c r="AZ278" s="166"/>
      <c r="BA278" s="166"/>
      <c r="BB278" s="59"/>
      <c r="BC278" s="166"/>
      <c r="BD278" s="166"/>
      <c r="BE278" s="166"/>
      <c r="BF278" s="59"/>
      <c r="BG278" s="166"/>
      <c r="BH278" s="166"/>
      <c r="BI278" s="166"/>
      <c r="BJ278" s="59"/>
      <c r="BK278" s="166"/>
      <c r="BL278" s="166"/>
      <c r="BM278" s="166"/>
      <c r="BN278" s="59"/>
      <c r="BO278" s="166"/>
      <c r="BP278" s="166"/>
      <c r="BQ278" s="166"/>
      <c r="BR278" s="59"/>
      <c r="BS278" s="166"/>
      <c r="BT278" s="166"/>
      <c r="BU278" s="166"/>
      <c r="BV278" s="59"/>
      <c r="BW278" s="166"/>
      <c r="BX278" s="166"/>
      <c r="BY278" s="166"/>
      <c r="BZ278" s="59"/>
      <c r="CA278" s="166"/>
      <c r="CB278" s="166"/>
      <c r="CC278" s="166"/>
      <c r="CD278" s="59"/>
      <c r="CE278" s="166"/>
      <c r="CF278" s="166"/>
      <c r="CG278" s="166"/>
      <c r="CH278" s="59"/>
      <c r="CI278" s="166"/>
      <c r="CJ278" s="166"/>
      <c r="CK278" s="166"/>
      <c r="CL278" s="59"/>
      <c r="CM278" s="166"/>
      <c r="CN278" s="166"/>
      <c r="CO278" s="166"/>
      <c r="CP278" s="59"/>
      <c r="CQ278" s="166"/>
      <c r="CR278" s="166"/>
      <c r="CS278" s="166"/>
      <c r="CT278" s="59"/>
      <c r="CU278" s="166"/>
      <c r="CV278" s="166"/>
      <c r="CW278" s="166"/>
      <c r="CX278" s="59"/>
      <c r="CY278" s="166"/>
      <c r="CZ278" s="166"/>
      <c r="DA278" s="166"/>
      <c r="DB278" s="59"/>
      <c r="DC278" s="166"/>
      <c r="DD278" s="166"/>
      <c r="DE278" s="166"/>
      <c r="DF278" s="59"/>
      <c r="DG278" s="166"/>
      <c r="DH278" s="166"/>
      <c r="DI278" s="166"/>
      <c r="DJ278" s="59"/>
      <c r="DK278" s="166"/>
      <c r="DL278" s="166"/>
      <c r="DM278" s="166"/>
      <c r="DN278" s="59"/>
      <c r="DO278" s="166"/>
      <c r="DP278" s="166"/>
      <c r="DQ278" s="166"/>
      <c r="DR278" s="59"/>
      <c r="DS278" s="166"/>
      <c r="DT278" s="166"/>
      <c r="DU278" s="166"/>
      <c r="DV278" s="59"/>
      <c r="DW278" s="166"/>
      <c r="DX278" s="166"/>
      <c r="DY278" s="166"/>
      <c r="DZ278" s="59"/>
      <c r="EA278" s="166"/>
      <c r="EB278" s="166"/>
      <c r="EC278" s="166"/>
      <c r="ED278" s="59"/>
      <c r="EE278" s="166"/>
      <c r="EF278" s="166"/>
      <c r="EG278" s="166"/>
      <c r="EH278" s="59"/>
      <c r="EI278" s="166"/>
      <c r="EJ278" s="166"/>
      <c r="EK278" s="166"/>
      <c r="EL278" s="59"/>
      <c r="EM278" s="166"/>
      <c r="EN278" s="166"/>
      <c r="EO278" s="166"/>
      <c r="EP278" s="59"/>
      <c r="EQ278" s="166"/>
      <c r="ER278" s="166"/>
      <c r="ES278" s="166"/>
      <c r="ET278" s="59"/>
      <c r="EU278" s="166"/>
      <c r="EV278" s="166"/>
      <c r="EW278" s="166"/>
      <c r="EX278" s="59"/>
      <c r="EY278" s="166"/>
      <c r="EZ278" s="166"/>
      <c r="FA278" s="166"/>
      <c r="FB278" s="59"/>
      <c r="FC278" s="166"/>
      <c r="FD278" s="166"/>
      <c r="FE278" s="166"/>
      <c r="FF278" s="59"/>
      <c r="FG278" s="166"/>
      <c r="FH278" s="166"/>
      <c r="FI278" s="166"/>
      <c r="FJ278" s="59"/>
      <c r="FK278" s="166"/>
      <c r="FL278" s="166"/>
      <c r="FM278" s="166"/>
      <c r="FN278" s="59"/>
      <c r="FO278" s="166"/>
      <c r="FP278" s="166"/>
      <c r="FQ278" s="166"/>
      <c r="FR278" s="59"/>
      <c r="FS278" s="166"/>
      <c r="FT278" s="166"/>
      <c r="FU278" s="166"/>
      <c r="FV278" s="59"/>
      <c r="FW278" s="166"/>
      <c r="FX278" s="166"/>
      <c r="FY278" s="166"/>
      <c r="FZ278" s="59"/>
      <c r="GA278" s="166"/>
      <c r="GB278" s="166"/>
      <c r="GC278" s="166"/>
      <c r="GD278" s="59"/>
      <c r="GE278" s="166"/>
      <c r="GF278" s="166"/>
      <c r="GG278" s="166"/>
      <c r="GH278" s="59"/>
      <c r="GI278" s="166"/>
      <c r="GJ278" s="166"/>
      <c r="GK278" s="166"/>
      <c r="GL278" s="59"/>
      <c r="GM278" s="166"/>
      <c r="GN278" s="166"/>
      <c r="GO278" s="166"/>
      <c r="GP278" s="59"/>
      <c r="GQ278" s="166"/>
      <c r="GR278" s="166"/>
      <c r="GS278" s="166"/>
      <c r="GT278" s="59"/>
      <c r="GU278" s="166"/>
      <c r="GV278" s="166"/>
      <c r="GW278" s="166"/>
      <c r="GX278" s="59"/>
      <c r="GY278" s="166"/>
      <c r="GZ278" s="166"/>
      <c r="HA278" s="166"/>
      <c r="HB278" s="59"/>
      <c r="HC278" s="166"/>
      <c r="HD278" s="166"/>
      <c r="HE278" s="166"/>
      <c r="HF278" s="59"/>
      <c r="HG278" s="166"/>
      <c r="HH278" s="166"/>
      <c r="HI278" s="166"/>
      <c r="HJ278" s="59"/>
      <c r="HK278" s="166"/>
      <c r="HL278" s="166"/>
      <c r="HM278" s="166"/>
      <c r="HN278" s="59"/>
      <c r="HO278" s="166"/>
      <c r="HP278" s="166"/>
      <c r="HQ278" s="166"/>
      <c r="HR278" s="59"/>
      <c r="HS278" s="166"/>
      <c r="HT278" s="166"/>
      <c r="HU278" s="166"/>
    </row>
    <row r="279" spans="1:229" s="61" customFormat="1" ht="90" customHeight="1" x14ac:dyDescent="0.2">
      <c r="A279" s="179">
        <v>94</v>
      </c>
      <c r="B279" s="46" t="s">
        <v>305</v>
      </c>
      <c r="C279" s="55" t="s">
        <v>30</v>
      </c>
      <c r="D279" s="48" t="s">
        <v>139</v>
      </c>
      <c r="E279" s="48" t="s">
        <v>163</v>
      </c>
      <c r="F279" s="48" t="s">
        <v>163</v>
      </c>
      <c r="G279" s="45">
        <v>70</v>
      </c>
      <c r="H279" s="45">
        <f t="shared" si="51"/>
        <v>280</v>
      </c>
      <c r="I279" s="45" t="s">
        <v>228</v>
      </c>
      <c r="J279" s="667">
        <v>88</v>
      </c>
      <c r="K279" s="57">
        <v>97</v>
      </c>
      <c r="L279" s="50">
        <f>H279*K279</f>
        <v>27160</v>
      </c>
      <c r="M279" s="51">
        <f t="shared" si="52"/>
        <v>5432</v>
      </c>
      <c r="N279" s="51">
        <f t="shared" si="53"/>
        <v>3395</v>
      </c>
      <c r="O279" s="52">
        <f t="shared" si="54"/>
        <v>35987</v>
      </c>
      <c r="P279" s="593">
        <v>45222</v>
      </c>
      <c r="Q279" s="52" t="s">
        <v>790</v>
      </c>
      <c r="R279" s="580" t="s">
        <v>382</v>
      </c>
      <c r="S279" s="574" t="s">
        <v>774</v>
      </c>
      <c r="T279" s="527">
        <f>'LOTTO 94'!B32</f>
        <v>80</v>
      </c>
      <c r="U279" s="46">
        <v>17.07</v>
      </c>
      <c r="V279" s="56">
        <f t="shared" ref="V279:V282" si="57">U279+T279</f>
        <v>97.07</v>
      </c>
      <c r="W279" s="56"/>
      <c r="X279" s="695">
        <v>42.78</v>
      </c>
      <c r="Y279" s="676">
        <v>15540</v>
      </c>
      <c r="Z279" s="683">
        <f>Y279/H279</f>
        <v>55.5</v>
      </c>
      <c r="AA279" s="46" t="s">
        <v>806</v>
      </c>
      <c r="AB279" s="716" t="s">
        <v>818</v>
      </c>
      <c r="AC279" s="716" t="s">
        <v>819</v>
      </c>
      <c r="AD279" s="59"/>
      <c r="AE279" s="166"/>
      <c r="AF279" s="166"/>
      <c r="AG279" s="166"/>
      <c r="AH279" s="59"/>
      <c r="AI279" s="166"/>
      <c r="AJ279" s="166"/>
      <c r="AK279" s="166"/>
      <c r="AL279" s="59"/>
      <c r="AM279" s="166"/>
      <c r="AN279" s="166"/>
      <c r="AO279" s="166"/>
      <c r="AP279" s="59"/>
      <c r="AQ279" s="166"/>
      <c r="AR279" s="166"/>
      <c r="AS279" s="166"/>
      <c r="AT279" s="59"/>
      <c r="AU279" s="166"/>
      <c r="AV279" s="166"/>
      <c r="AW279" s="166"/>
      <c r="AX279" s="59"/>
      <c r="AY279" s="166"/>
      <c r="AZ279" s="166"/>
      <c r="BA279" s="166"/>
      <c r="BB279" s="59"/>
      <c r="BC279" s="166"/>
      <c r="BD279" s="166"/>
      <c r="BE279" s="166"/>
      <c r="BF279" s="59"/>
      <c r="BG279" s="166"/>
      <c r="BH279" s="166"/>
      <c r="BI279" s="166"/>
      <c r="BJ279" s="59"/>
      <c r="BK279" s="166"/>
      <c r="BL279" s="166"/>
      <c r="BM279" s="166"/>
      <c r="BN279" s="59"/>
      <c r="BO279" s="166"/>
      <c r="BP279" s="166"/>
      <c r="BQ279" s="166"/>
      <c r="BR279" s="59"/>
      <c r="BS279" s="166"/>
      <c r="BT279" s="166"/>
      <c r="BU279" s="166"/>
      <c r="BV279" s="59"/>
      <c r="BW279" s="166"/>
      <c r="BX279" s="166"/>
      <c r="BY279" s="166"/>
      <c r="BZ279" s="59"/>
      <c r="CA279" s="166"/>
      <c r="CB279" s="166"/>
      <c r="CC279" s="166"/>
      <c r="CD279" s="59"/>
      <c r="CE279" s="166"/>
      <c r="CF279" s="166"/>
      <c r="CG279" s="166"/>
      <c r="CH279" s="59"/>
      <c r="CI279" s="166"/>
      <c r="CJ279" s="166"/>
      <c r="CK279" s="166"/>
      <c r="CL279" s="59"/>
      <c r="CM279" s="166"/>
      <c r="CN279" s="166"/>
      <c r="CO279" s="166"/>
      <c r="CP279" s="59"/>
      <c r="CQ279" s="166"/>
      <c r="CR279" s="166"/>
      <c r="CS279" s="166"/>
      <c r="CT279" s="59"/>
      <c r="CU279" s="166"/>
      <c r="CV279" s="166"/>
      <c r="CW279" s="166"/>
      <c r="CX279" s="59"/>
      <c r="CY279" s="166"/>
      <c r="CZ279" s="166"/>
      <c r="DA279" s="166"/>
      <c r="DB279" s="59"/>
      <c r="DC279" s="166"/>
      <c r="DD279" s="166"/>
      <c r="DE279" s="166"/>
      <c r="DF279" s="59"/>
      <c r="DG279" s="166"/>
      <c r="DH279" s="166"/>
      <c r="DI279" s="166"/>
      <c r="DJ279" s="59"/>
      <c r="DK279" s="166"/>
      <c r="DL279" s="166"/>
      <c r="DM279" s="166"/>
      <c r="DN279" s="59"/>
      <c r="DO279" s="166"/>
      <c r="DP279" s="166"/>
      <c r="DQ279" s="166"/>
      <c r="DR279" s="59"/>
      <c r="DS279" s="166"/>
      <c r="DT279" s="166"/>
      <c r="DU279" s="166"/>
      <c r="DV279" s="59"/>
      <c r="DW279" s="166"/>
      <c r="DX279" s="166"/>
      <c r="DY279" s="166"/>
      <c r="DZ279" s="59"/>
      <c r="EA279" s="166"/>
      <c r="EB279" s="166"/>
      <c r="EC279" s="166"/>
      <c r="ED279" s="59"/>
      <c r="EE279" s="166"/>
      <c r="EF279" s="166"/>
      <c r="EG279" s="166"/>
      <c r="EH279" s="59"/>
      <c r="EI279" s="166"/>
      <c r="EJ279" s="166"/>
      <c r="EK279" s="166"/>
      <c r="EL279" s="59"/>
      <c r="EM279" s="166"/>
      <c r="EN279" s="166"/>
      <c r="EO279" s="166"/>
      <c r="EP279" s="59"/>
      <c r="EQ279" s="166"/>
      <c r="ER279" s="166"/>
      <c r="ES279" s="166"/>
      <c r="ET279" s="59"/>
      <c r="EU279" s="166"/>
      <c r="EV279" s="166"/>
      <c r="EW279" s="166"/>
      <c r="EX279" s="59"/>
      <c r="EY279" s="166"/>
      <c r="EZ279" s="166"/>
      <c r="FA279" s="166"/>
      <c r="FB279" s="59"/>
      <c r="FC279" s="166"/>
      <c r="FD279" s="166"/>
      <c r="FE279" s="166"/>
      <c r="FF279" s="59"/>
      <c r="FG279" s="166"/>
      <c r="FH279" s="166"/>
      <c r="FI279" s="166"/>
      <c r="FJ279" s="59"/>
      <c r="FK279" s="166"/>
      <c r="FL279" s="166"/>
      <c r="FM279" s="166"/>
      <c r="FN279" s="59"/>
      <c r="FO279" s="166"/>
      <c r="FP279" s="166"/>
      <c r="FQ279" s="166"/>
      <c r="FR279" s="59"/>
      <c r="FS279" s="166"/>
      <c r="FT279" s="166"/>
      <c r="FU279" s="166"/>
      <c r="FV279" s="59"/>
      <c r="FW279" s="166"/>
      <c r="FX279" s="166"/>
      <c r="FY279" s="166"/>
      <c r="FZ279" s="59"/>
      <c r="GA279" s="166"/>
      <c r="GB279" s="166"/>
      <c r="GC279" s="166"/>
      <c r="GD279" s="59"/>
      <c r="GE279" s="166"/>
      <c r="GF279" s="166"/>
      <c r="GG279" s="166"/>
      <c r="GH279" s="59"/>
      <c r="GI279" s="166"/>
      <c r="GJ279" s="166"/>
      <c r="GK279" s="166"/>
      <c r="GL279" s="59"/>
      <c r="GM279" s="166"/>
      <c r="GN279" s="166"/>
      <c r="GO279" s="166"/>
      <c r="GP279" s="59"/>
      <c r="GQ279" s="166"/>
      <c r="GR279" s="166"/>
      <c r="GS279" s="166"/>
      <c r="GT279" s="59"/>
      <c r="GU279" s="166"/>
      <c r="GV279" s="166"/>
      <c r="GW279" s="166"/>
      <c r="GX279" s="59"/>
      <c r="GY279" s="166"/>
      <c r="GZ279" s="166"/>
      <c r="HA279" s="166"/>
      <c r="HB279" s="59"/>
      <c r="HC279" s="166"/>
      <c r="HD279" s="166"/>
      <c r="HE279" s="166"/>
      <c r="HF279" s="59"/>
      <c r="HG279" s="166"/>
      <c r="HH279" s="166"/>
      <c r="HI279" s="166"/>
      <c r="HJ279" s="59"/>
      <c r="HK279" s="166"/>
      <c r="HL279" s="166"/>
      <c r="HM279" s="166"/>
      <c r="HN279" s="59"/>
      <c r="HO279" s="166"/>
      <c r="HP279" s="166"/>
      <c r="HQ279" s="166"/>
      <c r="HR279" s="59"/>
      <c r="HS279" s="166"/>
      <c r="HT279" s="166"/>
      <c r="HU279" s="166"/>
    </row>
    <row r="280" spans="1:229" s="61" customFormat="1" ht="90" customHeight="1" x14ac:dyDescent="0.2">
      <c r="A280" s="179">
        <v>94</v>
      </c>
      <c r="B280" s="46" t="s">
        <v>305</v>
      </c>
      <c r="C280" s="55" t="s">
        <v>30</v>
      </c>
      <c r="D280" s="48" t="s">
        <v>139</v>
      </c>
      <c r="E280" s="48" t="s">
        <v>163</v>
      </c>
      <c r="F280" s="48" t="s">
        <v>163</v>
      </c>
      <c r="G280" s="45">
        <v>70</v>
      </c>
      <c r="H280" s="45">
        <f t="shared" si="51"/>
        <v>280</v>
      </c>
      <c r="I280" s="45" t="s">
        <v>228</v>
      </c>
      <c r="J280" s="667">
        <v>88</v>
      </c>
      <c r="K280" s="57">
        <v>97</v>
      </c>
      <c r="L280" s="50">
        <f>H280*K280</f>
        <v>27160</v>
      </c>
      <c r="M280" s="51">
        <f t="shared" si="52"/>
        <v>5432</v>
      </c>
      <c r="N280" s="51">
        <f t="shared" si="53"/>
        <v>3395</v>
      </c>
      <c r="O280" s="52">
        <f t="shared" si="54"/>
        <v>35987</v>
      </c>
      <c r="P280" s="593">
        <v>45222</v>
      </c>
      <c r="Q280" s="52" t="s">
        <v>790</v>
      </c>
      <c r="R280" s="580" t="s">
        <v>390</v>
      </c>
      <c r="S280" s="574" t="s">
        <v>774</v>
      </c>
      <c r="T280" s="527">
        <f>'LOTTO 94'!B33</f>
        <v>80</v>
      </c>
      <c r="U280" s="46">
        <v>20</v>
      </c>
      <c r="V280" s="56">
        <f t="shared" si="57"/>
        <v>100</v>
      </c>
      <c r="W280" s="56"/>
      <c r="X280" s="695">
        <v>58.76</v>
      </c>
      <c r="Y280" s="676">
        <v>11200</v>
      </c>
      <c r="Z280" s="683">
        <f>Y280/H280</f>
        <v>40</v>
      </c>
      <c r="AA280" s="46" t="s">
        <v>806</v>
      </c>
      <c r="AB280" s="716" t="s">
        <v>818</v>
      </c>
      <c r="AC280" s="716" t="s">
        <v>819</v>
      </c>
      <c r="AD280" s="59"/>
      <c r="AE280" s="166"/>
      <c r="AF280" s="166"/>
      <c r="AG280" s="166"/>
      <c r="AH280" s="59"/>
      <c r="AI280" s="166"/>
      <c r="AJ280" s="166"/>
      <c r="AK280" s="166"/>
      <c r="AL280" s="59"/>
      <c r="AM280" s="166"/>
      <c r="AN280" s="166"/>
      <c r="AO280" s="166"/>
      <c r="AP280" s="59"/>
      <c r="AQ280" s="166"/>
      <c r="AR280" s="166"/>
      <c r="AS280" s="166"/>
      <c r="AT280" s="59"/>
      <c r="AU280" s="166"/>
      <c r="AV280" s="166"/>
      <c r="AW280" s="166"/>
      <c r="AX280" s="59"/>
      <c r="AY280" s="166"/>
      <c r="AZ280" s="166"/>
      <c r="BA280" s="166"/>
      <c r="BB280" s="59"/>
      <c r="BC280" s="166"/>
      <c r="BD280" s="166"/>
      <c r="BE280" s="166"/>
      <c r="BF280" s="59"/>
      <c r="BG280" s="166"/>
      <c r="BH280" s="166"/>
      <c r="BI280" s="166"/>
      <c r="BJ280" s="59"/>
      <c r="BK280" s="166"/>
      <c r="BL280" s="166"/>
      <c r="BM280" s="166"/>
      <c r="BN280" s="59"/>
      <c r="BO280" s="166"/>
      <c r="BP280" s="166"/>
      <c r="BQ280" s="166"/>
      <c r="BR280" s="59"/>
      <c r="BS280" s="166"/>
      <c r="BT280" s="166"/>
      <c r="BU280" s="166"/>
      <c r="BV280" s="59"/>
      <c r="BW280" s="166"/>
      <c r="BX280" s="166"/>
      <c r="BY280" s="166"/>
      <c r="BZ280" s="59"/>
      <c r="CA280" s="166"/>
      <c r="CB280" s="166"/>
      <c r="CC280" s="166"/>
      <c r="CD280" s="59"/>
      <c r="CE280" s="166"/>
      <c r="CF280" s="166"/>
      <c r="CG280" s="166"/>
      <c r="CH280" s="59"/>
      <c r="CI280" s="166"/>
      <c r="CJ280" s="166"/>
      <c r="CK280" s="166"/>
      <c r="CL280" s="59"/>
      <c r="CM280" s="166"/>
      <c r="CN280" s="166"/>
      <c r="CO280" s="166"/>
      <c r="CP280" s="59"/>
      <c r="CQ280" s="166"/>
      <c r="CR280" s="166"/>
      <c r="CS280" s="166"/>
      <c r="CT280" s="59"/>
      <c r="CU280" s="166"/>
      <c r="CV280" s="166"/>
      <c r="CW280" s="166"/>
      <c r="CX280" s="59"/>
      <c r="CY280" s="166"/>
      <c r="CZ280" s="166"/>
      <c r="DA280" s="166"/>
      <c r="DB280" s="59"/>
      <c r="DC280" s="166"/>
      <c r="DD280" s="166"/>
      <c r="DE280" s="166"/>
      <c r="DF280" s="59"/>
      <c r="DG280" s="166"/>
      <c r="DH280" s="166"/>
      <c r="DI280" s="166"/>
      <c r="DJ280" s="59"/>
      <c r="DK280" s="166"/>
      <c r="DL280" s="166"/>
      <c r="DM280" s="166"/>
      <c r="DN280" s="59"/>
      <c r="DO280" s="166"/>
      <c r="DP280" s="166"/>
      <c r="DQ280" s="166"/>
      <c r="DR280" s="59"/>
      <c r="DS280" s="166"/>
      <c r="DT280" s="166"/>
      <c r="DU280" s="166"/>
      <c r="DV280" s="59"/>
      <c r="DW280" s="166"/>
      <c r="DX280" s="166"/>
      <c r="DY280" s="166"/>
      <c r="DZ280" s="59"/>
      <c r="EA280" s="166"/>
      <c r="EB280" s="166"/>
      <c r="EC280" s="166"/>
      <c r="ED280" s="59"/>
      <c r="EE280" s="166"/>
      <c r="EF280" s="166"/>
      <c r="EG280" s="166"/>
      <c r="EH280" s="59"/>
      <c r="EI280" s="166"/>
      <c r="EJ280" s="166"/>
      <c r="EK280" s="166"/>
      <c r="EL280" s="59"/>
      <c r="EM280" s="166"/>
      <c r="EN280" s="166"/>
      <c r="EO280" s="166"/>
      <c r="EP280" s="59"/>
      <c r="EQ280" s="166"/>
      <c r="ER280" s="166"/>
      <c r="ES280" s="166"/>
      <c r="ET280" s="59"/>
      <c r="EU280" s="166"/>
      <c r="EV280" s="166"/>
      <c r="EW280" s="166"/>
      <c r="EX280" s="59"/>
      <c r="EY280" s="166"/>
      <c r="EZ280" s="166"/>
      <c r="FA280" s="166"/>
      <c r="FB280" s="59"/>
      <c r="FC280" s="166"/>
      <c r="FD280" s="166"/>
      <c r="FE280" s="166"/>
      <c r="FF280" s="59"/>
      <c r="FG280" s="166"/>
      <c r="FH280" s="166"/>
      <c r="FI280" s="166"/>
      <c r="FJ280" s="59"/>
      <c r="FK280" s="166"/>
      <c r="FL280" s="166"/>
      <c r="FM280" s="166"/>
      <c r="FN280" s="59"/>
      <c r="FO280" s="166"/>
      <c r="FP280" s="166"/>
      <c r="FQ280" s="166"/>
      <c r="FR280" s="59"/>
      <c r="FS280" s="166"/>
      <c r="FT280" s="166"/>
      <c r="FU280" s="166"/>
      <c r="FV280" s="59"/>
      <c r="FW280" s="166"/>
      <c r="FX280" s="166"/>
      <c r="FY280" s="166"/>
      <c r="FZ280" s="59"/>
      <c r="GA280" s="166"/>
      <c r="GB280" s="166"/>
      <c r="GC280" s="166"/>
      <c r="GD280" s="59"/>
      <c r="GE280" s="166"/>
      <c r="GF280" s="166"/>
      <c r="GG280" s="166"/>
      <c r="GH280" s="59"/>
      <c r="GI280" s="166"/>
      <c r="GJ280" s="166"/>
      <c r="GK280" s="166"/>
      <c r="GL280" s="59"/>
      <c r="GM280" s="166"/>
      <c r="GN280" s="166"/>
      <c r="GO280" s="166"/>
      <c r="GP280" s="59"/>
      <c r="GQ280" s="166"/>
      <c r="GR280" s="166"/>
      <c r="GS280" s="166"/>
      <c r="GT280" s="59"/>
      <c r="GU280" s="166"/>
      <c r="GV280" s="166"/>
      <c r="GW280" s="166"/>
      <c r="GX280" s="59"/>
      <c r="GY280" s="166"/>
      <c r="GZ280" s="166"/>
      <c r="HA280" s="166"/>
      <c r="HB280" s="59"/>
      <c r="HC280" s="166"/>
      <c r="HD280" s="166"/>
      <c r="HE280" s="166"/>
      <c r="HF280" s="59"/>
      <c r="HG280" s="166"/>
      <c r="HH280" s="166"/>
      <c r="HI280" s="166"/>
      <c r="HJ280" s="59"/>
      <c r="HK280" s="166"/>
      <c r="HL280" s="166"/>
      <c r="HM280" s="166"/>
      <c r="HN280" s="59"/>
      <c r="HO280" s="166"/>
      <c r="HP280" s="166"/>
      <c r="HQ280" s="166"/>
      <c r="HR280" s="59"/>
      <c r="HS280" s="166"/>
      <c r="HT280" s="166"/>
      <c r="HU280" s="166"/>
    </row>
    <row r="281" spans="1:229" s="61" customFormat="1" ht="90" customHeight="1" x14ac:dyDescent="0.2">
      <c r="A281" s="179">
        <v>94</v>
      </c>
      <c r="B281" s="46" t="s">
        <v>305</v>
      </c>
      <c r="C281" s="55" t="s">
        <v>30</v>
      </c>
      <c r="D281" s="48" t="s">
        <v>139</v>
      </c>
      <c r="E281" s="48" t="s">
        <v>163</v>
      </c>
      <c r="F281" s="48" t="s">
        <v>163</v>
      </c>
      <c r="G281" s="45">
        <v>70</v>
      </c>
      <c r="H281" s="45">
        <f t="shared" si="51"/>
        <v>280</v>
      </c>
      <c r="I281" s="45" t="s">
        <v>228</v>
      </c>
      <c r="J281" s="667">
        <v>88</v>
      </c>
      <c r="K281" s="57">
        <v>97</v>
      </c>
      <c r="L281" s="50">
        <f>H281*K281</f>
        <v>27160</v>
      </c>
      <c r="M281" s="51">
        <f t="shared" si="52"/>
        <v>5432</v>
      </c>
      <c r="N281" s="51">
        <f t="shared" si="53"/>
        <v>3395</v>
      </c>
      <c r="O281" s="52">
        <f t="shared" si="54"/>
        <v>35987</v>
      </c>
      <c r="P281" s="593">
        <v>45222</v>
      </c>
      <c r="Q281" s="52" t="s">
        <v>790</v>
      </c>
      <c r="R281" s="580" t="s">
        <v>391</v>
      </c>
      <c r="S281" s="574" t="s">
        <v>774</v>
      </c>
      <c r="T281" s="527">
        <f>'LOTTO 94'!B34</f>
        <v>80</v>
      </c>
      <c r="U281" s="46">
        <v>7.01</v>
      </c>
      <c r="V281" s="56">
        <f t="shared" si="57"/>
        <v>87.01</v>
      </c>
      <c r="W281" s="56"/>
      <c r="X281" s="695">
        <v>7.22</v>
      </c>
      <c r="Y281" s="676">
        <v>25200</v>
      </c>
      <c r="Z281" s="683">
        <f>Y281/H281</f>
        <v>90</v>
      </c>
      <c r="AA281" s="46" t="s">
        <v>812</v>
      </c>
      <c r="AB281" s="716"/>
      <c r="AC281" s="716"/>
      <c r="AD281" s="59"/>
      <c r="AE281" s="166"/>
      <c r="AF281" s="166"/>
      <c r="AG281" s="166"/>
      <c r="AH281" s="59"/>
      <c r="AI281" s="166"/>
      <c r="AJ281" s="166"/>
      <c r="AK281" s="166"/>
      <c r="AL281" s="59"/>
      <c r="AM281" s="166"/>
      <c r="AN281" s="166"/>
      <c r="AO281" s="166"/>
      <c r="AP281" s="59"/>
      <c r="AQ281" s="166"/>
      <c r="AR281" s="166"/>
      <c r="AS281" s="166"/>
      <c r="AT281" s="59"/>
      <c r="AU281" s="166"/>
      <c r="AV281" s="166"/>
      <c r="AW281" s="166"/>
      <c r="AX281" s="59"/>
      <c r="AY281" s="166"/>
      <c r="AZ281" s="166"/>
      <c r="BA281" s="166"/>
      <c r="BB281" s="59"/>
      <c r="BC281" s="166"/>
      <c r="BD281" s="166"/>
      <c r="BE281" s="166"/>
      <c r="BF281" s="59"/>
      <c r="BG281" s="166"/>
      <c r="BH281" s="166"/>
      <c r="BI281" s="166"/>
      <c r="BJ281" s="59"/>
      <c r="BK281" s="166"/>
      <c r="BL281" s="166"/>
      <c r="BM281" s="166"/>
      <c r="BN281" s="59"/>
      <c r="BO281" s="166"/>
      <c r="BP281" s="166"/>
      <c r="BQ281" s="166"/>
      <c r="BR281" s="59"/>
      <c r="BS281" s="166"/>
      <c r="BT281" s="166"/>
      <c r="BU281" s="166"/>
      <c r="BV281" s="59"/>
      <c r="BW281" s="166"/>
      <c r="BX281" s="166"/>
      <c r="BY281" s="166"/>
      <c r="BZ281" s="59"/>
      <c r="CA281" s="166"/>
      <c r="CB281" s="166"/>
      <c r="CC281" s="166"/>
      <c r="CD281" s="59"/>
      <c r="CE281" s="166"/>
      <c r="CF281" s="166"/>
      <c r="CG281" s="166"/>
      <c r="CH281" s="59"/>
      <c r="CI281" s="166"/>
      <c r="CJ281" s="166"/>
      <c r="CK281" s="166"/>
      <c r="CL281" s="59"/>
      <c r="CM281" s="166"/>
      <c r="CN281" s="166"/>
      <c r="CO281" s="166"/>
      <c r="CP281" s="59"/>
      <c r="CQ281" s="166"/>
      <c r="CR281" s="166"/>
      <c r="CS281" s="166"/>
      <c r="CT281" s="59"/>
      <c r="CU281" s="166"/>
      <c r="CV281" s="166"/>
      <c r="CW281" s="166"/>
      <c r="CX281" s="59"/>
      <c r="CY281" s="166"/>
      <c r="CZ281" s="166"/>
      <c r="DA281" s="166"/>
      <c r="DB281" s="59"/>
      <c r="DC281" s="166"/>
      <c r="DD281" s="166"/>
      <c r="DE281" s="166"/>
      <c r="DF281" s="59"/>
      <c r="DG281" s="166"/>
      <c r="DH281" s="166"/>
      <c r="DI281" s="166"/>
      <c r="DJ281" s="59"/>
      <c r="DK281" s="166"/>
      <c r="DL281" s="166"/>
      <c r="DM281" s="166"/>
      <c r="DN281" s="59"/>
      <c r="DO281" s="166"/>
      <c r="DP281" s="166"/>
      <c r="DQ281" s="166"/>
      <c r="DR281" s="59"/>
      <c r="DS281" s="166"/>
      <c r="DT281" s="166"/>
      <c r="DU281" s="166"/>
      <c r="DV281" s="59"/>
      <c r="DW281" s="166"/>
      <c r="DX281" s="166"/>
      <c r="DY281" s="166"/>
      <c r="DZ281" s="59"/>
      <c r="EA281" s="166"/>
      <c r="EB281" s="166"/>
      <c r="EC281" s="166"/>
      <c r="ED281" s="59"/>
      <c r="EE281" s="166"/>
      <c r="EF281" s="166"/>
      <c r="EG281" s="166"/>
      <c r="EH281" s="59"/>
      <c r="EI281" s="166"/>
      <c r="EJ281" s="166"/>
      <c r="EK281" s="166"/>
      <c r="EL281" s="59"/>
      <c r="EM281" s="166"/>
      <c r="EN281" s="166"/>
      <c r="EO281" s="166"/>
      <c r="EP281" s="59"/>
      <c r="EQ281" s="166"/>
      <c r="ER281" s="166"/>
      <c r="ES281" s="166"/>
      <c r="ET281" s="59"/>
      <c r="EU281" s="166"/>
      <c r="EV281" s="166"/>
      <c r="EW281" s="166"/>
      <c r="EX281" s="59"/>
      <c r="EY281" s="166"/>
      <c r="EZ281" s="166"/>
      <c r="FA281" s="166"/>
      <c r="FB281" s="59"/>
      <c r="FC281" s="166"/>
      <c r="FD281" s="166"/>
      <c r="FE281" s="166"/>
      <c r="FF281" s="59"/>
      <c r="FG281" s="166"/>
      <c r="FH281" s="166"/>
      <c r="FI281" s="166"/>
      <c r="FJ281" s="59"/>
      <c r="FK281" s="166"/>
      <c r="FL281" s="166"/>
      <c r="FM281" s="166"/>
      <c r="FN281" s="59"/>
      <c r="FO281" s="166"/>
      <c r="FP281" s="166"/>
      <c r="FQ281" s="166"/>
      <c r="FR281" s="59"/>
      <c r="FS281" s="166"/>
      <c r="FT281" s="166"/>
      <c r="FU281" s="166"/>
      <c r="FV281" s="59"/>
      <c r="FW281" s="166"/>
      <c r="FX281" s="166"/>
      <c r="FY281" s="166"/>
      <c r="FZ281" s="59"/>
      <c r="GA281" s="166"/>
      <c r="GB281" s="166"/>
      <c r="GC281" s="166"/>
      <c r="GD281" s="59"/>
      <c r="GE281" s="166"/>
      <c r="GF281" s="166"/>
      <c r="GG281" s="166"/>
      <c r="GH281" s="59"/>
      <c r="GI281" s="166"/>
      <c r="GJ281" s="166"/>
      <c r="GK281" s="166"/>
      <c r="GL281" s="59"/>
      <c r="GM281" s="166"/>
      <c r="GN281" s="166"/>
      <c r="GO281" s="166"/>
      <c r="GP281" s="59"/>
      <c r="GQ281" s="166"/>
      <c r="GR281" s="166"/>
      <c r="GS281" s="166"/>
      <c r="GT281" s="59"/>
      <c r="GU281" s="166"/>
      <c r="GV281" s="166"/>
      <c r="GW281" s="166"/>
      <c r="GX281" s="59"/>
      <c r="GY281" s="166"/>
      <c r="GZ281" s="166"/>
      <c r="HA281" s="166"/>
      <c r="HB281" s="59"/>
      <c r="HC281" s="166"/>
      <c r="HD281" s="166"/>
      <c r="HE281" s="166"/>
      <c r="HF281" s="59"/>
      <c r="HG281" s="166"/>
      <c r="HH281" s="166"/>
      <c r="HI281" s="166"/>
      <c r="HJ281" s="59"/>
      <c r="HK281" s="166"/>
      <c r="HL281" s="166"/>
      <c r="HM281" s="166"/>
      <c r="HN281" s="59"/>
      <c r="HO281" s="166"/>
      <c r="HP281" s="166"/>
      <c r="HQ281" s="166"/>
      <c r="HR281" s="59"/>
      <c r="HS281" s="166"/>
      <c r="HT281" s="166"/>
      <c r="HU281" s="166"/>
    </row>
    <row r="282" spans="1:229" s="61" customFormat="1" ht="90" customHeight="1" x14ac:dyDescent="0.2">
      <c r="A282" s="179">
        <v>94</v>
      </c>
      <c r="B282" s="46" t="s">
        <v>305</v>
      </c>
      <c r="C282" s="55" t="s">
        <v>30</v>
      </c>
      <c r="D282" s="48" t="s">
        <v>139</v>
      </c>
      <c r="E282" s="48" t="s">
        <v>163</v>
      </c>
      <c r="F282" s="48" t="s">
        <v>163</v>
      </c>
      <c r="G282" s="45">
        <v>70</v>
      </c>
      <c r="H282" s="45">
        <f t="shared" si="51"/>
        <v>280</v>
      </c>
      <c r="I282" s="45" t="s">
        <v>228</v>
      </c>
      <c r="J282" s="667">
        <v>88</v>
      </c>
      <c r="K282" s="57">
        <v>97</v>
      </c>
      <c r="L282" s="50">
        <f>H282*K282</f>
        <v>27160</v>
      </c>
      <c r="M282" s="51">
        <f t="shared" si="52"/>
        <v>5432</v>
      </c>
      <c r="N282" s="51">
        <f t="shared" si="53"/>
        <v>3395</v>
      </c>
      <c r="O282" s="52">
        <f t="shared" si="54"/>
        <v>35987</v>
      </c>
      <c r="P282" s="593">
        <v>45222</v>
      </c>
      <c r="Q282" s="52" t="s">
        <v>790</v>
      </c>
      <c r="R282" s="580" t="s">
        <v>399</v>
      </c>
      <c r="S282" s="574" t="s">
        <v>774</v>
      </c>
      <c r="T282" s="527">
        <f>'LOTTO 94'!B35</f>
        <v>80</v>
      </c>
      <c r="U282" s="46">
        <v>16.11</v>
      </c>
      <c r="V282" s="56">
        <f t="shared" si="57"/>
        <v>96.11</v>
      </c>
      <c r="W282" s="56"/>
      <c r="X282" s="695">
        <v>38.14</v>
      </c>
      <c r="Y282" s="676">
        <v>16800</v>
      </c>
      <c r="Z282" s="683">
        <f>Y282/H282</f>
        <v>60</v>
      </c>
      <c r="AA282" s="46" t="s">
        <v>806</v>
      </c>
      <c r="AB282" s="716" t="s">
        <v>818</v>
      </c>
      <c r="AC282" s="716" t="s">
        <v>819</v>
      </c>
      <c r="AD282" s="59"/>
      <c r="AE282" s="166"/>
      <c r="AF282" s="166"/>
      <c r="AG282" s="166"/>
      <c r="AH282" s="59"/>
      <c r="AI282" s="166"/>
      <c r="AJ282" s="166"/>
      <c r="AK282" s="166"/>
      <c r="AL282" s="59"/>
      <c r="AM282" s="166"/>
      <c r="AN282" s="166"/>
      <c r="AO282" s="166"/>
      <c r="AP282" s="59"/>
      <c r="AQ282" s="166"/>
      <c r="AR282" s="166"/>
      <c r="AS282" s="166"/>
      <c r="AT282" s="59"/>
      <c r="AU282" s="166"/>
      <c r="AV282" s="166"/>
      <c r="AW282" s="166"/>
      <c r="AX282" s="59"/>
      <c r="AY282" s="166"/>
      <c r="AZ282" s="166"/>
      <c r="BA282" s="166"/>
      <c r="BB282" s="59"/>
      <c r="BC282" s="166"/>
      <c r="BD282" s="166"/>
      <c r="BE282" s="166"/>
      <c r="BF282" s="59"/>
      <c r="BG282" s="166"/>
      <c r="BH282" s="166"/>
      <c r="BI282" s="166"/>
      <c r="BJ282" s="59"/>
      <c r="BK282" s="166"/>
      <c r="BL282" s="166"/>
      <c r="BM282" s="166"/>
      <c r="BN282" s="59"/>
      <c r="BO282" s="166"/>
      <c r="BP282" s="166"/>
      <c r="BQ282" s="166"/>
      <c r="BR282" s="59"/>
      <c r="BS282" s="166"/>
      <c r="BT282" s="166"/>
      <c r="BU282" s="166"/>
      <c r="BV282" s="59"/>
      <c r="BW282" s="166"/>
      <c r="BX282" s="166"/>
      <c r="BY282" s="166"/>
      <c r="BZ282" s="59"/>
      <c r="CA282" s="166"/>
      <c r="CB282" s="166"/>
      <c r="CC282" s="166"/>
      <c r="CD282" s="59"/>
      <c r="CE282" s="166"/>
      <c r="CF282" s="166"/>
      <c r="CG282" s="166"/>
      <c r="CH282" s="59"/>
      <c r="CI282" s="166"/>
      <c r="CJ282" s="166"/>
      <c r="CK282" s="166"/>
      <c r="CL282" s="59"/>
      <c r="CM282" s="166"/>
      <c r="CN282" s="166"/>
      <c r="CO282" s="166"/>
      <c r="CP282" s="59"/>
      <c r="CQ282" s="166"/>
      <c r="CR282" s="166"/>
      <c r="CS282" s="166"/>
      <c r="CT282" s="59"/>
      <c r="CU282" s="166"/>
      <c r="CV282" s="166"/>
      <c r="CW282" s="166"/>
      <c r="CX282" s="59"/>
      <c r="CY282" s="166"/>
      <c r="CZ282" s="166"/>
      <c r="DA282" s="166"/>
      <c r="DB282" s="59"/>
      <c r="DC282" s="166"/>
      <c r="DD282" s="166"/>
      <c r="DE282" s="166"/>
      <c r="DF282" s="59"/>
      <c r="DG282" s="166"/>
      <c r="DH282" s="166"/>
      <c r="DI282" s="166"/>
      <c r="DJ282" s="59"/>
      <c r="DK282" s="166"/>
      <c r="DL282" s="166"/>
      <c r="DM282" s="166"/>
      <c r="DN282" s="59"/>
      <c r="DO282" s="166"/>
      <c r="DP282" s="166"/>
      <c r="DQ282" s="166"/>
      <c r="DR282" s="59"/>
      <c r="DS282" s="166"/>
      <c r="DT282" s="166"/>
      <c r="DU282" s="166"/>
      <c r="DV282" s="59"/>
      <c r="DW282" s="166"/>
      <c r="DX282" s="166"/>
      <c r="DY282" s="166"/>
      <c r="DZ282" s="59"/>
      <c r="EA282" s="166"/>
      <c r="EB282" s="166"/>
      <c r="EC282" s="166"/>
      <c r="ED282" s="59"/>
      <c r="EE282" s="166"/>
      <c r="EF282" s="166"/>
      <c r="EG282" s="166"/>
      <c r="EH282" s="59"/>
      <c r="EI282" s="166"/>
      <c r="EJ282" s="166"/>
      <c r="EK282" s="166"/>
      <c r="EL282" s="59"/>
      <c r="EM282" s="166"/>
      <c r="EN282" s="166"/>
      <c r="EO282" s="166"/>
      <c r="EP282" s="59"/>
      <c r="EQ282" s="166"/>
      <c r="ER282" s="166"/>
      <c r="ES282" s="166"/>
      <c r="ET282" s="59"/>
      <c r="EU282" s="166"/>
      <c r="EV282" s="166"/>
      <c r="EW282" s="166"/>
      <c r="EX282" s="59"/>
      <c r="EY282" s="166"/>
      <c r="EZ282" s="166"/>
      <c r="FA282" s="166"/>
      <c r="FB282" s="59"/>
      <c r="FC282" s="166"/>
      <c r="FD282" s="166"/>
      <c r="FE282" s="166"/>
      <c r="FF282" s="59"/>
      <c r="FG282" s="166"/>
      <c r="FH282" s="166"/>
      <c r="FI282" s="166"/>
      <c r="FJ282" s="59"/>
      <c r="FK282" s="166"/>
      <c r="FL282" s="166"/>
      <c r="FM282" s="166"/>
      <c r="FN282" s="59"/>
      <c r="FO282" s="166"/>
      <c r="FP282" s="166"/>
      <c r="FQ282" s="166"/>
      <c r="FR282" s="59"/>
      <c r="FS282" s="166"/>
      <c r="FT282" s="166"/>
      <c r="FU282" s="166"/>
      <c r="FV282" s="59"/>
      <c r="FW282" s="166"/>
      <c r="FX282" s="166"/>
      <c r="FY282" s="166"/>
      <c r="FZ282" s="59"/>
      <c r="GA282" s="166"/>
      <c r="GB282" s="166"/>
      <c r="GC282" s="166"/>
      <c r="GD282" s="59"/>
      <c r="GE282" s="166"/>
      <c r="GF282" s="166"/>
      <c r="GG282" s="166"/>
      <c r="GH282" s="59"/>
      <c r="GI282" s="166"/>
      <c r="GJ282" s="166"/>
      <c r="GK282" s="166"/>
      <c r="GL282" s="59"/>
      <c r="GM282" s="166"/>
      <c r="GN282" s="166"/>
      <c r="GO282" s="166"/>
      <c r="GP282" s="59"/>
      <c r="GQ282" s="166"/>
      <c r="GR282" s="166"/>
      <c r="GS282" s="166"/>
      <c r="GT282" s="59"/>
      <c r="GU282" s="166"/>
      <c r="GV282" s="166"/>
      <c r="GW282" s="166"/>
      <c r="GX282" s="59"/>
      <c r="GY282" s="166"/>
      <c r="GZ282" s="166"/>
      <c r="HA282" s="166"/>
      <c r="HB282" s="59"/>
      <c r="HC282" s="166"/>
      <c r="HD282" s="166"/>
      <c r="HE282" s="166"/>
      <c r="HF282" s="59"/>
      <c r="HG282" s="166"/>
      <c r="HH282" s="166"/>
      <c r="HI282" s="166"/>
      <c r="HJ282" s="59"/>
      <c r="HK282" s="166"/>
      <c r="HL282" s="166"/>
      <c r="HM282" s="166"/>
      <c r="HN282" s="59"/>
      <c r="HO282" s="166"/>
      <c r="HP282" s="166"/>
      <c r="HQ282" s="166"/>
      <c r="HR282" s="59"/>
      <c r="HS282" s="166"/>
      <c r="HT282" s="166"/>
      <c r="HU282" s="166"/>
    </row>
    <row r="283" spans="1:229" ht="90" customHeight="1" x14ac:dyDescent="0.2">
      <c r="A283" s="178">
        <v>95</v>
      </c>
      <c r="B283" s="34" t="s">
        <v>306</v>
      </c>
      <c r="C283" s="23" t="s">
        <v>59</v>
      </c>
      <c r="D283" s="4" t="s">
        <v>139</v>
      </c>
      <c r="E283" s="4" t="s">
        <v>163</v>
      </c>
      <c r="F283" s="4" t="s">
        <v>163</v>
      </c>
      <c r="G283" s="1">
        <v>80</v>
      </c>
      <c r="H283" s="1">
        <f t="shared" si="51"/>
        <v>320</v>
      </c>
      <c r="I283" s="1" t="s">
        <v>228</v>
      </c>
      <c r="J283" s="667">
        <v>25</v>
      </c>
      <c r="K283" s="12">
        <v>28</v>
      </c>
      <c r="L283" s="10">
        <f>H283*K283</f>
        <v>8960</v>
      </c>
      <c r="M283" s="3">
        <f t="shared" si="52"/>
        <v>1792</v>
      </c>
      <c r="N283" s="3">
        <f t="shared" si="53"/>
        <v>1120</v>
      </c>
      <c r="O283" s="11">
        <f t="shared" si="54"/>
        <v>11872</v>
      </c>
      <c r="P283" s="591">
        <v>45222</v>
      </c>
      <c r="Q283" s="11" t="s">
        <v>790</v>
      </c>
      <c r="R283" s="579" t="s">
        <v>382</v>
      </c>
      <c r="S283" s="573" t="s">
        <v>772</v>
      </c>
      <c r="T283" s="528">
        <f>'LOTTO 95'!B23</f>
        <v>42.5</v>
      </c>
      <c r="U283" s="2" t="s">
        <v>809</v>
      </c>
      <c r="V283" s="2" t="s">
        <v>809</v>
      </c>
      <c r="W283" s="2"/>
      <c r="X283" s="2" t="s">
        <v>809</v>
      </c>
      <c r="Y283" s="2" t="s">
        <v>809</v>
      </c>
      <c r="Z283" s="2" t="s">
        <v>809</v>
      </c>
      <c r="AA283" s="2" t="s">
        <v>809</v>
      </c>
      <c r="AB283" s="2" t="s">
        <v>809</v>
      </c>
      <c r="AC283" s="8" t="s">
        <v>809</v>
      </c>
      <c r="AD283" s="14"/>
      <c r="AE283" s="165"/>
      <c r="AF283" s="165"/>
      <c r="AG283" s="165"/>
      <c r="AH283" s="14"/>
      <c r="AI283" s="165"/>
      <c r="AJ283" s="165"/>
      <c r="AK283" s="165"/>
      <c r="AL283" s="14"/>
      <c r="AM283" s="165"/>
      <c r="AN283" s="165"/>
      <c r="AO283" s="165"/>
      <c r="AP283" s="14"/>
      <c r="AQ283" s="165"/>
      <c r="AR283" s="165"/>
      <c r="AS283" s="165"/>
      <c r="AT283" s="14"/>
      <c r="AU283" s="165"/>
      <c r="AV283" s="165"/>
      <c r="AW283" s="165"/>
      <c r="AX283" s="14"/>
      <c r="AY283" s="165"/>
      <c r="AZ283" s="165"/>
      <c r="BA283" s="165"/>
      <c r="BB283" s="14"/>
      <c r="BC283" s="165"/>
      <c r="BD283" s="165"/>
      <c r="BE283" s="165"/>
      <c r="BF283" s="14"/>
      <c r="BG283" s="165"/>
      <c r="BH283" s="165"/>
      <c r="BI283" s="165"/>
      <c r="BJ283" s="14"/>
      <c r="BK283" s="165"/>
      <c r="BL283" s="165"/>
      <c r="BM283" s="165"/>
      <c r="BN283" s="14"/>
      <c r="BO283" s="165"/>
      <c r="BP283" s="165"/>
      <c r="BQ283" s="165"/>
      <c r="BR283" s="14"/>
      <c r="BS283" s="165"/>
      <c r="BT283" s="165"/>
      <c r="BU283" s="165"/>
      <c r="BV283" s="14"/>
      <c r="BW283" s="165"/>
      <c r="BX283" s="165"/>
      <c r="BY283" s="165"/>
      <c r="BZ283" s="14"/>
      <c r="CA283" s="165"/>
      <c r="CB283" s="165"/>
      <c r="CC283" s="165"/>
      <c r="CD283" s="14"/>
      <c r="CE283" s="165"/>
      <c r="CF283" s="165"/>
      <c r="CG283" s="165"/>
      <c r="CH283" s="14"/>
      <c r="CI283" s="165"/>
      <c r="CJ283" s="165"/>
      <c r="CK283" s="165"/>
      <c r="CL283" s="14"/>
      <c r="CM283" s="165"/>
      <c r="CN283" s="165"/>
      <c r="CO283" s="165"/>
      <c r="CP283" s="14"/>
      <c r="CQ283" s="165"/>
      <c r="CR283" s="165"/>
      <c r="CS283" s="165"/>
      <c r="CT283" s="14"/>
      <c r="CU283" s="165"/>
      <c r="CV283" s="165"/>
      <c r="CW283" s="165"/>
      <c r="CX283" s="14"/>
      <c r="CY283" s="165"/>
      <c r="CZ283" s="165"/>
      <c r="DA283" s="165"/>
      <c r="DB283" s="14"/>
      <c r="DC283" s="165"/>
      <c r="DD283" s="165"/>
      <c r="DE283" s="165"/>
      <c r="DF283" s="14"/>
      <c r="DG283" s="165"/>
      <c r="DH283" s="165"/>
      <c r="DI283" s="165"/>
      <c r="DJ283" s="14"/>
      <c r="DK283" s="165"/>
      <c r="DL283" s="165"/>
      <c r="DM283" s="165"/>
      <c r="DN283" s="14"/>
      <c r="DO283" s="165"/>
      <c r="DP283" s="165"/>
      <c r="DQ283" s="165"/>
      <c r="DR283" s="14"/>
      <c r="DS283" s="165"/>
      <c r="DT283" s="165"/>
      <c r="DU283" s="165"/>
      <c r="DV283" s="14"/>
      <c r="DW283" s="165"/>
      <c r="DX283" s="165"/>
      <c r="DY283" s="165"/>
      <c r="DZ283" s="14"/>
      <c r="EA283" s="165"/>
      <c r="EB283" s="165"/>
      <c r="EC283" s="165"/>
      <c r="ED283" s="14"/>
      <c r="EE283" s="165"/>
      <c r="EF283" s="165"/>
      <c r="EG283" s="165"/>
      <c r="EH283" s="14"/>
      <c r="EI283" s="165"/>
      <c r="EJ283" s="165"/>
      <c r="EK283" s="165"/>
      <c r="EL283" s="14"/>
      <c r="EM283" s="165"/>
      <c r="EN283" s="165"/>
      <c r="EO283" s="165"/>
      <c r="EP283" s="14"/>
      <c r="EQ283" s="165"/>
      <c r="ER283" s="165"/>
      <c r="ES283" s="165"/>
      <c r="ET283" s="14"/>
      <c r="EU283" s="165"/>
      <c r="EV283" s="165"/>
      <c r="EW283" s="165"/>
      <c r="EX283" s="14"/>
      <c r="EY283" s="165"/>
      <c r="EZ283" s="165"/>
      <c r="FA283" s="165"/>
      <c r="FB283" s="14"/>
      <c r="FC283" s="165"/>
      <c r="FD283" s="165"/>
      <c r="FE283" s="165"/>
      <c r="FF283" s="14"/>
      <c r="FG283" s="165"/>
      <c r="FH283" s="165"/>
      <c r="FI283" s="165"/>
      <c r="FJ283" s="14"/>
      <c r="FK283" s="165"/>
      <c r="FL283" s="165"/>
      <c r="FM283" s="165"/>
      <c r="FN283" s="14"/>
      <c r="FO283" s="165"/>
      <c r="FP283" s="165"/>
      <c r="FQ283" s="165"/>
      <c r="FR283" s="14"/>
      <c r="FS283" s="165"/>
      <c r="FT283" s="165"/>
      <c r="FU283" s="165"/>
      <c r="FV283" s="14"/>
      <c r="FW283" s="165"/>
      <c r="FX283" s="165"/>
      <c r="FY283" s="165"/>
      <c r="FZ283" s="14"/>
      <c r="GA283" s="165"/>
      <c r="GB283" s="165"/>
      <c r="GC283" s="165"/>
      <c r="GD283" s="14"/>
      <c r="GE283" s="165"/>
      <c r="GF283" s="165"/>
      <c r="GG283" s="165"/>
      <c r="GH283" s="14"/>
      <c r="GI283" s="165"/>
      <c r="GJ283" s="165"/>
      <c r="GK283" s="165"/>
      <c r="GL283" s="14"/>
      <c r="GM283" s="165"/>
      <c r="GN283" s="165"/>
      <c r="GO283" s="165"/>
      <c r="GP283" s="14"/>
      <c r="GQ283" s="165"/>
      <c r="GR283" s="165"/>
      <c r="GS283" s="165"/>
      <c r="GT283" s="14"/>
      <c r="GU283" s="165"/>
      <c r="GV283" s="165"/>
      <c r="GW283" s="165"/>
      <c r="GX283" s="14"/>
      <c r="GY283" s="165"/>
      <c r="GZ283" s="165"/>
      <c r="HA283" s="165"/>
      <c r="HB283" s="14"/>
      <c r="HC283" s="165"/>
      <c r="HD283" s="165"/>
      <c r="HE283" s="165"/>
      <c r="HF283" s="14"/>
      <c r="HG283" s="165"/>
      <c r="HH283" s="165"/>
      <c r="HI283" s="165"/>
      <c r="HJ283" s="14"/>
      <c r="HK283" s="165"/>
      <c r="HL283" s="165"/>
      <c r="HM283" s="165"/>
      <c r="HN283" s="14"/>
      <c r="HO283" s="165"/>
      <c r="HP283" s="165"/>
      <c r="HQ283" s="165"/>
      <c r="HR283" s="14"/>
      <c r="HS283" s="165"/>
      <c r="HT283" s="165"/>
      <c r="HU283" s="165"/>
    </row>
    <row r="284" spans="1:229" ht="90" customHeight="1" x14ac:dyDescent="0.2">
      <c r="A284" s="178">
        <v>95</v>
      </c>
      <c r="B284" s="34" t="s">
        <v>306</v>
      </c>
      <c r="C284" s="23" t="s">
        <v>59</v>
      </c>
      <c r="D284" s="4" t="s">
        <v>139</v>
      </c>
      <c r="E284" s="4" t="s">
        <v>163</v>
      </c>
      <c r="F284" s="4" t="s">
        <v>163</v>
      </c>
      <c r="G284" s="1">
        <v>80</v>
      </c>
      <c r="H284" s="1">
        <f t="shared" si="51"/>
        <v>320</v>
      </c>
      <c r="I284" s="1" t="s">
        <v>228</v>
      </c>
      <c r="J284" s="667">
        <v>25</v>
      </c>
      <c r="K284" s="12">
        <v>28</v>
      </c>
      <c r="L284" s="10">
        <f>H284*K284</f>
        <v>8960</v>
      </c>
      <c r="M284" s="3">
        <f t="shared" si="52"/>
        <v>1792</v>
      </c>
      <c r="N284" s="3">
        <f t="shared" si="53"/>
        <v>1120</v>
      </c>
      <c r="O284" s="11">
        <f t="shared" si="54"/>
        <v>11872</v>
      </c>
      <c r="P284" s="591">
        <v>45222</v>
      </c>
      <c r="Q284" s="11" t="s">
        <v>790</v>
      </c>
      <c r="R284" s="579" t="s">
        <v>390</v>
      </c>
      <c r="S284" s="573" t="s">
        <v>774</v>
      </c>
      <c r="T284" s="528">
        <f>'LOTTO 95'!B24</f>
        <v>80</v>
      </c>
      <c r="U284" s="2">
        <v>20</v>
      </c>
      <c r="V284" s="35">
        <f>U284+T284</f>
        <v>100</v>
      </c>
      <c r="W284" s="35"/>
      <c r="X284" s="664">
        <v>35.71</v>
      </c>
      <c r="Y284" s="677">
        <v>5760</v>
      </c>
      <c r="Z284" s="684">
        <f>Y284/H284</f>
        <v>18</v>
      </c>
      <c r="AA284" s="2"/>
      <c r="AB284" s="8" t="s">
        <v>807</v>
      </c>
      <c r="AC284" s="8" t="s">
        <v>819</v>
      </c>
      <c r="AD284" s="14"/>
      <c r="AE284" s="165"/>
      <c r="AF284" s="165"/>
      <c r="AG284" s="165"/>
      <c r="AH284" s="14"/>
      <c r="AI284" s="165"/>
      <c r="AJ284" s="165"/>
      <c r="AK284" s="165"/>
      <c r="AL284" s="14"/>
      <c r="AM284" s="165"/>
      <c r="AN284" s="165"/>
      <c r="AO284" s="165"/>
      <c r="AP284" s="14"/>
      <c r="AQ284" s="165"/>
      <c r="AR284" s="165"/>
      <c r="AS284" s="165"/>
      <c r="AT284" s="14"/>
      <c r="AU284" s="165"/>
      <c r="AV284" s="165"/>
      <c r="AW284" s="165"/>
      <c r="AX284" s="14"/>
      <c r="AY284" s="165"/>
      <c r="AZ284" s="165"/>
      <c r="BA284" s="165"/>
      <c r="BB284" s="14"/>
      <c r="BC284" s="165"/>
      <c r="BD284" s="165"/>
      <c r="BE284" s="165"/>
      <c r="BF284" s="14"/>
      <c r="BG284" s="165"/>
      <c r="BH284" s="165"/>
      <c r="BI284" s="165"/>
      <c r="BJ284" s="14"/>
      <c r="BK284" s="165"/>
      <c r="BL284" s="165"/>
      <c r="BM284" s="165"/>
      <c r="BN284" s="14"/>
      <c r="BO284" s="165"/>
      <c r="BP284" s="165"/>
      <c r="BQ284" s="165"/>
      <c r="BR284" s="14"/>
      <c r="BS284" s="165"/>
      <c r="BT284" s="165"/>
      <c r="BU284" s="165"/>
      <c r="BV284" s="14"/>
      <c r="BW284" s="165"/>
      <c r="BX284" s="165"/>
      <c r="BY284" s="165"/>
      <c r="BZ284" s="14"/>
      <c r="CA284" s="165"/>
      <c r="CB284" s="165"/>
      <c r="CC284" s="165"/>
      <c r="CD284" s="14"/>
      <c r="CE284" s="165"/>
      <c r="CF284" s="165"/>
      <c r="CG284" s="165"/>
      <c r="CH284" s="14"/>
      <c r="CI284" s="165"/>
      <c r="CJ284" s="165"/>
      <c r="CK284" s="165"/>
      <c r="CL284" s="14"/>
      <c r="CM284" s="165"/>
      <c r="CN284" s="165"/>
      <c r="CO284" s="165"/>
      <c r="CP284" s="14"/>
      <c r="CQ284" s="165"/>
      <c r="CR284" s="165"/>
      <c r="CS284" s="165"/>
      <c r="CT284" s="14"/>
      <c r="CU284" s="165"/>
      <c r="CV284" s="165"/>
      <c r="CW284" s="165"/>
      <c r="CX284" s="14"/>
      <c r="CY284" s="165"/>
      <c r="CZ284" s="165"/>
      <c r="DA284" s="165"/>
      <c r="DB284" s="14"/>
      <c r="DC284" s="165"/>
      <c r="DD284" s="165"/>
      <c r="DE284" s="165"/>
      <c r="DF284" s="14"/>
      <c r="DG284" s="165"/>
      <c r="DH284" s="165"/>
      <c r="DI284" s="165"/>
      <c r="DJ284" s="14"/>
      <c r="DK284" s="165"/>
      <c r="DL284" s="165"/>
      <c r="DM284" s="165"/>
      <c r="DN284" s="14"/>
      <c r="DO284" s="165"/>
      <c r="DP284" s="165"/>
      <c r="DQ284" s="165"/>
      <c r="DR284" s="14"/>
      <c r="DS284" s="165"/>
      <c r="DT284" s="165"/>
      <c r="DU284" s="165"/>
      <c r="DV284" s="14"/>
      <c r="DW284" s="165"/>
      <c r="DX284" s="165"/>
      <c r="DY284" s="165"/>
      <c r="DZ284" s="14"/>
      <c r="EA284" s="165"/>
      <c r="EB284" s="165"/>
      <c r="EC284" s="165"/>
      <c r="ED284" s="14"/>
      <c r="EE284" s="165"/>
      <c r="EF284" s="165"/>
      <c r="EG284" s="165"/>
      <c r="EH284" s="14"/>
      <c r="EI284" s="165"/>
      <c r="EJ284" s="165"/>
      <c r="EK284" s="165"/>
      <c r="EL284" s="14"/>
      <c r="EM284" s="165"/>
      <c r="EN284" s="165"/>
      <c r="EO284" s="165"/>
      <c r="EP284" s="14"/>
      <c r="EQ284" s="165"/>
      <c r="ER284" s="165"/>
      <c r="ES284" s="165"/>
      <c r="ET284" s="14"/>
      <c r="EU284" s="165"/>
      <c r="EV284" s="165"/>
      <c r="EW284" s="165"/>
      <c r="EX284" s="14"/>
      <c r="EY284" s="165"/>
      <c r="EZ284" s="165"/>
      <c r="FA284" s="165"/>
      <c r="FB284" s="14"/>
      <c r="FC284" s="165"/>
      <c r="FD284" s="165"/>
      <c r="FE284" s="165"/>
      <c r="FF284" s="14"/>
      <c r="FG284" s="165"/>
      <c r="FH284" s="165"/>
      <c r="FI284" s="165"/>
      <c r="FJ284" s="14"/>
      <c r="FK284" s="165"/>
      <c r="FL284" s="165"/>
      <c r="FM284" s="165"/>
      <c r="FN284" s="14"/>
      <c r="FO284" s="165"/>
      <c r="FP284" s="165"/>
      <c r="FQ284" s="165"/>
      <c r="FR284" s="14"/>
      <c r="FS284" s="165"/>
      <c r="FT284" s="165"/>
      <c r="FU284" s="165"/>
      <c r="FV284" s="14"/>
      <c r="FW284" s="165"/>
      <c r="FX284" s="165"/>
      <c r="FY284" s="165"/>
      <c r="FZ284" s="14"/>
      <c r="GA284" s="165"/>
      <c r="GB284" s="165"/>
      <c r="GC284" s="165"/>
      <c r="GD284" s="14"/>
      <c r="GE284" s="165"/>
      <c r="GF284" s="165"/>
      <c r="GG284" s="165"/>
      <c r="GH284" s="14"/>
      <c r="GI284" s="165"/>
      <c r="GJ284" s="165"/>
      <c r="GK284" s="165"/>
      <c r="GL284" s="14"/>
      <c r="GM284" s="165"/>
      <c r="GN284" s="165"/>
      <c r="GO284" s="165"/>
      <c r="GP284" s="14"/>
      <c r="GQ284" s="165"/>
      <c r="GR284" s="165"/>
      <c r="GS284" s="165"/>
      <c r="GT284" s="14"/>
      <c r="GU284" s="165"/>
      <c r="GV284" s="165"/>
      <c r="GW284" s="165"/>
      <c r="GX284" s="14"/>
      <c r="GY284" s="165"/>
      <c r="GZ284" s="165"/>
      <c r="HA284" s="165"/>
      <c r="HB284" s="14"/>
      <c r="HC284" s="165"/>
      <c r="HD284" s="165"/>
      <c r="HE284" s="165"/>
      <c r="HF284" s="14"/>
      <c r="HG284" s="165"/>
      <c r="HH284" s="165"/>
      <c r="HI284" s="165"/>
      <c r="HJ284" s="14"/>
      <c r="HK284" s="165"/>
      <c r="HL284" s="165"/>
      <c r="HM284" s="165"/>
      <c r="HN284" s="14"/>
      <c r="HO284" s="165"/>
      <c r="HP284" s="165"/>
      <c r="HQ284" s="165"/>
      <c r="HR284" s="14"/>
      <c r="HS284" s="165"/>
      <c r="HT284" s="165"/>
      <c r="HU284" s="165"/>
    </row>
    <row r="285" spans="1:229" ht="90" customHeight="1" x14ac:dyDescent="0.2">
      <c r="A285" s="178">
        <v>95</v>
      </c>
      <c r="B285" s="34" t="s">
        <v>306</v>
      </c>
      <c r="C285" s="23" t="s">
        <v>59</v>
      </c>
      <c r="D285" s="4" t="s">
        <v>139</v>
      </c>
      <c r="E285" s="4" t="s">
        <v>163</v>
      </c>
      <c r="F285" s="4" t="s">
        <v>163</v>
      </c>
      <c r="G285" s="1">
        <v>80</v>
      </c>
      <c r="H285" s="1">
        <f t="shared" si="51"/>
        <v>320</v>
      </c>
      <c r="I285" s="1" t="s">
        <v>228</v>
      </c>
      <c r="J285" s="667">
        <v>25</v>
      </c>
      <c r="K285" s="12">
        <v>28</v>
      </c>
      <c r="L285" s="10">
        <f>H285*K285</f>
        <v>8960</v>
      </c>
      <c r="M285" s="3">
        <f t="shared" si="52"/>
        <v>1792</v>
      </c>
      <c r="N285" s="3">
        <f t="shared" si="53"/>
        <v>1120</v>
      </c>
      <c r="O285" s="11">
        <f t="shared" si="54"/>
        <v>11872</v>
      </c>
      <c r="P285" s="591">
        <v>45222</v>
      </c>
      <c r="Q285" s="11" t="s">
        <v>790</v>
      </c>
      <c r="R285" s="579" t="s">
        <v>396</v>
      </c>
      <c r="S285" s="573" t="s">
        <v>774</v>
      </c>
      <c r="T285" s="528">
        <f>'LOTTO 95'!B25</f>
        <v>61.25</v>
      </c>
      <c r="U285" s="2">
        <v>14.7</v>
      </c>
      <c r="V285" s="35">
        <f>U285+T285</f>
        <v>75.95</v>
      </c>
      <c r="W285" s="35"/>
      <c r="X285" s="697">
        <v>19.29</v>
      </c>
      <c r="Y285" s="677">
        <v>7232</v>
      </c>
      <c r="Z285" s="684">
        <f>Y285/H285</f>
        <v>22.6</v>
      </c>
      <c r="AA285" s="2"/>
      <c r="AB285" s="8" t="s">
        <v>807</v>
      </c>
      <c r="AC285" s="8" t="s">
        <v>819</v>
      </c>
      <c r="AD285" s="14"/>
      <c r="AE285" s="165"/>
      <c r="AF285" s="165"/>
      <c r="AG285" s="165"/>
      <c r="AH285" s="14"/>
      <c r="AI285" s="165"/>
      <c r="AJ285" s="165"/>
      <c r="AK285" s="165"/>
      <c r="AL285" s="14"/>
      <c r="AM285" s="165"/>
      <c r="AN285" s="165"/>
      <c r="AO285" s="165"/>
      <c r="AP285" s="14"/>
      <c r="AQ285" s="165"/>
      <c r="AR285" s="165"/>
      <c r="AS285" s="165"/>
      <c r="AT285" s="14"/>
      <c r="AU285" s="165"/>
      <c r="AV285" s="165"/>
      <c r="AW285" s="165"/>
      <c r="AX285" s="14"/>
      <c r="AY285" s="165"/>
      <c r="AZ285" s="165"/>
      <c r="BA285" s="165"/>
      <c r="BB285" s="14"/>
      <c r="BC285" s="165"/>
      <c r="BD285" s="165"/>
      <c r="BE285" s="165"/>
      <c r="BF285" s="14"/>
      <c r="BG285" s="165"/>
      <c r="BH285" s="165"/>
      <c r="BI285" s="165"/>
      <c r="BJ285" s="14"/>
      <c r="BK285" s="165"/>
      <c r="BL285" s="165"/>
      <c r="BM285" s="165"/>
      <c r="BN285" s="14"/>
      <c r="BO285" s="165"/>
      <c r="BP285" s="165"/>
      <c r="BQ285" s="165"/>
      <c r="BR285" s="14"/>
      <c r="BS285" s="165"/>
      <c r="BT285" s="165"/>
      <c r="BU285" s="165"/>
      <c r="BV285" s="14"/>
      <c r="BW285" s="165"/>
      <c r="BX285" s="165"/>
      <c r="BY285" s="165"/>
      <c r="BZ285" s="14"/>
      <c r="CA285" s="165"/>
      <c r="CB285" s="165"/>
      <c r="CC285" s="165"/>
      <c r="CD285" s="14"/>
      <c r="CE285" s="165"/>
      <c r="CF285" s="165"/>
      <c r="CG285" s="165"/>
      <c r="CH285" s="14"/>
      <c r="CI285" s="165"/>
      <c r="CJ285" s="165"/>
      <c r="CK285" s="165"/>
      <c r="CL285" s="14"/>
      <c r="CM285" s="165"/>
      <c r="CN285" s="165"/>
      <c r="CO285" s="165"/>
      <c r="CP285" s="14"/>
      <c r="CQ285" s="165"/>
      <c r="CR285" s="165"/>
      <c r="CS285" s="165"/>
      <c r="CT285" s="14"/>
      <c r="CU285" s="165"/>
      <c r="CV285" s="165"/>
      <c r="CW285" s="165"/>
      <c r="CX285" s="14"/>
      <c r="CY285" s="165"/>
      <c r="CZ285" s="165"/>
      <c r="DA285" s="165"/>
      <c r="DB285" s="14"/>
      <c r="DC285" s="165"/>
      <c r="DD285" s="165"/>
      <c r="DE285" s="165"/>
      <c r="DF285" s="14"/>
      <c r="DG285" s="165"/>
      <c r="DH285" s="165"/>
      <c r="DI285" s="165"/>
      <c r="DJ285" s="14"/>
      <c r="DK285" s="165"/>
      <c r="DL285" s="165"/>
      <c r="DM285" s="165"/>
      <c r="DN285" s="14"/>
      <c r="DO285" s="165"/>
      <c r="DP285" s="165"/>
      <c r="DQ285" s="165"/>
      <c r="DR285" s="14"/>
      <c r="DS285" s="165"/>
      <c r="DT285" s="165"/>
      <c r="DU285" s="165"/>
      <c r="DV285" s="14"/>
      <c r="DW285" s="165"/>
      <c r="DX285" s="165"/>
      <c r="DY285" s="165"/>
      <c r="DZ285" s="14"/>
      <c r="EA285" s="165"/>
      <c r="EB285" s="165"/>
      <c r="EC285" s="165"/>
      <c r="ED285" s="14"/>
      <c r="EE285" s="165"/>
      <c r="EF285" s="165"/>
      <c r="EG285" s="165"/>
      <c r="EH285" s="14"/>
      <c r="EI285" s="165"/>
      <c r="EJ285" s="165"/>
      <c r="EK285" s="165"/>
      <c r="EL285" s="14"/>
      <c r="EM285" s="165"/>
      <c r="EN285" s="165"/>
      <c r="EO285" s="165"/>
      <c r="EP285" s="14"/>
      <c r="EQ285" s="165"/>
      <c r="ER285" s="165"/>
      <c r="ES285" s="165"/>
      <c r="ET285" s="14"/>
      <c r="EU285" s="165"/>
      <c r="EV285" s="165"/>
      <c r="EW285" s="165"/>
      <c r="EX285" s="14"/>
      <c r="EY285" s="165"/>
      <c r="EZ285" s="165"/>
      <c r="FA285" s="165"/>
      <c r="FB285" s="14"/>
      <c r="FC285" s="165"/>
      <c r="FD285" s="165"/>
      <c r="FE285" s="165"/>
      <c r="FF285" s="14"/>
      <c r="FG285" s="165"/>
      <c r="FH285" s="165"/>
      <c r="FI285" s="165"/>
      <c r="FJ285" s="14"/>
      <c r="FK285" s="165"/>
      <c r="FL285" s="165"/>
      <c r="FM285" s="165"/>
      <c r="FN285" s="14"/>
      <c r="FO285" s="165"/>
      <c r="FP285" s="165"/>
      <c r="FQ285" s="165"/>
      <c r="FR285" s="14"/>
      <c r="FS285" s="165"/>
      <c r="FT285" s="165"/>
      <c r="FU285" s="165"/>
      <c r="FV285" s="14"/>
      <c r="FW285" s="165"/>
      <c r="FX285" s="165"/>
      <c r="FY285" s="165"/>
      <c r="FZ285" s="14"/>
      <c r="GA285" s="165"/>
      <c r="GB285" s="165"/>
      <c r="GC285" s="165"/>
      <c r="GD285" s="14"/>
      <c r="GE285" s="165"/>
      <c r="GF285" s="165"/>
      <c r="GG285" s="165"/>
      <c r="GH285" s="14"/>
      <c r="GI285" s="165"/>
      <c r="GJ285" s="165"/>
      <c r="GK285" s="165"/>
      <c r="GL285" s="14"/>
      <c r="GM285" s="165"/>
      <c r="GN285" s="165"/>
      <c r="GO285" s="165"/>
      <c r="GP285" s="14"/>
      <c r="GQ285" s="165"/>
      <c r="GR285" s="165"/>
      <c r="GS285" s="165"/>
      <c r="GT285" s="14"/>
      <c r="GU285" s="165"/>
      <c r="GV285" s="165"/>
      <c r="GW285" s="165"/>
      <c r="GX285" s="14"/>
      <c r="GY285" s="165"/>
      <c r="GZ285" s="165"/>
      <c r="HA285" s="165"/>
      <c r="HB285" s="14"/>
      <c r="HC285" s="165"/>
      <c r="HD285" s="165"/>
      <c r="HE285" s="165"/>
      <c r="HF285" s="14"/>
      <c r="HG285" s="165"/>
      <c r="HH285" s="165"/>
      <c r="HI285" s="165"/>
      <c r="HJ285" s="14"/>
      <c r="HK285" s="165"/>
      <c r="HL285" s="165"/>
      <c r="HM285" s="165"/>
      <c r="HN285" s="14"/>
      <c r="HO285" s="165"/>
      <c r="HP285" s="165"/>
      <c r="HQ285" s="165"/>
      <c r="HR285" s="14"/>
      <c r="HS285" s="165"/>
      <c r="HT285" s="165"/>
      <c r="HU285" s="165"/>
    </row>
    <row r="286" spans="1:229" s="61" customFormat="1" ht="90" customHeight="1" x14ac:dyDescent="0.2">
      <c r="A286" s="179">
        <v>96</v>
      </c>
      <c r="B286" s="46" t="s">
        <v>307</v>
      </c>
      <c r="C286" s="55" t="s">
        <v>57</v>
      </c>
      <c r="D286" s="48" t="s">
        <v>139</v>
      </c>
      <c r="E286" s="48" t="s">
        <v>163</v>
      </c>
      <c r="F286" s="48" t="s">
        <v>163</v>
      </c>
      <c r="G286" s="45">
        <v>80</v>
      </c>
      <c r="H286" s="45">
        <f t="shared" si="51"/>
        <v>320</v>
      </c>
      <c r="I286" s="45" t="s">
        <v>228</v>
      </c>
      <c r="J286" s="667">
        <v>25</v>
      </c>
      <c r="K286" s="57">
        <v>28</v>
      </c>
      <c r="L286" s="50">
        <f>H286*K286</f>
        <v>8960</v>
      </c>
      <c r="M286" s="51">
        <f t="shared" si="52"/>
        <v>1792</v>
      </c>
      <c r="N286" s="51">
        <f t="shared" si="53"/>
        <v>1120</v>
      </c>
      <c r="O286" s="52">
        <f t="shared" si="54"/>
        <v>11872</v>
      </c>
      <c r="P286" s="593">
        <v>45222</v>
      </c>
      <c r="Q286" s="52" t="s">
        <v>790</v>
      </c>
      <c r="R286" s="580" t="s">
        <v>390</v>
      </c>
      <c r="S286" s="574" t="s">
        <v>774</v>
      </c>
      <c r="T286" s="527">
        <f>'LOTTO 96'!B23</f>
        <v>80</v>
      </c>
      <c r="U286" s="46">
        <v>20</v>
      </c>
      <c r="V286" s="56">
        <f>U286+T286</f>
        <v>100</v>
      </c>
      <c r="W286" s="56"/>
      <c r="X286" s="695">
        <v>57.14</v>
      </c>
      <c r="Y286" s="676">
        <v>3840</v>
      </c>
      <c r="Z286" s="683">
        <f>Y286/H286</f>
        <v>12</v>
      </c>
      <c r="AA286" s="46" t="s">
        <v>806</v>
      </c>
      <c r="AB286" s="716" t="s">
        <v>818</v>
      </c>
      <c r="AC286" s="716" t="s">
        <v>819</v>
      </c>
      <c r="AD286" s="59"/>
      <c r="AE286" s="166"/>
      <c r="AF286" s="166"/>
      <c r="AG286" s="166"/>
      <c r="AH286" s="59"/>
      <c r="AI286" s="166"/>
      <c r="AJ286" s="166"/>
      <c r="AK286" s="166"/>
      <c r="AL286" s="59"/>
      <c r="AM286" s="166"/>
      <c r="AN286" s="166"/>
      <c r="AO286" s="166"/>
      <c r="AP286" s="59"/>
      <c r="AQ286" s="166"/>
      <c r="AR286" s="166"/>
      <c r="AS286" s="166"/>
      <c r="AT286" s="59"/>
      <c r="AU286" s="166"/>
      <c r="AV286" s="166"/>
      <c r="AW286" s="166"/>
      <c r="AX286" s="59"/>
      <c r="AY286" s="166"/>
      <c r="AZ286" s="166"/>
      <c r="BA286" s="166"/>
      <c r="BB286" s="59"/>
      <c r="BC286" s="166"/>
      <c r="BD286" s="166"/>
      <c r="BE286" s="166"/>
      <c r="BF286" s="59"/>
      <c r="BG286" s="166"/>
      <c r="BH286" s="166"/>
      <c r="BI286" s="166"/>
      <c r="BJ286" s="59"/>
      <c r="BK286" s="166"/>
      <c r="BL286" s="166"/>
      <c r="BM286" s="166"/>
      <c r="BN286" s="59"/>
      <c r="BO286" s="166"/>
      <c r="BP286" s="166"/>
      <c r="BQ286" s="166"/>
      <c r="BR286" s="59"/>
      <c r="BS286" s="166"/>
      <c r="BT286" s="166"/>
      <c r="BU286" s="166"/>
      <c r="BV286" s="59"/>
      <c r="BW286" s="166"/>
      <c r="BX286" s="166"/>
      <c r="BY286" s="166"/>
      <c r="BZ286" s="59"/>
      <c r="CA286" s="166"/>
      <c r="CB286" s="166"/>
      <c r="CC286" s="166"/>
      <c r="CD286" s="59"/>
      <c r="CE286" s="166"/>
      <c r="CF286" s="166"/>
      <c r="CG286" s="166"/>
      <c r="CH286" s="59"/>
      <c r="CI286" s="166"/>
      <c r="CJ286" s="166"/>
      <c r="CK286" s="166"/>
      <c r="CL286" s="59"/>
      <c r="CM286" s="166"/>
      <c r="CN286" s="166"/>
      <c r="CO286" s="166"/>
      <c r="CP286" s="59"/>
      <c r="CQ286" s="166"/>
      <c r="CR286" s="166"/>
      <c r="CS286" s="166"/>
      <c r="CT286" s="59"/>
      <c r="CU286" s="166"/>
      <c r="CV286" s="166"/>
      <c r="CW286" s="166"/>
      <c r="CX286" s="59"/>
      <c r="CY286" s="166"/>
      <c r="CZ286" s="166"/>
      <c r="DA286" s="166"/>
      <c r="DB286" s="59"/>
      <c r="DC286" s="166"/>
      <c r="DD286" s="166"/>
      <c r="DE286" s="166"/>
      <c r="DF286" s="59"/>
      <c r="DG286" s="166"/>
      <c r="DH286" s="166"/>
      <c r="DI286" s="166"/>
      <c r="DJ286" s="59"/>
      <c r="DK286" s="166"/>
      <c r="DL286" s="166"/>
      <c r="DM286" s="166"/>
      <c r="DN286" s="59"/>
      <c r="DO286" s="166"/>
      <c r="DP286" s="166"/>
      <c r="DQ286" s="166"/>
      <c r="DR286" s="59"/>
      <c r="DS286" s="166"/>
      <c r="DT286" s="166"/>
      <c r="DU286" s="166"/>
      <c r="DV286" s="59"/>
      <c r="DW286" s="166"/>
      <c r="DX286" s="166"/>
      <c r="DY286" s="166"/>
      <c r="DZ286" s="59"/>
      <c r="EA286" s="166"/>
      <c r="EB286" s="166"/>
      <c r="EC286" s="166"/>
      <c r="ED286" s="59"/>
      <c r="EE286" s="166"/>
      <c r="EF286" s="166"/>
      <c r="EG286" s="166"/>
      <c r="EH286" s="59"/>
      <c r="EI286" s="166"/>
      <c r="EJ286" s="166"/>
      <c r="EK286" s="166"/>
      <c r="EL286" s="59"/>
      <c r="EM286" s="166"/>
      <c r="EN286" s="166"/>
      <c r="EO286" s="166"/>
      <c r="EP286" s="59"/>
      <c r="EQ286" s="166"/>
      <c r="ER286" s="166"/>
      <c r="ES286" s="166"/>
      <c r="ET286" s="59"/>
      <c r="EU286" s="166"/>
      <c r="EV286" s="166"/>
      <c r="EW286" s="166"/>
      <c r="EX286" s="59"/>
      <c r="EY286" s="166"/>
      <c r="EZ286" s="166"/>
      <c r="FA286" s="166"/>
      <c r="FB286" s="59"/>
      <c r="FC286" s="166"/>
      <c r="FD286" s="166"/>
      <c r="FE286" s="166"/>
      <c r="FF286" s="59"/>
      <c r="FG286" s="166"/>
      <c r="FH286" s="166"/>
      <c r="FI286" s="166"/>
      <c r="FJ286" s="59"/>
      <c r="FK286" s="166"/>
      <c r="FL286" s="166"/>
      <c r="FM286" s="166"/>
      <c r="FN286" s="59"/>
      <c r="FO286" s="166"/>
      <c r="FP286" s="166"/>
      <c r="FQ286" s="166"/>
      <c r="FR286" s="59"/>
      <c r="FS286" s="166"/>
      <c r="FT286" s="166"/>
      <c r="FU286" s="166"/>
      <c r="FV286" s="59"/>
      <c r="FW286" s="166"/>
      <c r="FX286" s="166"/>
      <c r="FY286" s="166"/>
      <c r="FZ286" s="59"/>
      <c r="GA286" s="166"/>
      <c r="GB286" s="166"/>
      <c r="GC286" s="166"/>
      <c r="GD286" s="59"/>
      <c r="GE286" s="166"/>
      <c r="GF286" s="166"/>
      <c r="GG286" s="166"/>
      <c r="GH286" s="59"/>
      <c r="GI286" s="166"/>
      <c r="GJ286" s="166"/>
      <c r="GK286" s="166"/>
      <c r="GL286" s="59"/>
      <c r="GM286" s="166"/>
      <c r="GN286" s="166"/>
      <c r="GO286" s="166"/>
      <c r="GP286" s="59"/>
      <c r="GQ286" s="166"/>
      <c r="GR286" s="166"/>
      <c r="GS286" s="166"/>
      <c r="GT286" s="59"/>
      <c r="GU286" s="166"/>
      <c r="GV286" s="166"/>
      <c r="GW286" s="166"/>
      <c r="GX286" s="59"/>
      <c r="GY286" s="166"/>
      <c r="GZ286" s="166"/>
      <c r="HA286" s="166"/>
      <c r="HB286" s="59"/>
      <c r="HC286" s="166"/>
      <c r="HD286" s="166"/>
      <c r="HE286" s="166"/>
      <c r="HF286" s="59"/>
      <c r="HG286" s="166"/>
      <c r="HH286" s="166"/>
      <c r="HI286" s="166"/>
      <c r="HJ286" s="59"/>
      <c r="HK286" s="166"/>
      <c r="HL286" s="166"/>
      <c r="HM286" s="166"/>
      <c r="HN286" s="59"/>
      <c r="HO286" s="166"/>
      <c r="HP286" s="166"/>
      <c r="HQ286" s="166"/>
      <c r="HR286" s="59"/>
      <c r="HS286" s="166"/>
      <c r="HT286" s="166"/>
      <c r="HU286" s="166"/>
    </row>
    <row r="287" spans="1:229" s="61" customFormat="1" ht="90" customHeight="1" x14ac:dyDescent="0.2">
      <c r="A287" s="179">
        <v>96</v>
      </c>
      <c r="B287" s="46" t="s">
        <v>307</v>
      </c>
      <c r="C287" s="55" t="s">
        <v>57</v>
      </c>
      <c r="D287" s="48" t="s">
        <v>139</v>
      </c>
      <c r="E287" s="48" t="s">
        <v>163</v>
      </c>
      <c r="F287" s="48" t="s">
        <v>163</v>
      </c>
      <c r="G287" s="45">
        <v>80</v>
      </c>
      <c r="H287" s="45">
        <f t="shared" si="51"/>
        <v>320</v>
      </c>
      <c r="I287" s="45" t="s">
        <v>228</v>
      </c>
      <c r="J287" s="667">
        <v>25</v>
      </c>
      <c r="K287" s="57">
        <v>28</v>
      </c>
      <c r="L287" s="50">
        <f>H287*K287</f>
        <v>8960</v>
      </c>
      <c r="M287" s="51">
        <f t="shared" si="52"/>
        <v>1792</v>
      </c>
      <c r="N287" s="51">
        <f t="shared" si="53"/>
        <v>1120</v>
      </c>
      <c r="O287" s="52">
        <f t="shared" si="54"/>
        <v>11872</v>
      </c>
      <c r="P287" s="593">
        <v>45222</v>
      </c>
      <c r="Q287" s="52" t="s">
        <v>790</v>
      </c>
      <c r="R287" s="580" t="s">
        <v>396</v>
      </c>
      <c r="S287" s="574" t="s">
        <v>774</v>
      </c>
      <c r="T287" s="527">
        <f>'LOTTO 96'!B24</f>
        <v>80</v>
      </c>
      <c r="U287" s="46">
        <v>11.62</v>
      </c>
      <c r="V287" s="56">
        <f t="shared" ref="V287:V288" si="58">U287+T287</f>
        <v>91.62</v>
      </c>
      <c r="W287" s="56"/>
      <c r="X287" s="695">
        <v>19.29</v>
      </c>
      <c r="Y287" s="676">
        <v>7232</v>
      </c>
      <c r="Z287" s="683">
        <f>Y287/H287</f>
        <v>22.6</v>
      </c>
      <c r="AA287" s="46" t="s">
        <v>812</v>
      </c>
      <c r="AB287" s="716" t="s">
        <v>807</v>
      </c>
      <c r="AC287" s="716" t="s">
        <v>819</v>
      </c>
      <c r="AD287" s="59"/>
      <c r="AE287" s="166"/>
      <c r="AF287" s="166"/>
      <c r="AG287" s="166"/>
      <c r="AH287" s="59"/>
      <c r="AI287" s="166"/>
      <c r="AJ287" s="166"/>
      <c r="AK287" s="166"/>
      <c r="AL287" s="59"/>
      <c r="AM287" s="166"/>
      <c r="AN287" s="166"/>
      <c r="AO287" s="166"/>
      <c r="AP287" s="59"/>
      <c r="AQ287" s="166"/>
      <c r="AR287" s="166"/>
      <c r="AS287" s="166"/>
      <c r="AT287" s="59"/>
      <c r="AU287" s="166"/>
      <c r="AV287" s="166"/>
      <c r="AW287" s="166"/>
      <c r="AX287" s="59"/>
      <c r="AY287" s="166"/>
      <c r="AZ287" s="166"/>
      <c r="BA287" s="166"/>
      <c r="BB287" s="59"/>
      <c r="BC287" s="166"/>
      <c r="BD287" s="166"/>
      <c r="BE287" s="166"/>
      <c r="BF287" s="59"/>
      <c r="BG287" s="166"/>
      <c r="BH287" s="166"/>
      <c r="BI287" s="166"/>
      <c r="BJ287" s="59"/>
      <c r="BK287" s="166"/>
      <c r="BL287" s="166"/>
      <c r="BM287" s="166"/>
      <c r="BN287" s="59"/>
      <c r="BO287" s="166"/>
      <c r="BP287" s="166"/>
      <c r="BQ287" s="166"/>
      <c r="BR287" s="59"/>
      <c r="BS287" s="166"/>
      <c r="BT287" s="166"/>
      <c r="BU287" s="166"/>
      <c r="BV287" s="59"/>
      <c r="BW287" s="166"/>
      <c r="BX287" s="166"/>
      <c r="BY287" s="166"/>
      <c r="BZ287" s="59"/>
      <c r="CA287" s="166"/>
      <c r="CB287" s="166"/>
      <c r="CC287" s="166"/>
      <c r="CD287" s="59"/>
      <c r="CE287" s="166"/>
      <c r="CF287" s="166"/>
      <c r="CG287" s="166"/>
      <c r="CH287" s="59"/>
      <c r="CI287" s="166"/>
      <c r="CJ287" s="166"/>
      <c r="CK287" s="166"/>
      <c r="CL287" s="59"/>
      <c r="CM287" s="166"/>
      <c r="CN287" s="166"/>
      <c r="CO287" s="166"/>
      <c r="CP287" s="59"/>
      <c r="CQ287" s="166"/>
      <c r="CR287" s="166"/>
      <c r="CS287" s="166"/>
      <c r="CT287" s="59"/>
      <c r="CU287" s="166"/>
      <c r="CV287" s="166"/>
      <c r="CW287" s="166"/>
      <c r="CX287" s="59"/>
      <c r="CY287" s="166"/>
      <c r="CZ287" s="166"/>
      <c r="DA287" s="166"/>
      <c r="DB287" s="59"/>
      <c r="DC287" s="166"/>
      <c r="DD287" s="166"/>
      <c r="DE287" s="166"/>
      <c r="DF287" s="59"/>
      <c r="DG287" s="166"/>
      <c r="DH287" s="166"/>
      <c r="DI287" s="166"/>
      <c r="DJ287" s="59"/>
      <c r="DK287" s="166"/>
      <c r="DL287" s="166"/>
      <c r="DM287" s="166"/>
      <c r="DN287" s="59"/>
      <c r="DO287" s="166"/>
      <c r="DP287" s="166"/>
      <c r="DQ287" s="166"/>
      <c r="DR287" s="59"/>
      <c r="DS287" s="166"/>
      <c r="DT287" s="166"/>
      <c r="DU287" s="166"/>
      <c r="DV287" s="59"/>
      <c r="DW287" s="166"/>
      <c r="DX287" s="166"/>
      <c r="DY287" s="166"/>
      <c r="DZ287" s="59"/>
      <c r="EA287" s="166"/>
      <c r="EB287" s="166"/>
      <c r="EC287" s="166"/>
      <c r="ED287" s="59"/>
      <c r="EE287" s="166"/>
      <c r="EF287" s="166"/>
      <c r="EG287" s="166"/>
      <c r="EH287" s="59"/>
      <c r="EI287" s="166"/>
      <c r="EJ287" s="166"/>
      <c r="EK287" s="166"/>
      <c r="EL287" s="59"/>
      <c r="EM287" s="166"/>
      <c r="EN287" s="166"/>
      <c r="EO287" s="166"/>
      <c r="EP287" s="59"/>
      <c r="EQ287" s="166"/>
      <c r="ER287" s="166"/>
      <c r="ES287" s="166"/>
      <c r="ET287" s="59"/>
      <c r="EU287" s="166"/>
      <c r="EV287" s="166"/>
      <c r="EW287" s="166"/>
      <c r="EX287" s="59"/>
      <c r="EY287" s="166"/>
      <c r="EZ287" s="166"/>
      <c r="FA287" s="166"/>
      <c r="FB287" s="59"/>
      <c r="FC287" s="166"/>
      <c r="FD287" s="166"/>
      <c r="FE287" s="166"/>
      <c r="FF287" s="59"/>
      <c r="FG287" s="166"/>
      <c r="FH287" s="166"/>
      <c r="FI287" s="166"/>
      <c r="FJ287" s="59"/>
      <c r="FK287" s="166"/>
      <c r="FL287" s="166"/>
      <c r="FM287" s="166"/>
      <c r="FN287" s="59"/>
      <c r="FO287" s="166"/>
      <c r="FP287" s="166"/>
      <c r="FQ287" s="166"/>
      <c r="FR287" s="59"/>
      <c r="FS287" s="166"/>
      <c r="FT287" s="166"/>
      <c r="FU287" s="166"/>
      <c r="FV287" s="59"/>
      <c r="FW287" s="166"/>
      <c r="FX287" s="166"/>
      <c r="FY287" s="166"/>
      <c r="FZ287" s="59"/>
      <c r="GA287" s="166"/>
      <c r="GB287" s="166"/>
      <c r="GC287" s="166"/>
      <c r="GD287" s="59"/>
      <c r="GE287" s="166"/>
      <c r="GF287" s="166"/>
      <c r="GG287" s="166"/>
      <c r="GH287" s="59"/>
      <c r="GI287" s="166"/>
      <c r="GJ287" s="166"/>
      <c r="GK287" s="166"/>
      <c r="GL287" s="59"/>
      <c r="GM287" s="166"/>
      <c r="GN287" s="166"/>
      <c r="GO287" s="166"/>
      <c r="GP287" s="59"/>
      <c r="GQ287" s="166"/>
      <c r="GR287" s="166"/>
      <c r="GS287" s="166"/>
      <c r="GT287" s="59"/>
      <c r="GU287" s="166"/>
      <c r="GV287" s="166"/>
      <c r="GW287" s="166"/>
      <c r="GX287" s="59"/>
      <c r="GY287" s="166"/>
      <c r="GZ287" s="166"/>
      <c r="HA287" s="166"/>
      <c r="HB287" s="59"/>
      <c r="HC287" s="166"/>
      <c r="HD287" s="166"/>
      <c r="HE287" s="166"/>
      <c r="HF287" s="59"/>
      <c r="HG287" s="166"/>
      <c r="HH287" s="166"/>
      <c r="HI287" s="166"/>
      <c r="HJ287" s="59"/>
      <c r="HK287" s="166"/>
      <c r="HL287" s="166"/>
      <c r="HM287" s="166"/>
      <c r="HN287" s="59"/>
      <c r="HO287" s="166"/>
      <c r="HP287" s="166"/>
      <c r="HQ287" s="166"/>
      <c r="HR287" s="59"/>
      <c r="HS287" s="166"/>
      <c r="HT287" s="166"/>
      <c r="HU287" s="166"/>
    </row>
    <row r="288" spans="1:229" s="61" customFormat="1" ht="90" customHeight="1" x14ac:dyDescent="0.2">
      <c r="A288" s="179">
        <v>96</v>
      </c>
      <c r="B288" s="46" t="s">
        <v>307</v>
      </c>
      <c r="C288" s="55" t="s">
        <v>57</v>
      </c>
      <c r="D288" s="48" t="s">
        <v>139</v>
      </c>
      <c r="E288" s="48" t="s">
        <v>163</v>
      </c>
      <c r="F288" s="48" t="s">
        <v>163</v>
      </c>
      <c r="G288" s="45">
        <v>80</v>
      </c>
      <c r="H288" s="45">
        <f t="shared" si="51"/>
        <v>320</v>
      </c>
      <c r="I288" s="45" t="s">
        <v>228</v>
      </c>
      <c r="J288" s="667">
        <v>25</v>
      </c>
      <c r="K288" s="57">
        <v>28</v>
      </c>
      <c r="L288" s="50">
        <f>H288*K288</f>
        <v>8960</v>
      </c>
      <c r="M288" s="51">
        <f t="shared" si="52"/>
        <v>1792</v>
      </c>
      <c r="N288" s="51">
        <f t="shared" si="53"/>
        <v>1120</v>
      </c>
      <c r="O288" s="52">
        <f t="shared" si="54"/>
        <v>11872</v>
      </c>
      <c r="P288" s="593">
        <v>45222</v>
      </c>
      <c r="Q288" s="52" t="s">
        <v>790</v>
      </c>
      <c r="R288" s="580" t="s">
        <v>409</v>
      </c>
      <c r="S288" s="574" t="s">
        <v>774</v>
      </c>
      <c r="T288" s="527">
        <f>'LOTTO 96'!B25</f>
        <v>54.999999999999993</v>
      </c>
      <c r="U288" s="46">
        <v>15.08</v>
      </c>
      <c r="V288" s="56">
        <f t="shared" si="58"/>
        <v>70.08</v>
      </c>
      <c r="W288" s="56"/>
      <c r="X288" s="695">
        <v>32.5</v>
      </c>
      <c r="Y288" s="676">
        <v>6048</v>
      </c>
      <c r="Z288" s="683">
        <f>Y288/H288</f>
        <v>18.899999999999999</v>
      </c>
      <c r="AA288" s="46" t="s">
        <v>812</v>
      </c>
      <c r="AB288" s="716" t="s">
        <v>807</v>
      </c>
      <c r="AC288" s="716" t="s">
        <v>819</v>
      </c>
      <c r="AD288" s="59"/>
      <c r="AE288" s="166"/>
      <c r="AF288" s="166"/>
      <c r="AG288" s="166"/>
      <c r="AH288" s="59"/>
      <c r="AI288" s="166"/>
      <c r="AJ288" s="166"/>
      <c r="AK288" s="166"/>
      <c r="AL288" s="59"/>
      <c r="AM288" s="166"/>
      <c r="AN288" s="166"/>
      <c r="AO288" s="166"/>
      <c r="AP288" s="59"/>
      <c r="AQ288" s="166"/>
      <c r="AR288" s="166"/>
      <c r="AS288" s="166"/>
      <c r="AT288" s="59"/>
      <c r="AU288" s="166"/>
      <c r="AV288" s="166"/>
      <c r="AW288" s="166"/>
      <c r="AX288" s="59"/>
      <c r="AY288" s="166"/>
      <c r="AZ288" s="166"/>
      <c r="BA288" s="166"/>
      <c r="BB288" s="59"/>
      <c r="BC288" s="166"/>
      <c r="BD288" s="166"/>
      <c r="BE288" s="166"/>
      <c r="BF288" s="59"/>
      <c r="BG288" s="166"/>
      <c r="BH288" s="166"/>
      <c r="BI288" s="166"/>
      <c r="BJ288" s="59"/>
      <c r="BK288" s="166"/>
      <c r="BL288" s="166"/>
      <c r="BM288" s="166"/>
      <c r="BN288" s="59"/>
      <c r="BO288" s="166"/>
      <c r="BP288" s="166"/>
      <c r="BQ288" s="166"/>
      <c r="BR288" s="59"/>
      <c r="BS288" s="166"/>
      <c r="BT288" s="166"/>
      <c r="BU288" s="166"/>
      <c r="BV288" s="59"/>
      <c r="BW288" s="166"/>
      <c r="BX288" s="166"/>
      <c r="BY288" s="166"/>
      <c r="BZ288" s="59"/>
      <c r="CA288" s="166"/>
      <c r="CB288" s="166"/>
      <c r="CC288" s="166"/>
      <c r="CD288" s="59"/>
      <c r="CE288" s="166"/>
      <c r="CF288" s="166"/>
      <c r="CG288" s="166"/>
      <c r="CH288" s="59"/>
      <c r="CI288" s="166"/>
      <c r="CJ288" s="166"/>
      <c r="CK288" s="166"/>
      <c r="CL288" s="59"/>
      <c r="CM288" s="166"/>
      <c r="CN288" s="166"/>
      <c r="CO288" s="166"/>
      <c r="CP288" s="59"/>
      <c r="CQ288" s="166"/>
      <c r="CR288" s="166"/>
      <c r="CS288" s="166"/>
      <c r="CT288" s="59"/>
      <c r="CU288" s="166"/>
      <c r="CV288" s="166"/>
      <c r="CW288" s="166"/>
      <c r="CX288" s="59"/>
      <c r="CY288" s="166"/>
      <c r="CZ288" s="166"/>
      <c r="DA288" s="166"/>
      <c r="DB288" s="59"/>
      <c r="DC288" s="166"/>
      <c r="DD288" s="166"/>
      <c r="DE288" s="166"/>
      <c r="DF288" s="59"/>
      <c r="DG288" s="166"/>
      <c r="DH288" s="166"/>
      <c r="DI288" s="166"/>
      <c r="DJ288" s="59"/>
      <c r="DK288" s="166"/>
      <c r="DL288" s="166"/>
      <c r="DM288" s="166"/>
      <c r="DN288" s="59"/>
      <c r="DO288" s="166"/>
      <c r="DP288" s="166"/>
      <c r="DQ288" s="166"/>
      <c r="DR288" s="59"/>
      <c r="DS288" s="166"/>
      <c r="DT288" s="166"/>
      <c r="DU288" s="166"/>
      <c r="DV288" s="59"/>
      <c r="DW288" s="166"/>
      <c r="DX288" s="166"/>
      <c r="DY288" s="166"/>
      <c r="DZ288" s="59"/>
      <c r="EA288" s="166"/>
      <c r="EB288" s="166"/>
      <c r="EC288" s="166"/>
      <c r="ED288" s="59"/>
      <c r="EE288" s="166"/>
      <c r="EF288" s="166"/>
      <c r="EG288" s="166"/>
      <c r="EH288" s="59"/>
      <c r="EI288" s="166"/>
      <c r="EJ288" s="166"/>
      <c r="EK288" s="166"/>
      <c r="EL288" s="59"/>
      <c r="EM288" s="166"/>
      <c r="EN288" s="166"/>
      <c r="EO288" s="166"/>
      <c r="EP288" s="59"/>
      <c r="EQ288" s="166"/>
      <c r="ER288" s="166"/>
      <c r="ES288" s="166"/>
      <c r="ET288" s="59"/>
      <c r="EU288" s="166"/>
      <c r="EV288" s="166"/>
      <c r="EW288" s="166"/>
      <c r="EX288" s="59"/>
      <c r="EY288" s="166"/>
      <c r="EZ288" s="166"/>
      <c r="FA288" s="166"/>
      <c r="FB288" s="59"/>
      <c r="FC288" s="166"/>
      <c r="FD288" s="166"/>
      <c r="FE288" s="166"/>
      <c r="FF288" s="59"/>
      <c r="FG288" s="166"/>
      <c r="FH288" s="166"/>
      <c r="FI288" s="166"/>
      <c r="FJ288" s="59"/>
      <c r="FK288" s="166"/>
      <c r="FL288" s="166"/>
      <c r="FM288" s="166"/>
      <c r="FN288" s="59"/>
      <c r="FO288" s="166"/>
      <c r="FP288" s="166"/>
      <c r="FQ288" s="166"/>
      <c r="FR288" s="59"/>
      <c r="FS288" s="166"/>
      <c r="FT288" s="166"/>
      <c r="FU288" s="166"/>
      <c r="FV288" s="59"/>
      <c r="FW288" s="166"/>
      <c r="FX288" s="166"/>
      <c r="FY288" s="166"/>
      <c r="FZ288" s="59"/>
      <c r="GA288" s="166"/>
      <c r="GB288" s="166"/>
      <c r="GC288" s="166"/>
      <c r="GD288" s="59"/>
      <c r="GE288" s="166"/>
      <c r="GF288" s="166"/>
      <c r="GG288" s="166"/>
      <c r="GH288" s="59"/>
      <c r="GI288" s="166"/>
      <c r="GJ288" s="166"/>
      <c r="GK288" s="166"/>
      <c r="GL288" s="59"/>
      <c r="GM288" s="166"/>
      <c r="GN288" s="166"/>
      <c r="GO288" s="166"/>
      <c r="GP288" s="59"/>
      <c r="GQ288" s="166"/>
      <c r="GR288" s="166"/>
      <c r="GS288" s="166"/>
      <c r="GT288" s="59"/>
      <c r="GU288" s="166"/>
      <c r="GV288" s="166"/>
      <c r="GW288" s="166"/>
      <c r="GX288" s="59"/>
      <c r="GY288" s="166"/>
      <c r="GZ288" s="166"/>
      <c r="HA288" s="166"/>
      <c r="HB288" s="59"/>
      <c r="HC288" s="166"/>
      <c r="HD288" s="166"/>
      <c r="HE288" s="166"/>
      <c r="HF288" s="59"/>
      <c r="HG288" s="166"/>
      <c r="HH288" s="166"/>
      <c r="HI288" s="166"/>
      <c r="HJ288" s="59"/>
      <c r="HK288" s="166"/>
      <c r="HL288" s="166"/>
      <c r="HM288" s="166"/>
      <c r="HN288" s="59"/>
      <c r="HO288" s="166"/>
      <c r="HP288" s="166"/>
      <c r="HQ288" s="166"/>
      <c r="HR288" s="59"/>
      <c r="HS288" s="166"/>
      <c r="HT288" s="166"/>
      <c r="HU288" s="166"/>
    </row>
    <row r="289" spans="1:229" ht="90" customHeight="1" x14ac:dyDescent="0.2">
      <c r="A289" s="178">
        <v>97</v>
      </c>
      <c r="B289" s="29">
        <v>9830695227</v>
      </c>
      <c r="C289" s="23" t="s">
        <v>58</v>
      </c>
      <c r="D289" s="4" t="s">
        <v>139</v>
      </c>
      <c r="E289" s="4" t="s">
        <v>163</v>
      </c>
      <c r="F289" s="4" t="s">
        <v>163</v>
      </c>
      <c r="G289" s="1">
        <v>80</v>
      </c>
      <c r="H289" s="1">
        <f t="shared" si="51"/>
        <v>320</v>
      </c>
      <c r="I289" s="1" t="s">
        <v>228</v>
      </c>
      <c r="J289" s="667">
        <v>25</v>
      </c>
      <c r="K289" s="12">
        <v>28</v>
      </c>
      <c r="L289" s="10">
        <f>H289*K289</f>
        <v>8960</v>
      </c>
      <c r="M289" s="3">
        <f t="shared" si="52"/>
        <v>1792</v>
      </c>
      <c r="N289" s="3">
        <f t="shared" si="53"/>
        <v>1120</v>
      </c>
      <c r="O289" s="11">
        <f t="shared" si="54"/>
        <v>11872</v>
      </c>
      <c r="P289" s="591">
        <v>45222</v>
      </c>
      <c r="Q289" s="11" t="s">
        <v>790</v>
      </c>
      <c r="R289" s="579" t="s">
        <v>390</v>
      </c>
      <c r="S289" s="573" t="s">
        <v>774</v>
      </c>
      <c r="T289" s="528">
        <f>'LOTTO 97'!B31</f>
        <v>80</v>
      </c>
      <c r="U289" s="2">
        <v>20</v>
      </c>
      <c r="V289" s="35">
        <f>U289+T289</f>
        <v>100</v>
      </c>
      <c r="W289" s="35"/>
      <c r="X289" s="697">
        <v>64.290000000000006</v>
      </c>
      <c r="Y289" s="677">
        <v>3200</v>
      </c>
      <c r="Z289" s="684">
        <f>Y289/H289</f>
        <v>10</v>
      </c>
      <c r="AA289" s="2" t="s">
        <v>806</v>
      </c>
      <c r="AB289" s="8" t="s">
        <v>818</v>
      </c>
      <c r="AC289" s="718" t="s">
        <v>819</v>
      </c>
      <c r="AD289" s="14"/>
      <c r="AE289" s="165"/>
      <c r="AF289" s="165"/>
      <c r="AG289" s="165"/>
      <c r="AH289" s="14"/>
      <c r="AI289" s="165"/>
      <c r="AJ289" s="165"/>
      <c r="AK289" s="165"/>
      <c r="AL289" s="14"/>
      <c r="AM289" s="165"/>
      <c r="AN289" s="165"/>
      <c r="AO289" s="165"/>
      <c r="AP289" s="14"/>
      <c r="AQ289" s="165"/>
      <c r="AR289" s="165"/>
      <c r="AS289" s="165"/>
      <c r="AT289" s="14"/>
      <c r="AU289" s="165"/>
      <c r="AV289" s="165"/>
      <c r="AW289" s="165"/>
      <c r="AX289" s="14"/>
      <c r="AY289" s="165"/>
      <c r="AZ289" s="165"/>
      <c r="BA289" s="165"/>
      <c r="BB289" s="14"/>
      <c r="BC289" s="165"/>
      <c r="BD289" s="165"/>
      <c r="BE289" s="165"/>
      <c r="BF289" s="14"/>
      <c r="BG289" s="165"/>
      <c r="BH289" s="165"/>
      <c r="BI289" s="165"/>
      <c r="BJ289" s="14"/>
      <c r="BK289" s="165"/>
      <c r="BL289" s="165"/>
      <c r="BM289" s="165"/>
      <c r="BN289" s="14"/>
      <c r="BO289" s="165"/>
      <c r="BP289" s="165"/>
      <c r="BQ289" s="165"/>
      <c r="BR289" s="14"/>
      <c r="BS289" s="165"/>
      <c r="BT289" s="165"/>
      <c r="BU289" s="165"/>
      <c r="BV289" s="14"/>
      <c r="BW289" s="165"/>
      <c r="BX289" s="165"/>
      <c r="BY289" s="165"/>
      <c r="BZ289" s="14"/>
      <c r="CA289" s="165"/>
      <c r="CB289" s="165"/>
      <c r="CC289" s="165"/>
      <c r="CD289" s="14"/>
      <c r="CE289" s="165"/>
      <c r="CF289" s="165"/>
      <c r="CG289" s="165"/>
      <c r="CH289" s="14"/>
      <c r="CI289" s="165"/>
      <c r="CJ289" s="165"/>
      <c r="CK289" s="165"/>
      <c r="CL289" s="14"/>
      <c r="CM289" s="165"/>
      <c r="CN289" s="165"/>
      <c r="CO289" s="165"/>
      <c r="CP289" s="14"/>
      <c r="CQ289" s="165"/>
      <c r="CR289" s="165"/>
      <c r="CS289" s="165"/>
      <c r="CT289" s="14"/>
      <c r="CU289" s="165"/>
      <c r="CV289" s="165"/>
      <c r="CW289" s="165"/>
      <c r="CX289" s="14"/>
      <c r="CY289" s="165"/>
      <c r="CZ289" s="165"/>
      <c r="DA289" s="165"/>
      <c r="DB289" s="14"/>
      <c r="DC289" s="165"/>
      <c r="DD289" s="165"/>
      <c r="DE289" s="165"/>
      <c r="DF289" s="14"/>
      <c r="DG289" s="165"/>
      <c r="DH289" s="165"/>
      <c r="DI289" s="165"/>
      <c r="DJ289" s="14"/>
      <c r="DK289" s="165"/>
      <c r="DL289" s="165"/>
      <c r="DM289" s="165"/>
      <c r="DN289" s="14"/>
      <c r="DO289" s="165"/>
      <c r="DP289" s="165"/>
      <c r="DQ289" s="165"/>
      <c r="DR289" s="14"/>
      <c r="DS289" s="165"/>
      <c r="DT289" s="165"/>
      <c r="DU289" s="165"/>
      <c r="DV289" s="14"/>
      <c r="DW289" s="165"/>
      <c r="DX289" s="165"/>
      <c r="DY289" s="165"/>
      <c r="DZ289" s="14"/>
      <c r="EA289" s="165"/>
      <c r="EB289" s="165"/>
      <c r="EC289" s="165"/>
      <c r="ED289" s="14"/>
      <c r="EE289" s="165"/>
      <c r="EF289" s="165"/>
      <c r="EG289" s="165"/>
      <c r="EH289" s="14"/>
      <c r="EI289" s="165"/>
      <c r="EJ289" s="165"/>
      <c r="EK289" s="165"/>
      <c r="EL289" s="14"/>
      <c r="EM289" s="165"/>
      <c r="EN289" s="165"/>
      <c r="EO289" s="165"/>
      <c r="EP289" s="14"/>
      <c r="EQ289" s="165"/>
      <c r="ER289" s="165"/>
      <c r="ES289" s="165"/>
      <c r="ET289" s="14"/>
      <c r="EU289" s="165"/>
      <c r="EV289" s="165"/>
      <c r="EW289" s="165"/>
      <c r="EX289" s="14"/>
      <c r="EY289" s="165"/>
      <c r="EZ289" s="165"/>
      <c r="FA289" s="165"/>
      <c r="FB289" s="14"/>
      <c r="FC289" s="165"/>
      <c r="FD289" s="165"/>
      <c r="FE289" s="165"/>
      <c r="FF289" s="14"/>
      <c r="FG289" s="165"/>
      <c r="FH289" s="165"/>
      <c r="FI289" s="165"/>
      <c r="FJ289" s="14"/>
      <c r="FK289" s="165"/>
      <c r="FL289" s="165"/>
      <c r="FM289" s="165"/>
      <c r="FN289" s="14"/>
      <c r="FO289" s="165"/>
      <c r="FP289" s="165"/>
      <c r="FQ289" s="165"/>
      <c r="FR289" s="14"/>
      <c r="FS289" s="165"/>
      <c r="FT289" s="165"/>
      <c r="FU289" s="165"/>
      <c r="FV289" s="14"/>
      <c r="FW289" s="165"/>
      <c r="FX289" s="165"/>
      <c r="FY289" s="165"/>
      <c r="FZ289" s="14"/>
      <c r="GA289" s="165"/>
      <c r="GB289" s="165"/>
      <c r="GC289" s="165"/>
      <c r="GD289" s="14"/>
      <c r="GE289" s="165"/>
      <c r="GF289" s="165"/>
      <c r="GG289" s="165"/>
      <c r="GH289" s="14"/>
      <c r="GI289" s="165"/>
      <c r="GJ289" s="165"/>
      <c r="GK289" s="165"/>
      <c r="GL289" s="14"/>
      <c r="GM289" s="165"/>
      <c r="GN289" s="165"/>
      <c r="GO289" s="165"/>
      <c r="GP289" s="14"/>
      <c r="GQ289" s="165"/>
      <c r="GR289" s="165"/>
      <c r="GS289" s="165"/>
      <c r="GT289" s="14"/>
      <c r="GU289" s="165"/>
      <c r="GV289" s="165"/>
      <c r="GW289" s="165"/>
      <c r="GX289" s="14"/>
      <c r="GY289" s="165"/>
      <c r="GZ289" s="165"/>
      <c r="HA289" s="165"/>
      <c r="HB289" s="14"/>
      <c r="HC289" s="165"/>
      <c r="HD289" s="165"/>
      <c r="HE289" s="165"/>
      <c r="HF289" s="14"/>
      <c r="HG289" s="165"/>
      <c r="HH289" s="165"/>
      <c r="HI289" s="165"/>
      <c r="HJ289" s="14"/>
      <c r="HK289" s="165"/>
      <c r="HL289" s="165"/>
      <c r="HM289" s="165"/>
      <c r="HN289" s="14"/>
      <c r="HO289" s="165"/>
      <c r="HP289" s="165"/>
      <c r="HQ289" s="165"/>
      <c r="HR289" s="14"/>
      <c r="HS289" s="165"/>
      <c r="HT289" s="165"/>
      <c r="HU289" s="165"/>
    </row>
    <row r="290" spans="1:229" ht="90" customHeight="1" x14ac:dyDescent="0.2">
      <c r="A290" s="178">
        <v>97</v>
      </c>
      <c r="B290" s="29">
        <v>9830695227</v>
      </c>
      <c r="C290" s="23" t="s">
        <v>58</v>
      </c>
      <c r="D290" s="4" t="s">
        <v>139</v>
      </c>
      <c r="E290" s="4" t="s">
        <v>163</v>
      </c>
      <c r="F290" s="4" t="s">
        <v>163</v>
      </c>
      <c r="G290" s="1">
        <v>80</v>
      </c>
      <c r="H290" s="1">
        <f t="shared" si="51"/>
        <v>320</v>
      </c>
      <c r="I290" s="1" t="s">
        <v>228</v>
      </c>
      <c r="J290" s="667">
        <v>25</v>
      </c>
      <c r="K290" s="12">
        <v>28</v>
      </c>
      <c r="L290" s="10">
        <f>H290*K290</f>
        <v>8960</v>
      </c>
      <c r="M290" s="3">
        <f t="shared" si="52"/>
        <v>1792</v>
      </c>
      <c r="N290" s="3">
        <f t="shared" si="53"/>
        <v>1120</v>
      </c>
      <c r="O290" s="11">
        <f t="shared" si="54"/>
        <v>11872</v>
      </c>
      <c r="P290" s="591">
        <v>45222</v>
      </c>
      <c r="Q290" s="11" t="s">
        <v>790</v>
      </c>
      <c r="R290" s="579" t="s">
        <v>396</v>
      </c>
      <c r="S290" s="573" t="s">
        <v>774</v>
      </c>
      <c r="T290" s="528">
        <f>'LOTTO 97'!B32</f>
        <v>80</v>
      </c>
      <c r="U290" s="2">
        <v>10.95</v>
      </c>
      <c r="V290" s="35">
        <f t="shared" ref="V290:V294" si="59">U290+T290</f>
        <v>90.95</v>
      </c>
      <c r="W290" s="35"/>
      <c r="X290" s="697">
        <v>19.29</v>
      </c>
      <c r="Y290" s="677">
        <v>7232</v>
      </c>
      <c r="Z290" s="684">
        <f>Y290/H290</f>
        <v>22.6</v>
      </c>
      <c r="AA290" s="2" t="s">
        <v>812</v>
      </c>
      <c r="AB290" s="8" t="s">
        <v>807</v>
      </c>
      <c r="AC290" s="718" t="s">
        <v>819</v>
      </c>
      <c r="AD290" s="14"/>
      <c r="AE290" s="165"/>
      <c r="AF290" s="165"/>
      <c r="AG290" s="165"/>
      <c r="AH290" s="14"/>
      <c r="AI290" s="165"/>
      <c r="AJ290" s="165"/>
      <c r="AK290" s="165"/>
      <c r="AL290" s="14"/>
      <c r="AM290" s="165"/>
      <c r="AN290" s="165"/>
      <c r="AO290" s="165"/>
      <c r="AP290" s="14"/>
      <c r="AQ290" s="165"/>
      <c r="AR290" s="165"/>
      <c r="AS290" s="165"/>
      <c r="AT290" s="14"/>
      <c r="AU290" s="165"/>
      <c r="AV290" s="165"/>
      <c r="AW290" s="165"/>
      <c r="AX290" s="14"/>
      <c r="AY290" s="165"/>
      <c r="AZ290" s="165"/>
      <c r="BA290" s="165"/>
      <c r="BB290" s="14"/>
      <c r="BC290" s="165"/>
      <c r="BD290" s="165"/>
      <c r="BE290" s="165"/>
      <c r="BF290" s="14"/>
      <c r="BG290" s="165"/>
      <c r="BH290" s="165"/>
      <c r="BI290" s="165"/>
      <c r="BJ290" s="14"/>
      <c r="BK290" s="165"/>
      <c r="BL290" s="165"/>
      <c r="BM290" s="165"/>
      <c r="BN290" s="14"/>
      <c r="BO290" s="165"/>
      <c r="BP290" s="165"/>
      <c r="BQ290" s="165"/>
      <c r="BR290" s="14"/>
      <c r="BS290" s="165"/>
      <c r="BT290" s="165"/>
      <c r="BU290" s="165"/>
      <c r="BV290" s="14"/>
      <c r="BW290" s="165"/>
      <c r="BX290" s="165"/>
      <c r="BY290" s="165"/>
      <c r="BZ290" s="14"/>
      <c r="CA290" s="165"/>
      <c r="CB290" s="165"/>
      <c r="CC290" s="165"/>
      <c r="CD290" s="14"/>
      <c r="CE290" s="165"/>
      <c r="CF290" s="165"/>
      <c r="CG290" s="165"/>
      <c r="CH290" s="14"/>
      <c r="CI290" s="165"/>
      <c r="CJ290" s="165"/>
      <c r="CK290" s="165"/>
      <c r="CL290" s="14"/>
      <c r="CM290" s="165"/>
      <c r="CN290" s="165"/>
      <c r="CO290" s="165"/>
      <c r="CP290" s="14"/>
      <c r="CQ290" s="165"/>
      <c r="CR290" s="165"/>
      <c r="CS290" s="165"/>
      <c r="CT290" s="14"/>
      <c r="CU290" s="165"/>
      <c r="CV290" s="165"/>
      <c r="CW290" s="165"/>
      <c r="CX290" s="14"/>
      <c r="CY290" s="165"/>
      <c r="CZ290" s="165"/>
      <c r="DA290" s="165"/>
      <c r="DB290" s="14"/>
      <c r="DC290" s="165"/>
      <c r="DD290" s="165"/>
      <c r="DE290" s="165"/>
      <c r="DF290" s="14"/>
      <c r="DG290" s="165"/>
      <c r="DH290" s="165"/>
      <c r="DI290" s="165"/>
      <c r="DJ290" s="14"/>
      <c r="DK290" s="165"/>
      <c r="DL290" s="165"/>
      <c r="DM290" s="165"/>
      <c r="DN290" s="14"/>
      <c r="DO290" s="165"/>
      <c r="DP290" s="165"/>
      <c r="DQ290" s="165"/>
      <c r="DR290" s="14"/>
      <c r="DS290" s="165"/>
      <c r="DT290" s="165"/>
      <c r="DU290" s="165"/>
      <c r="DV290" s="14"/>
      <c r="DW290" s="165"/>
      <c r="DX290" s="165"/>
      <c r="DY290" s="165"/>
      <c r="DZ290" s="14"/>
      <c r="EA290" s="165"/>
      <c r="EB290" s="165"/>
      <c r="EC290" s="165"/>
      <c r="ED290" s="14"/>
      <c r="EE290" s="165"/>
      <c r="EF290" s="165"/>
      <c r="EG290" s="165"/>
      <c r="EH290" s="14"/>
      <c r="EI290" s="165"/>
      <c r="EJ290" s="165"/>
      <c r="EK290" s="165"/>
      <c r="EL290" s="14"/>
      <c r="EM290" s="165"/>
      <c r="EN290" s="165"/>
      <c r="EO290" s="165"/>
      <c r="EP290" s="14"/>
      <c r="EQ290" s="165"/>
      <c r="ER290" s="165"/>
      <c r="ES290" s="165"/>
      <c r="ET290" s="14"/>
      <c r="EU290" s="165"/>
      <c r="EV290" s="165"/>
      <c r="EW290" s="165"/>
      <c r="EX290" s="14"/>
      <c r="EY290" s="165"/>
      <c r="EZ290" s="165"/>
      <c r="FA290" s="165"/>
      <c r="FB290" s="14"/>
      <c r="FC290" s="165"/>
      <c r="FD290" s="165"/>
      <c r="FE290" s="165"/>
      <c r="FF290" s="14"/>
      <c r="FG290" s="165"/>
      <c r="FH290" s="165"/>
      <c r="FI290" s="165"/>
      <c r="FJ290" s="14"/>
      <c r="FK290" s="165"/>
      <c r="FL290" s="165"/>
      <c r="FM290" s="165"/>
      <c r="FN290" s="14"/>
      <c r="FO290" s="165"/>
      <c r="FP290" s="165"/>
      <c r="FQ290" s="165"/>
      <c r="FR290" s="14"/>
      <c r="FS290" s="165"/>
      <c r="FT290" s="165"/>
      <c r="FU290" s="165"/>
      <c r="FV290" s="14"/>
      <c r="FW290" s="165"/>
      <c r="FX290" s="165"/>
      <c r="FY290" s="165"/>
      <c r="FZ290" s="14"/>
      <c r="GA290" s="165"/>
      <c r="GB290" s="165"/>
      <c r="GC290" s="165"/>
      <c r="GD290" s="14"/>
      <c r="GE290" s="165"/>
      <c r="GF290" s="165"/>
      <c r="GG290" s="165"/>
      <c r="GH290" s="14"/>
      <c r="GI290" s="165"/>
      <c r="GJ290" s="165"/>
      <c r="GK290" s="165"/>
      <c r="GL290" s="14"/>
      <c r="GM290" s="165"/>
      <c r="GN290" s="165"/>
      <c r="GO290" s="165"/>
      <c r="GP290" s="14"/>
      <c r="GQ290" s="165"/>
      <c r="GR290" s="165"/>
      <c r="GS290" s="165"/>
      <c r="GT290" s="14"/>
      <c r="GU290" s="165"/>
      <c r="GV290" s="165"/>
      <c r="GW290" s="165"/>
      <c r="GX290" s="14"/>
      <c r="GY290" s="165"/>
      <c r="GZ290" s="165"/>
      <c r="HA290" s="165"/>
      <c r="HB290" s="14"/>
      <c r="HC290" s="165"/>
      <c r="HD290" s="165"/>
      <c r="HE290" s="165"/>
      <c r="HF290" s="14"/>
      <c r="HG290" s="165"/>
      <c r="HH290" s="165"/>
      <c r="HI290" s="165"/>
      <c r="HJ290" s="14"/>
      <c r="HK290" s="165"/>
      <c r="HL290" s="165"/>
      <c r="HM290" s="165"/>
      <c r="HN290" s="14"/>
      <c r="HO290" s="165"/>
      <c r="HP290" s="165"/>
      <c r="HQ290" s="165"/>
      <c r="HR290" s="14"/>
      <c r="HS290" s="165"/>
      <c r="HT290" s="165"/>
      <c r="HU290" s="165"/>
    </row>
    <row r="291" spans="1:229" ht="90" customHeight="1" x14ac:dyDescent="0.2">
      <c r="A291" s="178">
        <v>97</v>
      </c>
      <c r="B291" s="29">
        <v>9830695227</v>
      </c>
      <c r="C291" s="23" t="s">
        <v>58</v>
      </c>
      <c r="D291" s="4" t="s">
        <v>139</v>
      </c>
      <c r="E291" s="4" t="s">
        <v>163</v>
      </c>
      <c r="F291" s="4" t="s">
        <v>163</v>
      </c>
      <c r="G291" s="1">
        <v>80</v>
      </c>
      <c r="H291" s="1">
        <f t="shared" si="51"/>
        <v>320</v>
      </c>
      <c r="I291" s="1" t="s">
        <v>228</v>
      </c>
      <c r="J291" s="667">
        <v>25</v>
      </c>
      <c r="K291" s="12">
        <v>28</v>
      </c>
      <c r="L291" s="10">
        <f>H291*K291</f>
        <v>8960</v>
      </c>
      <c r="M291" s="3">
        <f t="shared" si="52"/>
        <v>1792</v>
      </c>
      <c r="N291" s="3">
        <f t="shared" si="53"/>
        <v>1120</v>
      </c>
      <c r="O291" s="11">
        <f t="shared" si="54"/>
        <v>11872</v>
      </c>
      <c r="P291" s="591">
        <v>45222</v>
      </c>
      <c r="Q291" s="11" t="s">
        <v>790</v>
      </c>
      <c r="R291" s="579" t="s">
        <v>399</v>
      </c>
      <c r="S291" s="573" t="s">
        <v>774</v>
      </c>
      <c r="T291" s="528">
        <f>'LOTTO 97'!B33</f>
        <v>80</v>
      </c>
      <c r="U291" s="2">
        <v>8.3000000000000007</v>
      </c>
      <c r="V291" s="35">
        <f t="shared" si="59"/>
        <v>88.3</v>
      </c>
      <c r="W291" s="35"/>
      <c r="X291" s="697">
        <v>11.07</v>
      </c>
      <c r="Y291" s="677">
        <v>7968</v>
      </c>
      <c r="Z291" s="684">
        <f>Y291/H291</f>
        <v>24.9</v>
      </c>
      <c r="AA291" s="2" t="s">
        <v>812</v>
      </c>
      <c r="AB291" s="8" t="s">
        <v>807</v>
      </c>
      <c r="AC291" s="718" t="s">
        <v>819</v>
      </c>
      <c r="AD291" s="14"/>
      <c r="AE291" s="165"/>
      <c r="AF291" s="165"/>
      <c r="AG291" s="165"/>
      <c r="AH291" s="14"/>
      <c r="AI291" s="165"/>
      <c r="AJ291" s="165"/>
      <c r="AK291" s="165"/>
      <c r="AL291" s="14"/>
      <c r="AM291" s="165"/>
      <c r="AN291" s="165"/>
      <c r="AO291" s="165"/>
      <c r="AP291" s="14"/>
      <c r="AQ291" s="165"/>
      <c r="AR291" s="165"/>
      <c r="AS291" s="165"/>
      <c r="AT291" s="14"/>
      <c r="AU291" s="165"/>
      <c r="AV291" s="165"/>
      <c r="AW291" s="165"/>
      <c r="AX291" s="14"/>
      <c r="AY291" s="165"/>
      <c r="AZ291" s="165"/>
      <c r="BA291" s="165"/>
      <c r="BB291" s="14"/>
      <c r="BC291" s="165"/>
      <c r="BD291" s="165"/>
      <c r="BE291" s="165"/>
      <c r="BF291" s="14"/>
      <c r="BG291" s="165"/>
      <c r="BH291" s="165"/>
      <c r="BI291" s="165"/>
      <c r="BJ291" s="14"/>
      <c r="BK291" s="165"/>
      <c r="BL291" s="165"/>
      <c r="BM291" s="165"/>
      <c r="BN291" s="14"/>
      <c r="BO291" s="165"/>
      <c r="BP291" s="165"/>
      <c r="BQ291" s="165"/>
      <c r="BR291" s="14"/>
      <c r="BS291" s="165"/>
      <c r="BT291" s="165"/>
      <c r="BU291" s="165"/>
      <c r="BV291" s="14"/>
      <c r="BW291" s="165"/>
      <c r="BX291" s="165"/>
      <c r="BY291" s="165"/>
      <c r="BZ291" s="14"/>
      <c r="CA291" s="165"/>
      <c r="CB291" s="165"/>
      <c r="CC291" s="165"/>
      <c r="CD291" s="14"/>
      <c r="CE291" s="165"/>
      <c r="CF291" s="165"/>
      <c r="CG291" s="165"/>
      <c r="CH291" s="14"/>
      <c r="CI291" s="165"/>
      <c r="CJ291" s="165"/>
      <c r="CK291" s="165"/>
      <c r="CL291" s="14"/>
      <c r="CM291" s="165"/>
      <c r="CN291" s="165"/>
      <c r="CO291" s="165"/>
      <c r="CP291" s="14"/>
      <c r="CQ291" s="165"/>
      <c r="CR291" s="165"/>
      <c r="CS291" s="165"/>
      <c r="CT291" s="14"/>
      <c r="CU291" s="165"/>
      <c r="CV291" s="165"/>
      <c r="CW291" s="165"/>
      <c r="CX291" s="14"/>
      <c r="CY291" s="165"/>
      <c r="CZ291" s="165"/>
      <c r="DA291" s="165"/>
      <c r="DB291" s="14"/>
      <c r="DC291" s="165"/>
      <c r="DD291" s="165"/>
      <c r="DE291" s="165"/>
      <c r="DF291" s="14"/>
      <c r="DG291" s="165"/>
      <c r="DH291" s="165"/>
      <c r="DI291" s="165"/>
      <c r="DJ291" s="14"/>
      <c r="DK291" s="165"/>
      <c r="DL291" s="165"/>
      <c r="DM291" s="165"/>
      <c r="DN291" s="14"/>
      <c r="DO291" s="165"/>
      <c r="DP291" s="165"/>
      <c r="DQ291" s="165"/>
      <c r="DR291" s="14"/>
      <c r="DS291" s="165"/>
      <c r="DT291" s="165"/>
      <c r="DU291" s="165"/>
      <c r="DV291" s="14"/>
      <c r="DW291" s="165"/>
      <c r="DX291" s="165"/>
      <c r="DY291" s="165"/>
      <c r="DZ291" s="14"/>
      <c r="EA291" s="165"/>
      <c r="EB291" s="165"/>
      <c r="EC291" s="165"/>
      <c r="ED291" s="14"/>
      <c r="EE291" s="165"/>
      <c r="EF291" s="165"/>
      <c r="EG291" s="165"/>
      <c r="EH291" s="14"/>
      <c r="EI291" s="165"/>
      <c r="EJ291" s="165"/>
      <c r="EK291" s="165"/>
      <c r="EL291" s="14"/>
      <c r="EM291" s="165"/>
      <c r="EN291" s="165"/>
      <c r="EO291" s="165"/>
      <c r="EP291" s="14"/>
      <c r="EQ291" s="165"/>
      <c r="ER291" s="165"/>
      <c r="ES291" s="165"/>
      <c r="ET291" s="14"/>
      <c r="EU291" s="165"/>
      <c r="EV291" s="165"/>
      <c r="EW291" s="165"/>
      <c r="EX291" s="14"/>
      <c r="EY291" s="165"/>
      <c r="EZ291" s="165"/>
      <c r="FA291" s="165"/>
      <c r="FB291" s="14"/>
      <c r="FC291" s="165"/>
      <c r="FD291" s="165"/>
      <c r="FE291" s="165"/>
      <c r="FF291" s="14"/>
      <c r="FG291" s="165"/>
      <c r="FH291" s="165"/>
      <c r="FI291" s="165"/>
      <c r="FJ291" s="14"/>
      <c r="FK291" s="165"/>
      <c r="FL291" s="165"/>
      <c r="FM291" s="165"/>
      <c r="FN291" s="14"/>
      <c r="FO291" s="165"/>
      <c r="FP291" s="165"/>
      <c r="FQ291" s="165"/>
      <c r="FR291" s="14"/>
      <c r="FS291" s="165"/>
      <c r="FT291" s="165"/>
      <c r="FU291" s="165"/>
      <c r="FV291" s="14"/>
      <c r="FW291" s="165"/>
      <c r="FX291" s="165"/>
      <c r="FY291" s="165"/>
      <c r="FZ291" s="14"/>
      <c r="GA291" s="165"/>
      <c r="GB291" s="165"/>
      <c r="GC291" s="165"/>
      <c r="GD291" s="14"/>
      <c r="GE291" s="165"/>
      <c r="GF291" s="165"/>
      <c r="GG291" s="165"/>
      <c r="GH291" s="14"/>
      <c r="GI291" s="165"/>
      <c r="GJ291" s="165"/>
      <c r="GK291" s="165"/>
      <c r="GL291" s="14"/>
      <c r="GM291" s="165"/>
      <c r="GN291" s="165"/>
      <c r="GO291" s="165"/>
      <c r="GP291" s="14"/>
      <c r="GQ291" s="165"/>
      <c r="GR291" s="165"/>
      <c r="GS291" s="165"/>
      <c r="GT291" s="14"/>
      <c r="GU291" s="165"/>
      <c r="GV291" s="165"/>
      <c r="GW291" s="165"/>
      <c r="GX291" s="14"/>
      <c r="GY291" s="165"/>
      <c r="GZ291" s="165"/>
      <c r="HA291" s="165"/>
      <c r="HB291" s="14"/>
      <c r="HC291" s="165"/>
      <c r="HD291" s="165"/>
      <c r="HE291" s="165"/>
      <c r="HF291" s="14"/>
      <c r="HG291" s="165"/>
      <c r="HH291" s="165"/>
      <c r="HI291" s="165"/>
      <c r="HJ291" s="14"/>
      <c r="HK291" s="165"/>
      <c r="HL291" s="165"/>
      <c r="HM291" s="165"/>
      <c r="HN291" s="14"/>
      <c r="HO291" s="165"/>
      <c r="HP291" s="165"/>
      <c r="HQ291" s="165"/>
      <c r="HR291" s="14"/>
      <c r="HS291" s="165"/>
      <c r="HT291" s="165"/>
      <c r="HU291" s="165"/>
    </row>
    <row r="292" spans="1:229" ht="90" customHeight="1" x14ac:dyDescent="0.2">
      <c r="A292" s="178">
        <v>97</v>
      </c>
      <c r="B292" s="29">
        <v>9830695227</v>
      </c>
      <c r="C292" s="23" t="s">
        <v>58</v>
      </c>
      <c r="D292" s="4" t="s">
        <v>139</v>
      </c>
      <c r="E292" s="4" t="s">
        <v>163</v>
      </c>
      <c r="F292" s="4" t="s">
        <v>163</v>
      </c>
      <c r="G292" s="1">
        <v>80</v>
      </c>
      <c r="H292" s="1">
        <f t="shared" si="51"/>
        <v>320</v>
      </c>
      <c r="I292" s="1" t="s">
        <v>228</v>
      </c>
      <c r="J292" s="667">
        <v>25</v>
      </c>
      <c r="K292" s="12">
        <v>28</v>
      </c>
      <c r="L292" s="10">
        <f>H292*K292</f>
        <v>8960</v>
      </c>
      <c r="M292" s="3">
        <f t="shared" si="52"/>
        <v>1792</v>
      </c>
      <c r="N292" s="3">
        <f t="shared" si="53"/>
        <v>1120</v>
      </c>
      <c r="O292" s="11">
        <f t="shared" si="54"/>
        <v>11872</v>
      </c>
      <c r="P292" s="591">
        <v>45222</v>
      </c>
      <c r="Q292" s="11" t="s">
        <v>790</v>
      </c>
      <c r="R292" s="579" t="s">
        <v>401</v>
      </c>
      <c r="S292" s="573" t="s">
        <v>774</v>
      </c>
      <c r="T292" s="528">
        <f>'LOTTO 97'!B34</f>
        <v>80</v>
      </c>
      <c r="U292" s="2">
        <v>3.33</v>
      </c>
      <c r="V292" s="35">
        <f t="shared" si="59"/>
        <v>83.33</v>
      </c>
      <c r="W292" s="35"/>
      <c r="X292" s="697">
        <v>1.79</v>
      </c>
      <c r="Y292" s="677">
        <v>8800</v>
      </c>
      <c r="Z292" s="684">
        <f>Y292/H292</f>
        <v>27.5</v>
      </c>
      <c r="AA292" s="2" t="s">
        <v>812</v>
      </c>
      <c r="AB292" s="8"/>
      <c r="AC292" s="8"/>
      <c r="AD292" s="14"/>
      <c r="AE292" s="165"/>
      <c r="AF292" s="165"/>
      <c r="AG292" s="165"/>
      <c r="AH292" s="14"/>
      <c r="AI292" s="165"/>
      <c r="AJ292" s="165"/>
      <c r="AK292" s="165"/>
      <c r="AL292" s="14"/>
      <c r="AM292" s="165"/>
      <c r="AN292" s="165"/>
      <c r="AO292" s="165"/>
      <c r="AP292" s="14"/>
      <c r="AQ292" s="165"/>
      <c r="AR292" s="165"/>
      <c r="AS292" s="165"/>
      <c r="AT292" s="14"/>
      <c r="AU292" s="165"/>
      <c r="AV292" s="165"/>
      <c r="AW292" s="165"/>
      <c r="AX292" s="14"/>
      <c r="AY292" s="165"/>
      <c r="AZ292" s="165"/>
      <c r="BA292" s="165"/>
      <c r="BB292" s="14"/>
      <c r="BC292" s="165"/>
      <c r="BD292" s="165"/>
      <c r="BE292" s="165"/>
      <c r="BF292" s="14"/>
      <c r="BG292" s="165"/>
      <c r="BH292" s="165"/>
      <c r="BI292" s="165"/>
      <c r="BJ292" s="14"/>
      <c r="BK292" s="165"/>
      <c r="BL292" s="165"/>
      <c r="BM292" s="165"/>
      <c r="BN292" s="14"/>
      <c r="BO292" s="165"/>
      <c r="BP292" s="165"/>
      <c r="BQ292" s="165"/>
      <c r="BR292" s="14"/>
      <c r="BS292" s="165"/>
      <c r="BT292" s="165"/>
      <c r="BU292" s="165"/>
      <c r="BV292" s="14"/>
      <c r="BW292" s="165"/>
      <c r="BX292" s="165"/>
      <c r="BY292" s="165"/>
      <c r="BZ292" s="14"/>
      <c r="CA292" s="165"/>
      <c r="CB292" s="165"/>
      <c r="CC292" s="165"/>
      <c r="CD292" s="14"/>
      <c r="CE292" s="165"/>
      <c r="CF292" s="165"/>
      <c r="CG292" s="165"/>
      <c r="CH292" s="14"/>
      <c r="CI292" s="165"/>
      <c r="CJ292" s="165"/>
      <c r="CK292" s="165"/>
      <c r="CL292" s="14"/>
      <c r="CM292" s="165"/>
      <c r="CN292" s="165"/>
      <c r="CO292" s="165"/>
      <c r="CP292" s="14"/>
      <c r="CQ292" s="165"/>
      <c r="CR292" s="165"/>
      <c r="CS292" s="165"/>
      <c r="CT292" s="14"/>
      <c r="CU292" s="165"/>
      <c r="CV292" s="165"/>
      <c r="CW292" s="165"/>
      <c r="CX292" s="14"/>
      <c r="CY292" s="165"/>
      <c r="CZ292" s="165"/>
      <c r="DA292" s="165"/>
      <c r="DB292" s="14"/>
      <c r="DC292" s="165"/>
      <c r="DD292" s="165"/>
      <c r="DE292" s="165"/>
      <c r="DF292" s="14"/>
      <c r="DG292" s="165"/>
      <c r="DH292" s="165"/>
      <c r="DI292" s="165"/>
      <c r="DJ292" s="14"/>
      <c r="DK292" s="165"/>
      <c r="DL292" s="165"/>
      <c r="DM292" s="165"/>
      <c r="DN292" s="14"/>
      <c r="DO292" s="165"/>
      <c r="DP292" s="165"/>
      <c r="DQ292" s="165"/>
      <c r="DR292" s="14"/>
      <c r="DS292" s="165"/>
      <c r="DT292" s="165"/>
      <c r="DU292" s="165"/>
      <c r="DV292" s="14"/>
      <c r="DW292" s="165"/>
      <c r="DX292" s="165"/>
      <c r="DY292" s="165"/>
      <c r="DZ292" s="14"/>
      <c r="EA292" s="165"/>
      <c r="EB292" s="165"/>
      <c r="EC292" s="165"/>
      <c r="ED292" s="14"/>
      <c r="EE292" s="165"/>
      <c r="EF292" s="165"/>
      <c r="EG292" s="165"/>
      <c r="EH292" s="14"/>
      <c r="EI292" s="165"/>
      <c r="EJ292" s="165"/>
      <c r="EK292" s="165"/>
      <c r="EL292" s="14"/>
      <c r="EM292" s="165"/>
      <c r="EN292" s="165"/>
      <c r="EO292" s="165"/>
      <c r="EP292" s="14"/>
      <c r="EQ292" s="165"/>
      <c r="ER292" s="165"/>
      <c r="ES292" s="165"/>
      <c r="ET292" s="14"/>
      <c r="EU292" s="165"/>
      <c r="EV292" s="165"/>
      <c r="EW292" s="165"/>
      <c r="EX292" s="14"/>
      <c r="EY292" s="165"/>
      <c r="EZ292" s="165"/>
      <c r="FA292" s="165"/>
      <c r="FB292" s="14"/>
      <c r="FC292" s="165"/>
      <c r="FD292" s="165"/>
      <c r="FE292" s="165"/>
      <c r="FF292" s="14"/>
      <c r="FG292" s="165"/>
      <c r="FH292" s="165"/>
      <c r="FI292" s="165"/>
      <c r="FJ292" s="14"/>
      <c r="FK292" s="165"/>
      <c r="FL292" s="165"/>
      <c r="FM292" s="165"/>
      <c r="FN292" s="14"/>
      <c r="FO292" s="165"/>
      <c r="FP292" s="165"/>
      <c r="FQ292" s="165"/>
      <c r="FR292" s="14"/>
      <c r="FS292" s="165"/>
      <c r="FT292" s="165"/>
      <c r="FU292" s="165"/>
      <c r="FV292" s="14"/>
      <c r="FW292" s="165"/>
      <c r="FX292" s="165"/>
      <c r="FY292" s="165"/>
      <c r="FZ292" s="14"/>
      <c r="GA292" s="165"/>
      <c r="GB292" s="165"/>
      <c r="GC292" s="165"/>
      <c r="GD292" s="14"/>
      <c r="GE292" s="165"/>
      <c r="GF292" s="165"/>
      <c r="GG292" s="165"/>
      <c r="GH292" s="14"/>
      <c r="GI292" s="165"/>
      <c r="GJ292" s="165"/>
      <c r="GK292" s="165"/>
      <c r="GL292" s="14"/>
      <c r="GM292" s="165"/>
      <c r="GN292" s="165"/>
      <c r="GO292" s="165"/>
      <c r="GP292" s="14"/>
      <c r="GQ292" s="165"/>
      <c r="GR292" s="165"/>
      <c r="GS292" s="165"/>
      <c r="GT292" s="14"/>
      <c r="GU292" s="165"/>
      <c r="GV292" s="165"/>
      <c r="GW292" s="165"/>
      <c r="GX292" s="14"/>
      <c r="GY292" s="165"/>
      <c r="GZ292" s="165"/>
      <c r="HA292" s="165"/>
      <c r="HB292" s="14"/>
      <c r="HC292" s="165"/>
      <c r="HD292" s="165"/>
      <c r="HE292" s="165"/>
      <c r="HF292" s="14"/>
      <c r="HG292" s="165"/>
      <c r="HH292" s="165"/>
      <c r="HI292" s="165"/>
      <c r="HJ292" s="14"/>
      <c r="HK292" s="165"/>
      <c r="HL292" s="165"/>
      <c r="HM292" s="165"/>
      <c r="HN292" s="14"/>
      <c r="HO292" s="165"/>
      <c r="HP292" s="165"/>
      <c r="HQ292" s="165"/>
      <c r="HR292" s="14"/>
      <c r="HS292" s="165"/>
      <c r="HT292" s="165"/>
      <c r="HU292" s="165"/>
    </row>
    <row r="293" spans="1:229" ht="90" customHeight="1" x14ac:dyDescent="0.2">
      <c r="A293" s="178">
        <v>97</v>
      </c>
      <c r="B293" s="29">
        <v>9830695227</v>
      </c>
      <c r="C293" s="23" t="s">
        <v>58</v>
      </c>
      <c r="D293" s="4" t="s">
        <v>139</v>
      </c>
      <c r="E293" s="4" t="s">
        <v>163</v>
      </c>
      <c r="F293" s="4" t="s">
        <v>163</v>
      </c>
      <c r="G293" s="1">
        <v>80</v>
      </c>
      <c r="H293" s="1">
        <f t="shared" si="51"/>
        <v>320</v>
      </c>
      <c r="I293" s="1" t="s">
        <v>228</v>
      </c>
      <c r="J293" s="667">
        <v>25</v>
      </c>
      <c r="K293" s="12">
        <v>28</v>
      </c>
      <c r="L293" s="10">
        <f>H293*K293</f>
        <v>8960</v>
      </c>
      <c r="M293" s="3">
        <f t="shared" si="52"/>
        <v>1792</v>
      </c>
      <c r="N293" s="3">
        <f t="shared" si="53"/>
        <v>1120</v>
      </c>
      <c r="O293" s="11">
        <f t="shared" si="54"/>
        <v>11872</v>
      </c>
      <c r="P293" s="591">
        <v>45222</v>
      </c>
      <c r="Q293" s="11" t="s">
        <v>790</v>
      </c>
      <c r="R293" s="579" t="s">
        <v>409</v>
      </c>
      <c r="S293" s="573" t="s">
        <v>774</v>
      </c>
      <c r="T293" s="528">
        <f>'LOTTO 97'!B35</f>
        <v>54.999999999999993</v>
      </c>
      <c r="U293" s="2">
        <v>14.22</v>
      </c>
      <c r="V293" s="35">
        <f t="shared" si="59"/>
        <v>69.22</v>
      </c>
      <c r="W293" s="35"/>
      <c r="X293" s="2">
        <v>32.5</v>
      </c>
      <c r="Y293" s="677">
        <v>6048</v>
      </c>
      <c r="Z293" s="684">
        <f>Y293/H293</f>
        <v>18.899999999999999</v>
      </c>
      <c r="AA293" s="2" t="s">
        <v>812</v>
      </c>
      <c r="AB293" s="2"/>
      <c r="AC293" s="8"/>
      <c r="AD293" s="14"/>
      <c r="AE293" s="165"/>
      <c r="AF293" s="165"/>
      <c r="AG293" s="165"/>
      <c r="AH293" s="14"/>
      <c r="AI293" s="165"/>
      <c r="AJ293" s="165"/>
      <c r="AK293" s="165"/>
      <c r="AL293" s="14"/>
      <c r="AM293" s="165"/>
      <c r="AN293" s="165"/>
      <c r="AO293" s="165"/>
      <c r="AP293" s="14"/>
      <c r="AQ293" s="165"/>
      <c r="AR293" s="165"/>
      <c r="AS293" s="165"/>
      <c r="AT293" s="14"/>
      <c r="AU293" s="165"/>
      <c r="AV293" s="165"/>
      <c r="AW293" s="165"/>
      <c r="AX293" s="14"/>
      <c r="AY293" s="165"/>
      <c r="AZ293" s="165"/>
      <c r="BA293" s="165"/>
      <c r="BB293" s="14"/>
      <c r="BC293" s="165"/>
      <c r="BD293" s="165"/>
      <c r="BE293" s="165"/>
      <c r="BF293" s="14"/>
      <c r="BG293" s="165"/>
      <c r="BH293" s="165"/>
      <c r="BI293" s="165"/>
      <c r="BJ293" s="14"/>
      <c r="BK293" s="165"/>
      <c r="BL293" s="165"/>
      <c r="BM293" s="165"/>
      <c r="BN293" s="14"/>
      <c r="BO293" s="165"/>
      <c r="BP293" s="165"/>
      <c r="BQ293" s="165"/>
      <c r="BR293" s="14"/>
      <c r="BS293" s="165"/>
      <c r="BT293" s="165"/>
      <c r="BU293" s="165"/>
      <c r="BV293" s="14"/>
      <c r="BW293" s="165"/>
      <c r="BX293" s="165"/>
      <c r="BY293" s="165"/>
      <c r="BZ293" s="14"/>
      <c r="CA293" s="165"/>
      <c r="CB293" s="165"/>
      <c r="CC293" s="165"/>
      <c r="CD293" s="14"/>
      <c r="CE293" s="165"/>
      <c r="CF293" s="165"/>
      <c r="CG293" s="165"/>
      <c r="CH293" s="14"/>
      <c r="CI293" s="165"/>
      <c r="CJ293" s="165"/>
      <c r="CK293" s="165"/>
      <c r="CL293" s="14"/>
      <c r="CM293" s="165"/>
      <c r="CN293" s="165"/>
      <c r="CO293" s="165"/>
      <c r="CP293" s="14"/>
      <c r="CQ293" s="165"/>
      <c r="CR293" s="165"/>
      <c r="CS293" s="165"/>
      <c r="CT293" s="14"/>
      <c r="CU293" s="165"/>
      <c r="CV293" s="165"/>
      <c r="CW293" s="165"/>
      <c r="CX293" s="14"/>
      <c r="CY293" s="165"/>
      <c r="CZ293" s="165"/>
      <c r="DA293" s="165"/>
      <c r="DB293" s="14"/>
      <c r="DC293" s="165"/>
      <c r="DD293" s="165"/>
      <c r="DE293" s="165"/>
      <c r="DF293" s="14"/>
      <c r="DG293" s="165"/>
      <c r="DH293" s="165"/>
      <c r="DI293" s="165"/>
      <c r="DJ293" s="14"/>
      <c r="DK293" s="165"/>
      <c r="DL293" s="165"/>
      <c r="DM293" s="165"/>
      <c r="DN293" s="14"/>
      <c r="DO293" s="165"/>
      <c r="DP293" s="165"/>
      <c r="DQ293" s="165"/>
      <c r="DR293" s="14"/>
      <c r="DS293" s="165"/>
      <c r="DT293" s="165"/>
      <c r="DU293" s="165"/>
      <c r="DV293" s="14"/>
      <c r="DW293" s="165"/>
      <c r="DX293" s="165"/>
      <c r="DY293" s="165"/>
      <c r="DZ293" s="14"/>
      <c r="EA293" s="165"/>
      <c r="EB293" s="165"/>
      <c r="EC293" s="165"/>
      <c r="ED293" s="14"/>
      <c r="EE293" s="165"/>
      <c r="EF293" s="165"/>
      <c r="EG293" s="165"/>
      <c r="EH293" s="14"/>
      <c r="EI293" s="165"/>
      <c r="EJ293" s="165"/>
      <c r="EK293" s="165"/>
      <c r="EL293" s="14"/>
      <c r="EM293" s="165"/>
      <c r="EN293" s="165"/>
      <c r="EO293" s="165"/>
      <c r="EP293" s="14"/>
      <c r="EQ293" s="165"/>
      <c r="ER293" s="165"/>
      <c r="ES293" s="165"/>
      <c r="ET293" s="14"/>
      <c r="EU293" s="165"/>
      <c r="EV293" s="165"/>
      <c r="EW293" s="165"/>
      <c r="EX293" s="14"/>
      <c r="EY293" s="165"/>
      <c r="EZ293" s="165"/>
      <c r="FA293" s="165"/>
      <c r="FB293" s="14"/>
      <c r="FC293" s="165"/>
      <c r="FD293" s="165"/>
      <c r="FE293" s="165"/>
      <c r="FF293" s="14"/>
      <c r="FG293" s="165"/>
      <c r="FH293" s="165"/>
      <c r="FI293" s="165"/>
      <c r="FJ293" s="14"/>
      <c r="FK293" s="165"/>
      <c r="FL293" s="165"/>
      <c r="FM293" s="165"/>
      <c r="FN293" s="14"/>
      <c r="FO293" s="165"/>
      <c r="FP293" s="165"/>
      <c r="FQ293" s="165"/>
      <c r="FR293" s="14"/>
      <c r="FS293" s="165"/>
      <c r="FT293" s="165"/>
      <c r="FU293" s="165"/>
      <c r="FV293" s="14"/>
      <c r="FW293" s="165"/>
      <c r="FX293" s="165"/>
      <c r="FY293" s="165"/>
      <c r="FZ293" s="14"/>
      <c r="GA293" s="165"/>
      <c r="GB293" s="165"/>
      <c r="GC293" s="165"/>
      <c r="GD293" s="14"/>
      <c r="GE293" s="165"/>
      <c r="GF293" s="165"/>
      <c r="GG293" s="165"/>
      <c r="GH293" s="14"/>
      <c r="GI293" s="165"/>
      <c r="GJ293" s="165"/>
      <c r="GK293" s="165"/>
      <c r="GL293" s="14"/>
      <c r="GM293" s="165"/>
      <c r="GN293" s="165"/>
      <c r="GO293" s="165"/>
      <c r="GP293" s="14"/>
      <c r="GQ293" s="165"/>
      <c r="GR293" s="165"/>
      <c r="GS293" s="165"/>
      <c r="GT293" s="14"/>
      <c r="GU293" s="165"/>
      <c r="GV293" s="165"/>
      <c r="GW293" s="165"/>
      <c r="GX293" s="14"/>
      <c r="GY293" s="165"/>
      <c r="GZ293" s="165"/>
      <c r="HA293" s="165"/>
      <c r="HB293" s="14"/>
      <c r="HC293" s="165"/>
      <c r="HD293" s="165"/>
      <c r="HE293" s="165"/>
      <c r="HF293" s="14"/>
      <c r="HG293" s="165"/>
      <c r="HH293" s="165"/>
      <c r="HI293" s="165"/>
      <c r="HJ293" s="14"/>
      <c r="HK293" s="165"/>
      <c r="HL293" s="165"/>
      <c r="HM293" s="165"/>
      <c r="HN293" s="14"/>
      <c r="HO293" s="165"/>
      <c r="HP293" s="165"/>
      <c r="HQ293" s="165"/>
      <c r="HR293" s="14"/>
      <c r="HS293" s="165"/>
      <c r="HT293" s="165"/>
      <c r="HU293" s="165"/>
    </row>
    <row r="294" spans="1:229" s="61" customFormat="1" ht="90" customHeight="1" x14ac:dyDescent="0.2">
      <c r="A294" s="179">
        <v>98</v>
      </c>
      <c r="B294" s="46" t="s">
        <v>308</v>
      </c>
      <c r="C294" s="55" t="s">
        <v>231</v>
      </c>
      <c r="D294" s="48" t="s">
        <v>139</v>
      </c>
      <c r="E294" s="48" t="s">
        <v>163</v>
      </c>
      <c r="F294" s="48" t="s">
        <v>163</v>
      </c>
      <c r="G294" s="45">
        <v>100</v>
      </c>
      <c r="H294" s="45">
        <f t="shared" si="51"/>
        <v>400</v>
      </c>
      <c r="I294" s="45" t="s">
        <v>228</v>
      </c>
      <c r="J294" s="667"/>
      <c r="K294" s="57">
        <v>50</v>
      </c>
      <c r="L294" s="50">
        <f>H294*K294</f>
        <v>20000</v>
      </c>
      <c r="M294" s="51">
        <f t="shared" si="52"/>
        <v>4000</v>
      </c>
      <c r="N294" s="51">
        <f t="shared" si="53"/>
        <v>2500</v>
      </c>
      <c r="O294" s="52">
        <f t="shared" si="54"/>
        <v>26500</v>
      </c>
      <c r="P294" s="593">
        <v>45222</v>
      </c>
      <c r="Q294" s="52" t="s">
        <v>790</v>
      </c>
      <c r="R294" s="580" t="s">
        <v>382</v>
      </c>
      <c r="S294" s="574" t="s">
        <v>774</v>
      </c>
      <c r="T294" s="527">
        <f>'LOTTO 98'!B15</f>
        <v>80</v>
      </c>
      <c r="U294" s="46">
        <v>20</v>
      </c>
      <c r="V294" s="46">
        <f t="shared" si="59"/>
        <v>100</v>
      </c>
      <c r="W294" s="46"/>
      <c r="X294" s="695">
        <v>10</v>
      </c>
      <c r="Y294" s="676">
        <v>18000</v>
      </c>
      <c r="Z294" s="683">
        <f>Y294/H294</f>
        <v>45</v>
      </c>
      <c r="AA294" s="46"/>
      <c r="AB294" s="716" t="s">
        <v>807</v>
      </c>
      <c r="AC294" s="716" t="s">
        <v>819</v>
      </c>
      <c r="AD294" s="59"/>
      <c r="AE294" s="166"/>
      <c r="AF294" s="166"/>
      <c r="AG294" s="166"/>
      <c r="AH294" s="59"/>
      <c r="AI294" s="166"/>
      <c r="AJ294" s="166"/>
      <c r="AK294" s="166"/>
      <c r="AL294" s="59"/>
      <c r="AM294" s="166"/>
      <c r="AN294" s="166"/>
      <c r="AO294" s="166"/>
      <c r="AP294" s="59"/>
      <c r="AQ294" s="166"/>
      <c r="AR294" s="166"/>
      <c r="AS294" s="166"/>
      <c r="AT294" s="59"/>
      <c r="AU294" s="166"/>
      <c r="AV294" s="166"/>
      <c r="AW294" s="166"/>
      <c r="AX294" s="59"/>
      <c r="AY294" s="166"/>
      <c r="AZ294" s="166"/>
      <c r="BA294" s="166"/>
      <c r="BB294" s="59"/>
      <c r="BC294" s="166"/>
      <c r="BD294" s="166"/>
      <c r="BE294" s="166"/>
      <c r="BF294" s="59"/>
      <c r="BG294" s="166"/>
      <c r="BH294" s="166"/>
      <c r="BI294" s="166"/>
      <c r="BJ294" s="59"/>
      <c r="BK294" s="166"/>
      <c r="BL294" s="166"/>
      <c r="BM294" s="166"/>
      <c r="BN294" s="59"/>
      <c r="BO294" s="166"/>
      <c r="BP294" s="166"/>
      <c r="BQ294" s="166"/>
      <c r="BR294" s="59"/>
      <c r="BS294" s="166"/>
      <c r="BT294" s="166"/>
      <c r="BU294" s="166"/>
      <c r="BV294" s="59"/>
      <c r="BW294" s="166"/>
      <c r="BX294" s="166"/>
      <c r="BY294" s="166"/>
      <c r="BZ294" s="59"/>
      <c r="CA294" s="166"/>
      <c r="CB294" s="166"/>
      <c r="CC294" s="166"/>
      <c r="CD294" s="59"/>
      <c r="CE294" s="166"/>
      <c r="CF294" s="166"/>
      <c r="CG294" s="166"/>
      <c r="CH294" s="59"/>
      <c r="CI294" s="166"/>
      <c r="CJ294" s="166"/>
      <c r="CK294" s="166"/>
      <c r="CL294" s="59"/>
      <c r="CM294" s="166"/>
      <c r="CN294" s="166"/>
      <c r="CO294" s="166"/>
      <c r="CP294" s="59"/>
      <c r="CQ294" s="166"/>
      <c r="CR294" s="166"/>
      <c r="CS294" s="166"/>
      <c r="CT294" s="59"/>
      <c r="CU294" s="166"/>
      <c r="CV294" s="166"/>
      <c r="CW294" s="166"/>
      <c r="CX294" s="59"/>
      <c r="CY294" s="166"/>
      <c r="CZ294" s="166"/>
      <c r="DA294" s="166"/>
      <c r="DB294" s="59"/>
      <c r="DC294" s="166"/>
      <c r="DD294" s="166"/>
      <c r="DE294" s="166"/>
      <c r="DF294" s="59"/>
      <c r="DG294" s="166"/>
      <c r="DH294" s="166"/>
      <c r="DI294" s="166"/>
      <c r="DJ294" s="59"/>
      <c r="DK294" s="166"/>
      <c r="DL294" s="166"/>
      <c r="DM294" s="166"/>
      <c r="DN294" s="59"/>
      <c r="DO294" s="166"/>
      <c r="DP294" s="166"/>
      <c r="DQ294" s="166"/>
      <c r="DR294" s="59"/>
      <c r="DS294" s="166"/>
      <c r="DT294" s="166"/>
      <c r="DU294" s="166"/>
      <c r="DV294" s="59"/>
      <c r="DW294" s="166"/>
      <c r="DX294" s="166"/>
      <c r="DY294" s="166"/>
      <c r="DZ294" s="59"/>
      <c r="EA294" s="166"/>
      <c r="EB294" s="166"/>
      <c r="EC294" s="166"/>
      <c r="ED294" s="59"/>
      <c r="EE294" s="166"/>
      <c r="EF294" s="166"/>
      <c r="EG294" s="166"/>
      <c r="EH294" s="59"/>
      <c r="EI294" s="166"/>
      <c r="EJ294" s="166"/>
      <c r="EK294" s="166"/>
      <c r="EL294" s="59"/>
      <c r="EM294" s="166"/>
      <c r="EN294" s="166"/>
      <c r="EO294" s="166"/>
      <c r="EP294" s="59"/>
      <c r="EQ294" s="166"/>
      <c r="ER294" s="166"/>
      <c r="ES294" s="166"/>
      <c r="ET294" s="59"/>
      <c r="EU294" s="166"/>
      <c r="EV294" s="166"/>
      <c r="EW294" s="166"/>
      <c r="EX294" s="59"/>
      <c r="EY294" s="166"/>
      <c r="EZ294" s="166"/>
      <c r="FA294" s="166"/>
      <c r="FB294" s="59"/>
      <c r="FC294" s="166"/>
      <c r="FD294" s="166"/>
      <c r="FE294" s="166"/>
      <c r="FF294" s="59"/>
      <c r="FG294" s="166"/>
      <c r="FH294" s="166"/>
      <c r="FI294" s="166"/>
      <c r="FJ294" s="59"/>
      <c r="FK294" s="166"/>
      <c r="FL294" s="166"/>
      <c r="FM294" s="166"/>
      <c r="FN294" s="59"/>
      <c r="FO294" s="166"/>
      <c r="FP294" s="166"/>
      <c r="FQ294" s="166"/>
      <c r="FR294" s="59"/>
      <c r="FS294" s="166"/>
      <c r="FT294" s="166"/>
      <c r="FU294" s="166"/>
      <c r="FV294" s="59"/>
      <c r="FW294" s="166"/>
      <c r="FX294" s="166"/>
      <c r="FY294" s="166"/>
      <c r="FZ294" s="59"/>
      <c r="GA294" s="166"/>
      <c r="GB294" s="166"/>
      <c r="GC294" s="166"/>
      <c r="GD294" s="59"/>
      <c r="GE294" s="166"/>
      <c r="GF294" s="166"/>
      <c r="GG294" s="166"/>
      <c r="GH294" s="59"/>
      <c r="GI294" s="166"/>
      <c r="GJ294" s="166"/>
      <c r="GK294" s="166"/>
      <c r="GL294" s="59"/>
      <c r="GM294" s="166"/>
      <c r="GN294" s="166"/>
      <c r="GO294" s="166"/>
      <c r="GP294" s="59"/>
      <c r="GQ294" s="166"/>
      <c r="GR294" s="166"/>
      <c r="GS294" s="166"/>
      <c r="GT294" s="59"/>
      <c r="GU294" s="166"/>
      <c r="GV294" s="166"/>
      <c r="GW294" s="166"/>
      <c r="GX294" s="59"/>
      <c r="GY294" s="166"/>
      <c r="GZ294" s="166"/>
      <c r="HA294" s="166"/>
      <c r="HB294" s="59"/>
      <c r="HC294" s="166"/>
      <c r="HD294" s="166"/>
      <c r="HE294" s="166"/>
      <c r="HF294" s="59"/>
      <c r="HG294" s="166"/>
      <c r="HH294" s="166"/>
      <c r="HI294" s="166"/>
      <c r="HJ294" s="59"/>
      <c r="HK294" s="166"/>
      <c r="HL294" s="166"/>
      <c r="HM294" s="166"/>
      <c r="HN294" s="59"/>
      <c r="HO294" s="166"/>
      <c r="HP294" s="166"/>
      <c r="HQ294" s="166"/>
      <c r="HR294" s="59"/>
      <c r="HS294" s="166"/>
      <c r="HT294" s="166"/>
      <c r="HU294" s="166"/>
    </row>
    <row r="295" spans="1:229" s="17" customFormat="1" ht="90" customHeight="1" x14ac:dyDescent="0.2">
      <c r="A295" s="178"/>
      <c r="B295" s="2"/>
      <c r="C295" s="19" t="s">
        <v>94</v>
      </c>
      <c r="D295" s="8"/>
      <c r="E295" s="8"/>
      <c r="F295" s="8"/>
      <c r="G295" s="1"/>
      <c r="H295" s="1"/>
      <c r="I295" s="1"/>
      <c r="J295" s="666"/>
      <c r="K295" s="9"/>
      <c r="L295" s="10"/>
      <c r="M295" s="3"/>
      <c r="N295" s="3"/>
      <c r="O295" s="11"/>
      <c r="P295" s="591"/>
      <c r="Q295" s="11"/>
      <c r="R295" s="922"/>
      <c r="S295" s="573"/>
      <c r="T295" s="525"/>
      <c r="U295" s="1"/>
      <c r="V295" s="1"/>
      <c r="W295" s="1"/>
      <c r="X295" s="1"/>
      <c r="Y295" s="672"/>
      <c r="Z295" s="671"/>
      <c r="AA295" s="1"/>
      <c r="AB295" s="2"/>
      <c r="AC295" s="176"/>
    </row>
    <row r="296" spans="1:229" ht="90" customHeight="1" x14ac:dyDescent="0.2">
      <c r="A296" s="181">
        <v>99</v>
      </c>
      <c r="B296" s="2" t="s">
        <v>309</v>
      </c>
      <c r="C296" s="23" t="s">
        <v>135</v>
      </c>
      <c r="D296" s="4" t="s">
        <v>139</v>
      </c>
      <c r="E296" s="4" t="s">
        <v>163</v>
      </c>
      <c r="F296" s="4" t="s">
        <v>163</v>
      </c>
      <c r="G296" s="1">
        <v>80</v>
      </c>
      <c r="H296" s="1">
        <f t="shared" ref="H296:H303" si="60">G296*4</f>
        <v>320</v>
      </c>
      <c r="I296" s="1" t="s">
        <v>228</v>
      </c>
      <c r="J296" s="667">
        <v>40</v>
      </c>
      <c r="K296" s="12">
        <v>45</v>
      </c>
      <c r="L296" s="10">
        <f>H296*K296</f>
        <v>14400</v>
      </c>
      <c r="M296" s="3">
        <f t="shared" ref="M296:M303" si="61">L296*0.2</f>
        <v>2880</v>
      </c>
      <c r="N296" s="3">
        <f t="shared" ref="N296:N303" si="62">L296/48*6</f>
        <v>1800</v>
      </c>
      <c r="O296" s="11">
        <f t="shared" ref="O296:O303" si="63">L296+M296+N296</f>
        <v>19080</v>
      </c>
      <c r="P296" s="591">
        <v>45222</v>
      </c>
      <c r="Q296" s="11" t="s">
        <v>790</v>
      </c>
      <c r="R296" s="579" t="s">
        <v>373</v>
      </c>
      <c r="S296" s="573" t="s">
        <v>793</v>
      </c>
      <c r="T296" s="1" t="s">
        <v>809</v>
      </c>
      <c r="U296" s="2" t="s">
        <v>809</v>
      </c>
      <c r="V296" s="2" t="s">
        <v>809</v>
      </c>
      <c r="W296" s="2"/>
      <c r="X296" s="2" t="s">
        <v>809</v>
      </c>
      <c r="Y296" s="2" t="s">
        <v>809</v>
      </c>
      <c r="Z296" s="2" t="s">
        <v>809</v>
      </c>
      <c r="AA296" s="2" t="s">
        <v>809</v>
      </c>
      <c r="AB296" s="2" t="s">
        <v>809</v>
      </c>
      <c r="AC296" s="8" t="s">
        <v>809</v>
      </c>
      <c r="AD296" s="14"/>
      <c r="AE296" s="15"/>
      <c r="AF296" s="165"/>
      <c r="AG296" s="165"/>
      <c r="AH296" s="14"/>
      <c r="AI296" s="15"/>
      <c r="AJ296" s="165"/>
      <c r="AK296" s="165"/>
      <c r="AL296" s="14"/>
      <c r="AM296" s="15"/>
      <c r="AN296" s="165"/>
      <c r="AO296" s="165"/>
      <c r="AP296" s="14"/>
      <c r="AQ296" s="15"/>
      <c r="AR296" s="165"/>
      <c r="AS296" s="165"/>
      <c r="AT296" s="14"/>
      <c r="AU296" s="15"/>
      <c r="AV296" s="165"/>
      <c r="AW296" s="165"/>
      <c r="AX296" s="14"/>
      <c r="AY296" s="15"/>
      <c r="AZ296" s="165"/>
      <c r="BA296" s="165"/>
      <c r="BB296" s="14"/>
      <c r="BC296" s="15"/>
      <c r="BD296" s="165"/>
      <c r="BE296" s="165"/>
      <c r="BF296" s="14"/>
      <c r="BG296" s="15"/>
      <c r="BH296" s="165"/>
      <c r="BI296" s="165"/>
      <c r="BJ296" s="14"/>
      <c r="BK296" s="15"/>
      <c r="BL296" s="165"/>
      <c r="BM296" s="165"/>
      <c r="BN296" s="14"/>
      <c r="BO296" s="15"/>
      <c r="BP296" s="165"/>
      <c r="BQ296" s="165"/>
      <c r="BR296" s="14"/>
      <c r="BS296" s="15"/>
      <c r="BT296" s="165"/>
      <c r="BU296" s="165"/>
      <c r="BV296" s="14"/>
      <c r="BW296" s="15"/>
      <c r="BX296" s="165"/>
      <c r="BY296" s="165"/>
      <c r="BZ296" s="14"/>
      <c r="CA296" s="15"/>
      <c r="CB296" s="165"/>
      <c r="CC296" s="165"/>
      <c r="CD296" s="14"/>
      <c r="CE296" s="15"/>
      <c r="CF296" s="165"/>
      <c r="CG296" s="165"/>
      <c r="CH296" s="14"/>
      <c r="CI296" s="15"/>
      <c r="CJ296" s="165"/>
      <c r="CK296" s="165"/>
      <c r="CL296" s="14"/>
      <c r="CM296" s="15"/>
      <c r="CN296" s="165"/>
      <c r="CO296" s="165"/>
      <c r="CP296" s="14"/>
      <c r="CQ296" s="15"/>
      <c r="CR296" s="165"/>
      <c r="CS296" s="165"/>
      <c r="CT296" s="14"/>
      <c r="CU296" s="15"/>
      <c r="CV296" s="165"/>
      <c r="CW296" s="165"/>
      <c r="CX296" s="14"/>
      <c r="CY296" s="15"/>
      <c r="CZ296" s="165"/>
      <c r="DA296" s="165"/>
      <c r="DB296" s="14"/>
      <c r="DC296" s="15"/>
      <c r="DD296" s="165"/>
      <c r="DE296" s="165"/>
      <c r="DF296" s="14"/>
      <c r="DG296" s="15"/>
      <c r="DH296" s="165"/>
      <c r="DI296" s="165"/>
      <c r="DJ296" s="14"/>
      <c r="DK296" s="15"/>
      <c r="DL296" s="165"/>
      <c r="DM296" s="165"/>
      <c r="DN296" s="14"/>
      <c r="DO296" s="15"/>
      <c r="DP296" s="165"/>
      <c r="DQ296" s="165"/>
      <c r="DR296" s="14"/>
      <c r="DS296" s="15"/>
      <c r="DT296" s="165"/>
      <c r="DU296" s="165"/>
      <c r="DV296" s="14"/>
      <c r="DW296" s="15"/>
      <c r="DX296" s="165"/>
      <c r="DY296" s="165"/>
      <c r="DZ296" s="14"/>
      <c r="EA296" s="15"/>
      <c r="EB296" s="165"/>
      <c r="EC296" s="165"/>
      <c r="ED296" s="14"/>
      <c r="EE296" s="15"/>
      <c r="EF296" s="165"/>
      <c r="EG296" s="165"/>
      <c r="EH296" s="14"/>
      <c r="EI296" s="15"/>
      <c r="EJ296" s="165"/>
      <c r="EK296" s="165"/>
      <c r="EL296" s="14"/>
      <c r="EM296" s="15"/>
      <c r="EN296" s="165"/>
      <c r="EO296" s="165"/>
      <c r="EP296" s="14"/>
      <c r="EQ296" s="15"/>
      <c r="ER296" s="165"/>
      <c r="ES296" s="165"/>
      <c r="ET296" s="14"/>
      <c r="EU296" s="15"/>
      <c r="EV296" s="165"/>
      <c r="EW296" s="165"/>
      <c r="EX296" s="14"/>
      <c r="EY296" s="15"/>
      <c r="EZ296" s="165"/>
      <c r="FA296" s="165"/>
      <c r="FB296" s="14"/>
      <c r="FC296" s="15"/>
      <c r="FD296" s="165"/>
      <c r="FE296" s="165"/>
      <c r="FF296" s="14"/>
      <c r="FG296" s="15"/>
      <c r="FH296" s="165"/>
      <c r="FI296" s="165"/>
      <c r="FJ296" s="14"/>
      <c r="FK296" s="15"/>
      <c r="FL296" s="165"/>
      <c r="FM296" s="165"/>
      <c r="FN296" s="14"/>
      <c r="FO296" s="15"/>
      <c r="FP296" s="165"/>
      <c r="FQ296" s="165"/>
      <c r="FR296" s="14"/>
      <c r="FS296" s="15"/>
      <c r="FT296" s="165"/>
      <c r="FU296" s="165"/>
      <c r="FV296" s="14"/>
      <c r="FW296" s="15"/>
      <c r="FX296" s="165"/>
      <c r="FY296" s="165"/>
      <c r="FZ296" s="14"/>
      <c r="GA296" s="15"/>
      <c r="GB296" s="165"/>
      <c r="GC296" s="165"/>
      <c r="GD296" s="14"/>
      <c r="GE296" s="15"/>
      <c r="GF296" s="165"/>
      <c r="GG296" s="165"/>
      <c r="GH296" s="14"/>
      <c r="GI296" s="15"/>
      <c r="GJ296" s="165"/>
      <c r="GK296" s="165"/>
      <c r="GL296" s="14"/>
      <c r="GM296" s="15"/>
      <c r="GN296" s="165"/>
      <c r="GO296" s="165"/>
      <c r="GP296" s="14"/>
      <c r="GQ296" s="15"/>
      <c r="GR296" s="165"/>
      <c r="GS296" s="165"/>
      <c r="GT296" s="14"/>
      <c r="GU296" s="15"/>
      <c r="GV296" s="165"/>
      <c r="GW296" s="165"/>
      <c r="GX296" s="14"/>
      <c r="GY296" s="15"/>
      <c r="GZ296" s="165"/>
      <c r="HA296" s="165"/>
      <c r="HB296" s="14"/>
      <c r="HC296" s="15"/>
      <c r="HD296" s="165"/>
      <c r="HE296" s="165"/>
      <c r="HF296" s="14"/>
      <c r="HG296" s="15"/>
      <c r="HH296" s="165"/>
      <c r="HI296" s="165"/>
      <c r="HJ296" s="14"/>
      <c r="HK296" s="15"/>
      <c r="HL296" s="165"/>
      <c r="HM296" s="165"/>
      <c r="HN296" s="14"/>
      <c r="HO296" s="15"/>
      <c r="HP296" s="165"/>
      <c r="HQ296" s="165"/>
      <c r="HR296" s="14"/>
      <c r="HS296" s="15"/>
      <c r="HT296" s="165"/>
      <c r="HU296" s="165"/>
    </row>
    <row r="297" spans="1:229" ht="90" customHeight="1" x14ac:dyDescent="0.2">
      <c r="A297" s="181">
        <v>99</v>
      </c>
      <c r="B297" s="2" t="s">
        <v>309</v>
      </c>
      <c r="C297" s="23" t="s">
        <v>135</v>
      </c>
      <c r="D297" s="4" t="s">
        <v>139</v>
      </c>
      <c r="E297" s="4" t="s">
        <v>163</v>
      </c>
      <c r="F297" s="4" t="s">
        <v>163</v>
      </c>
      <c r="G297" s="1">
        <v>80</v>
      </c>
      <c r="H297" s="1">
        <f t="shared" si="60"/>
        <v>320</v>
      </c>
      <c r="I297" s="1" t="s">
        <v>228</v>
      </c>
      <c r="J297" s="667">
        <v>40</v>
      </c>
      <c r="K297" s="12">
        <v>45</v>
      </c>
      <c r="L297" s="10">
        <f>H297*K297</f>
        <v>14400</v>
      </c>
      <c r="M297" s="3">
        <f t="shared" si="61"/>
        <v>2880</v>
      </c>
      <c r="N297" s="3">
        <f t="shared" si="62"/>
        <v>1800</v>
      </c>
      <c r="O297" s="11">
        <f t="shared" si="63"/>
        <v>19080</v>
      </c>
      <c r="P297" s="591">
        <v>45222</v>
      </c>
      <c r="Q297" s="11" t="s">
        <v>790</v>
      </c>
      <c r="R297" s="579" t="s">
        <v>382</v>
      </c>
      <c r="S297" s="573" t="s">
        <v>774</v>
      </c>
      <c r="T297" s="528">
        <f>'LOTTO 99'!B24</f>
        <v>80</v>
      </c>
      <c r="U297" s="2">
        <v>20</v>
      </c>
      <c r="V297" s="35">
        <f>U297+T297</f>
        <v>100</v>
      </c>
      <c r="W297" s="35"/>
      <c r="X297" s="697">
        <v>17.78</v>
      </c>
      <c r="Y297" s="696">
        <v>11840</v>
      </c>
      <c r="Z297" s="684">
        <f>Y297/H297</f>
        <v>37</v>
      </c>
      <c r="AA297" s="2"/>
      <c r="AB297" s="8" t="s">
        <v>807</v>
      </c>
      <c r="AC297" s="8" t="s">
        <v>819</v>
      </c>
      <c r="AD297" s="14"/>
      <c r="AE297" s="15"/>
      <c r="AF297" s="165"/>
      <c r="AG297" s="165"/>
      <c r="AH297" s="14"/>
      <c r="AI297" s="15"/>
      <c r="AJ297" s="165"/>
      <c r="AK297" s="165"/>
      <c r="AL297" s="14"/>
      <c r="AM297" s="15"/>
      <c r="AN297" s="165"/>
      <c r="AO297" s="165"/>
      <c r="AP297" s="14"/>
      <c r="AQ297" s="15"/>
      <c r="AR297" s="165"/>
      <c r="AS297" s="165"/>
      <c r="AT297" s="14"/>
      <c r="AU297" s="15"/>
      <c r="AV297" s="165"/>
      <c r="AW297" s="165"/>
      <c r="AX297" s="14"/>
      <c r="AY297" s="15"/>
      <c r="AZ297" s="165"/>
      <c r="BA297" s="165"/>
      <c r="BB297" s="14"/>
      <c r="BC297" s="15"/>
      <c r="BD297" s="165"/>
      <c r="BE297" s="165"/>
      <c r="BF297" s="14"/>
      <c r="BG297" s="15"/>
      <c r="BH297" s="165"/>
      <c r="BI297" s="165"/>
      <c r="BJ297" s="14"/>
      <c r="BK297" s="15"/>
      <c r="BL297" s="165"/>
      <c r="BM297" s="165"/>
      <c r="BN297" s="14"/>
      <c r="BO297" s="15"/>
      <c r="BP297" s="165"/>
      <c r="BQ297" s="165"/>
      <c r="BR297" s="14"/>
      <c r="BS297" s="15"/>
      <c r="BT297" s="165"/>
      <c r="BU297" s="165"/>
      <c r="BV297" s="14"/>
      <c r="BW297" s="15"/>
      <c r="BX297" s="165"/>
      <c r="BY297" s="165"/>
      <c r="BZ297" s="14"/>
      <c r="CA297" s="15"/>
      <c r="CB297" s="165"/>
      <c r="CC297" s="165"/>
      <c r="CD297" s="14"/>
      <c r="CE297" s="15"/>
      <c r="CF297" s="165"/>
      <c r="CG297" s="165"/>
      <c r="CH297" s="14"/>
      <c r="CI297" s="15"/>
      <c r="CJ297" s="165"/>
      <c r="CK297" s="165"/>
      <c r="CL297" s="14"/>
      <c r="CM297" s="15"/>
      <c r="CN297" s="165"/>
      <c r="CO297" s="165"/>
      <c r="CP297" s="14"/>
      <c r="CQ297" s="15"/>
      <c r="CR297" s="165"/>
      <c r="CS297" s="165"/>
      <c r="CT297" s="14"/>
      <c r="CU297" s="15"/>
      <c r="CV297" s="165"/>
      <c r="CW297" s="165"/>
      <c r="CX297" s="14"/>
      <c r="CY297" s="15"/>
      <c r="CZ297" s="165"/>
      <c r="DA297" s="165"/>
      <c r="DB297" s="14"/>
      <c r="DC297" s="15"/>
      <c r="DD297" s="165"/>
      <c r="DE297" s="165"/>
      <c r="DF297" s="14"/>
      <c r="DG297" s="15"/>
      <c r="DH297" s="165"/>
      <c r="DI297" s="165"/>
      <c r="DJ297" s="14"/>
      <c r="DK297" s="15"/>
      <c r="DL297" s="165"/>
      <c r="DM297" s="165"/>
      <c r="DN297" s="14"/>
      <c r="DO297" s="15"/>
      <c r="DP297" s="165"/>
      <c r="DQ297" s="165"/>
      <c r="DR297" s="14"/>
      <c r="DS297" s="15"/>
      <c r="DT297" s="165"/>
      <c r="DU297" s="165"/>
      <c r="DV297" s="14"/>
      <c r="DW297" s="15"/>
      <c r="DX297" s="165"/>
      <c r="DY297" s="165"/>
      <c r="DZ297" s="14"/>
      <c r="EA297" s="15"/>
      <c r="EB297" s="165"/>
      <c r="EC297" s="165"/>
      <c r="ED297" s="14"/>
      <c r="EE297" s="15"/>
      <c r="EF297" s="165"/>
      <c r="EG297" s="165"/>
      <c r="EH297" s="14"/>
      <c r="EI297" s="15"/>
      <c r="EJ297" s="165"/>
      <c r="EK297" s="165"/>
      <c r="EL297" s="14"/>
      <c r="EM297" s="15"/>
      <c r="EN297" s="165"/>
      <c r="EO297" s="165"/>
      <c r="EP297" s="14"/>
      <c r="EQ297" s="15"/>
      <c r="ER297" s="165"/>
      <c r="ES297" s="165"/>
      <c r="ET297" s="14"/>
      <c r="EU297" s="15"/>
      <c r="EV297" s="165"/>
      <c r="EW297" s="165"/>
      <c r="EX297" s="14"/>
      <c r="EY297" s="15"/>
      <c r="EZ297" s="165"/>
      <c r="FA297" s="165"/>
      <c r="FB297" s="14"/>
      <c r="FC297" s="15"/>
      <c r="FD297" s="165"/>
      <c r="FE297" s="165"/>
      <c r="FF297" s="14"/>
      <c r="FG297" s="15"/>
      <c r="FH297" s="165"/>
      <c r="FI297" s="165"/>
      <c r="FJ297" s="14"/>
      <c r="FK297" s="15"/>
      <c r="FL297" s="165"/>
      <c r="FM297" s="165"/>
      <c r="FN297" s="14"/>
      <c r="FO297" s="15"/>
      <c r="FP297" s="165"/>
      <c r="FQ297" s="165"/>
      <c r="FR297" s="14"/>
      <c r="FS297" s="15"/>
      <c r="FT297" s="165"/>
      <c r="FU297" s="165"/>
      <c r="FV297" s="14"/>
      <c r="FW297" s="15"/>
      <c r="FX297" s="165"/>
      <c r="FY297" s="165"/>
      <c r="FZ297" s="14"/>
      <c r="GA297" s="15"/>
      <c r="GB297" s="165"/>
      <c r="GC297" s="165"/>
      <c r="GD297" s="14"/>
      <c r="GE297" s="15"/>
      <c r="GF297" s="165"/>
      <c r="GG297" s="165"/>
      <c r="GH297" s="14"/>
      <c r="GI297" s="15"/>
      <c r="GJ297" s="165"/>
      <c r="GK297" s="165"/>
      <c r="GL297" s="14"/>
      <c r="GM297" s="15"/>
      <c r="GN297" s="165"/>
      <c r="GO297" s="165"/>
      <c r="GP297" s="14"/>
      <c r="GQ297" s="15"/>
      <c r="GR297" s="165"/>
      <c r="GS297" s="165"/>
      <c r="GT297" s="14"/>
      <c r="GU297" s="15"/>
      <c r="GV297" s="165"/>
      <c r="GW297" s="165"/>
      <c r="GX297" s="14"/>
      <c r="GY297" s="15"/>
      <c r="GZ297" s="165"/>
      <c r="HA297" s="165"/>
      <c r="HB297" s="14"/>
      <c r="HC297" s="15"/>
      <c r="HD297" s="165"/>
      <c r="HE297" s="165"/>
      <c r="HF297" s="14"/>
      <c r="HG297" s="15"/>
      <c r="HH297" s="165"/>
      <c r="HI297" s="165"/>
      <c r="HJ297" s="14"/>
      <c r="HK297" s="15"/>
      <c r="HL297" s="165"/>
      <c r="HM297" s="165"/>
      <c r="HN297" s="14"/>
      <c r="HO297" s="15"/>
      <c r="HP297" s="165"/>
      <c r="HQ297" s="165"/>
      <c r="HR297" s="14"/>
      <c r="HS297" s="15"/>
      <c r="HT297" s="165"/>
      <c r="HU297" s="165"/>
    </row>
    <row r="298" spans="1:229" ht="90" customHeight="1" x14ac:dyDescent="0.2">
      <c r="A298" s="181">
        <v>99</v>
      </c>
      <c r="B298" s="2" t="s">
        <v>309</v>
      </c>
      <c r="C298" s="23" t="s">
        <v>135</v>
      </c>
      <c r="D298" s="4" t="s">
        <v>139</v>
      </c>
      <c r="E298" s="4" t="s">
        <v>163</v>
      </c>
      <c r="F298" s="4" t="s">
        <v>163</v>
      </c>
      <c r="G298" s="1">
        <v>80</v>
      </c>
      <c r="H298" s="1">
        <f t="shared" si="60"/>
        <v>320</v>
      </c>
      <c r="I298" s="1" t="s">
        <v>228</v>
      </c>
      <c r="J298" s="667">
        <v>40</v>
      </c>
      <c r="K298" s="12">
        <v>45</v>
      </c>
      <c r="L298" s="10">
        <f>H298*K298</f>
        <v>14400</v>
      </c>
      <c r="M298" s="3">
        <f t="shared" si="61"/>
        <v>2880</v>
      </c>
      <c r="N298" s="3">
        <f t="shared" si="62"/>
        <v>1800</v>
      </c>
      <c r="O298" s="11">
        <f t="shared" si="63"/>
        <v>19080</v>
      </c>
      <c r="P298" s="591">
        <v>45222</v>
      </c>
      <c r="Q298" s="11" t="s">
        <v>790</v>
      </c>
      <c r="R298" s="579" t="s">
        <v>390</v>
      </c>
      <c r="S298" s="573" t="s">
        <v>793</v>
      </c>
      <c r="T298" s="1" t="s">
        <v>809</v>
      </c>
      <c r="U298" s="2" t="s">
        <v>809</v>
      </c>
      <c r="V298" s="2" t="s">
        <v>809</v>
      </c>
      <c r="W298" s="2"/>
      <c r="X298" s="2" t="s">
        <v>809</v>
      </c>
      <c r="Y298" s="2" t="s">
        <v>809</v>
      </c>
      <c r="Z298" s="2" t="s">
        <v>809</v>
      </c>
      <c r="AA298" s="2" t="s">
        <v>809</v>
      </c>
      <c r="AB298" s="2" t="s">
        <v>809</v>
      </c>
      <c r="AC298" s="8" t="s">
        <v>809</v>
      </c>
      <c r="AD298" s="14"/>
      <c r="AE298" s="15"/>
      <c r="AF298" s="165"/>
      <c r="AG298" s="165"/>
      <c r="AH298" s="14"/>
      <c r="AI298" s="15"/>
      <c r="AJ298" s="165"/>
      <c r="AK298" s="165"/>
      <c r="AL298" s="14"/>
      <c r="AM298" s="15"/>
      <c r="AN298" s="165"/>
      <c r="AO298" s="165"/>
      <c r="AP298" s="14"/>
      <c r="AQ298" s="15"/>
      <c r="AR298" s="165"/>
      <c r="AS298" s="165"/>
      <c r="AT298" s="14"/>
      <c r="AU298" s="15"/>
      <c r="AV298" s="165"/>
      <c r="AW298" s="165"/>
      <c r="AX298" s="14"/>
      <c r="AY298" s="15"/>
      <c r="AZ298" s="165"/>
      <c r="BA298" s="165"/>
      <c r="BB298" s="14"/>
      <c r="BC298" s="15"/>
      <c r="BD298" s="165"/>
      <c r="BE298" s="165"/>
      <c r="BF298" s="14"/>
      <c r="BG298" s="15"/>
      <c r="BH298" s="165"/>
      <c r="BI298" s="165"/>
      <c r="BJ298" s="14"/>
      <c r="BK298" s="15"/>
      <c r="BL298" s="165"/>
      <c r="BM298" s="165"/>
      <c r="BN298" s="14"/>
      <c r="BO298" s="15"/>
      <c r="BP298" s="165"/>
      <c r="BQ298" s="165"/>
      <c r="BR298" s="14"/>
      <c r="BS298" s="15"/>
      <c r="BT298" s="165"/>
      <c r="BU298" s="165"/>
      <c r="BV298" s="14"/>
      <c r="BW298" s="15"/>
      <c r="BX298" s="165"/>
      <c r="BY298" s="165"/>
      <c r="BZ298" s="14"/>
      <c r="CA298" s="15"/>
      <c r="CB298" s="165"/>
      <c r="CC298" s="165"/>
      <c r="CD298" s="14"/>
      <c r="CE298" s="15"/>
      <c r="CF298" s="165"/>
      <c r="CG298" s="165"/>
      <c r="CH298" s="14"/>
      <c r="CI298" s="15"/>
      <c r="CJ298" s="165"/>
      <c r="CK298" s="165"/>
      <c r="CL298" s="14"/>
      <c r="CM298" s="15"/>
      <c r="CN298" s="165"/>
      <c r="CO298" s="165"/>
      <c r="CP298" s="14"/>
      <c r="CQ298" s="15"/>
      <c r="CR298" s="165"/>
      <c r="CS298" s="165"/>
      <c r="CT298" s="14"/>
      <c r="CU298" s="15"/>
      <c r="CV298" s="165"/>
      <c r="CW298" s="165"/>
      <c r="CX298" s="14"/>
      <c r="CY298" s="15"/>
      <c r="CZ298" s="165"/>
      <c r="DA298" s="165"/>
      <c r="DB298" s="14"/>
      <c r="DC298" s="15"/>
      <c r="DD298" s="165"/>
      <c r="DE298" s="165"/>
      <c r="DF298" s="14"/>
      <c r="DG298" s="15"/>
      <c r="DH298" s="165"/>
      <c r="DI298" s="165"/>
      <c r="DJ298" s="14"/>
      <c r="DK298" s="15"/>
      <c r="DL298" s="165"/>
      <c r="DM298" s="165"/>
      <c r="DN298" s="14"/>
      <c r="DO298" s="15"/>
      <c r="DP298" s="165"/>
      <c r="DQ298" s="165"/>
      <c r="DR298" s="14"/>
      <c r="DS298" s="15"/>
      <c r="DT298" s="165"/>
      <c r="DU298" s="165"/>
      <c r="DV298" s="14"/>
      <c r="DW298" s="15"/>
      <c r="DX298" s="165"/>
      <c r="DY298" s="165"/>
      <c r="DZ298" s="14"/>
      <c r="EA298" s="15"/>
      <c r="EB298" s="165"/>
      <c r="EC298" s="165"/>
      <c r="ED298" s="14"/>
      <c r="EE298" s="15"/>
      <c r="EF298" s="165"/>
      <c r="EG298" s="165"/>
      <c r="EH298" s="14"/>
      <c r="EI298" s="15"/>
      <c r="EJ298" s="165"/>
      <c r="EK298" s="165"/>
      <c r="EL298" s="14"/>
      <c r="EM298" s="15"/>
      <c r="EN298" s="165"/>
      <c r="EO298" s="165"/>
      <c r="EP298" s="14"/>
      <c r="EQ298" s="15"/>
      <c r="ER298" s="165"/>
      <c r="ES298" s="165"/>
      <c r="ET298" s="14"/>
      <c r="EU298" s="15"/>
      <c r="EV298" s="165"/>
      <c r="EW298" s="165"/>
      <c r="EX298" s="14"/>
      <c r="EY298" s="15"/>
      <c r="EZ298" s="165"/>
      <c r="FA298" s="165"/>
      <c r="FB298" s="14"/>
      <c r="FC298" s="15"/>
      <c r="FD298" s="165"/>
      <c r="FE298" s="165"/>
      <c r="FF298" s="14"/>
      <c r="FG298" s="15"/>
      <c r="FH298" s="165"/>
      <c r="FI298" s="165"/>
      <c r="FJ298" s="14"/>
      <c r="FK298" s="15"/>
      <c r="FL298" s="165"/>
      <c r="FM298" s="165"/>
      <c r="FN298" s="14"/>
      <c r="FO298" s="15"/>
      <c r="FP298" s="165"/>
      <c r="FQ298" s="165"/>
      <c r="FR298" s="14"/>
      <c r="FS298" s="15"/>
      <c r="FT298" s="165"/>
      <c r="FU298" s="165"/>
      <c r="FV298" s="14"/>
      <c r="FW298" s="15"/>
      <c r="FX298" s="165"/>
      <c r="FY298" s="165"/>
      <c r="FZ298" s="14"/>
      <c r="GA298" s="15"/>
      <c r="GB298" s="165"/>
      <c r="GC298" s="165"/>
      <c r="GD298" s="14"/>
      <c r="GE298" s="15"/>
      <c r="GF298" s="165"/>
      <c r="GG298" s="165"/>
      <c r="GH298" s="14"/>
      <c r="GI298" s="15"/>
      <c r="GJ298" s="165"/>
      <c r="GK298" s="165"/>
      <c r="GL298" s="14"/>
      <c r="GM298" s="15"/>
      <c r="GN298" s="165"/>
      <c r="GO298" s="165"/>
      <c r="GP298" s="14"/>
      <c r="GQ298" s="15"/>
      <c r="GR298" s="165"/>
      <c r="GS298" s="165"/>
      <c r="GT298" s="14"/>
      <c r="GU298" s="15"/>
      <c r="GV298" s="165"/>
      <c r="GW298" s="165"/>
      <c r="GX298" s="14"/>
      <c r="GY298" s="15"/>
      <c r="GZ298" s="165"/>
      <c r="HA298" s="165"/>
      <c r="HB298" s="14"/>
      <c r="HC298" s="15"/>
      <c r="HD298" s="165"/>
      <c r="HE298" s="165"/>
      <c r="HF298" s="14"/>
      <c r="HG298" s="15"/>
      <c r="HH298" s="165"/>
      <c r="HI298" s="165"/>
      <c r="HJ298" s="14"/>
      <c r="HK298" s="15"/>
      <c r="HL298" s="165"/>
      <c r="HM298" s="165"/>
      <c r="HN298" s="14"/>
      <c r="HO298" s="15"/>
      <c r="HP298" s="165"/>
      <c r="HQ298" s="165"/>
      <c r="HR298" s="14"/>
      <c r="HS298" s="15"/>
      <c r="HT298" s="165"/>
      <c r="HU298" s="165"/>
    </row>
    <row r="299" spans="1:229" s="61" customFormat="1" ht="90" customHeight="1" x14ac:dyDescent="0.2">
      <c r="A299" s="180">
        <v>100</v>
      </c>
      <c r="B299" s="48" t="s">
        <v>310</v>
      </c>
      <c r="C299" s="55" t="s">
        <v>110</v>
      </c>
      <c r="D299" s="48" t="s">
        <v>139</v>
      </c>
      <c r="E299" s="48" t="s">
        <v>163</v>
      </c>
      <c r="F299" s="48" t="s">
        <v>163</v>
      </c>
      <c r="G299" s="45">
        <v>120</v>
      </c>
      <c r="H299" s="45">
        <f t="shared" si="60"/>
        <v>480</v>
      </c>
      <c r="I299" s="45" t="s">
        <v>228</v>
      </c>
      <c r="J299" s="667">
        <v>50</v>
      </c>
      <c r="K299" s="57">
        <f>J299*1.1</f>
        <v>55.000000000000007</v>
      </c>
      <c r="L299" s="50">
        <f>H299*K299</f>
        <v>26400.000000000004</v>
      </c>
      <c r="M299" s="51">
        <f t="shared" si="61"/>
        <v>5280.0000000000009</v>
      </c>
      <c r="N299" s="51">
        <f t="shared" si="62"/>
        <v>3300.0000000000009</v>
      </c>
      <c r="O299" s="52">
        <f t="shared" si="63"/>
        <v>34980.000000000007</v>
      </c>
      <c r="P299" s="593">
        <v>45222</v>
      </c>
      <c r="Q299" s="52" t="s">
        <v>790</v>
      </c>
      <c r="R299" s="580" t="s">
        <v>373</v>
      </c>
      <c r="S299" s="574" t="s">
        <v>772</v>
      </c>
      <c r="T299" s="527">
        <f>'LOTTO 100'!B31</f>
        <v>46.666666666666671</v>
      </c>
      <c r="U299" s="46" t="s">
        <v>809</v>
      </c>
      <c r="V299" s="46" t="s">
        <v>809</v>
      </c>
      <c r="W299" s="46"/>
      <c r="X299" s="46" t="s">
        <v>809</v>
      </c>
      <c r="Y299" s="46" t="s">
        <v>809</v>
      </c>
      <c r="Z299" s="46" t="s">
        <v>809</v>
      </c>
      <c r="AA299" s="46" t="s">
        <v>809</v>
      </c>
      <c r="AB299" s="46" t="s">
        <v>809</v>
      </c>
      <c r="AC299" s="716" t="s">
        <v>809</v>
      </c>
      <c r="AD299" s="59"/>
      <c r="AE299" s="166"/>
      <c r="AF299" s="166"/>
      <c r="AG299" s="166"/>
      <c r="AH299" s="59"/>
      <c r="AI299" s="166"/>
      <c r="AJ299" s="166"/>
      <c r="AK299" s="166"/>
      <c r="AL299" s="59"/>
      <c r="AM299" s="166"/>
      <c r="AN299" s="166"/>
      <c r="AO299" s="166"/>
      <c r="AP299" s="59"/>
      <c r="AQ299" s="166"/>
      <c r="AR299" s="166"/>
      <c r="AS299" s="166"/>
      <c r="AT299" s="59"/>
      <c r="AU299" s="166"/>
      <c r="AV299" s="166"/>
      <c r="AW299" s="166"/>
      <c r="AX299" s="59"/>
      <c r="AY299" s="166"/>
      <c r="AZ299" s="166"/>
      <c r="BA299" s="166"/>
      <c r="BB299" s="59"/>
      <c r="BC299" s="166"/>
      <c r="BD299" s="166"/>
      <c r="BE299" s="166"/>
      <c r="BF299" s="59"/>
      <c r="BG299" s="166"/>
      <c r="BH299" s="166"/>
      <c r="BI299" s="166"/>
      <c r="BJ299" s="59"/>
      <c r="BK299" s="166"/>
      <c r="BL299" s="166"/>
      <c r="BM299" s="166"/>
      <c r="BN299" s="59"/>
      <c r="BO299" s="166"/>
      <c r="BP299" s="166"/>
      <c r="BQ299" s="166"/>
      <c r="BR299" s="59"/>
      <c r="BS299" s="166"/>
      <c r="BT299" s="166"/>
      <c r="BU299" s="166"/>
      <c r="BV299" s="59"/>
      <c r="BW299" s="166"/>
      <c r="BX299" s="166"/>
      <c r="BY299" s="166"/>
      <c r="BZ299" s="59"/>
      <c r="CA299" s="166"/>
      <c r="CB299" s="166"/>
      <c r="CC299" s="166"/>
      <c r="CD299" s="59"/>
      <c r="CE299" s="166"/>
      <c r="CF299" s="166"/>
      <c r="CG299" s="166"/>
      <c r="CH299" s="59"/>
      <c r="CI299" s="166"/>
      <c r="CJ299" s="166"/>
      <c r="CK299" s="166"/>
      <c r="CL299" s="59"/>
      <c r="CM299" s="166"/>
      <c r="CN299" s="166"/>
      <c r="CO299" s="166"/>
      <c r="CP299" s="59"/>
      <c r="CQ299" s="166"/>
      <c r="CR299" s="166"/>
      <c r="CS299" s="166"/>
      <c r="CT299" s="59"/>
      <c r="CU299" s="166"/>
      <c r="CV299" s="166"/>
      <c r="CW299" s="166"/>
      <c r="CX299" s="59"/>
      <c r="CY299" s="166"/>
      <c r="CZ299" s="166"/>
      <c r="DA299" s="166"/>
      <c r="DB299" s="59"/>
      <c r="DC299" s="166"/>
      <c r="DD299" s="166"/>
      <c r="DE299" s="166"/>
      <c r="DF299" s="59"/>
      <c r="DG299" s="166"/>
      <c r="DH299" s="166"/>
      <c r="DI299" s="166"/>
      <c r="DJ299" s="59"/>
      <c r="DK299" s="166"/>
      <c r="DL299" s="166"/>
      <c r="DM299" s="166"/>
      <c r="DN299" s="59"/>
      <c r="DO299" s="166"/>
      <c r="DP299" s="166"/>
      <c r="DQ299" s="166"/>
      <c r="DR299" s="59"/>
      <c r="DS299" s="166"/>
      <c r="DT299" s="166"/>
      <c r="DU299" s="166"/>
      <c r="DV299" s="59"/>
      <c r="DW299" s="166"/>
      <c r="DX299" s="166"/>
      <c r="DY299" s="166"/>
      <c r="DZ299" s="59"/>
      <c r="EA299" s="166"/>
      <c r="EB299" s="166"/>
      <c r="EC299" s="166"/>
      <c r="ED299" s="59"/>
      <c r="EE299" s="166"/>
      <c r="EF299" s="166"/>
      <c r="EG299" s="166"/>
      <c r="EH299" s="59"/>
      <c r="EI299" s="166"/>
      <c r="EJ299" s="166"/>
      <c r="EK299" s="166"/>
      <c r="EL299" s="59"/>
      <c r="EM299" s="166"/>
      <c r="EN299" s="166"/>
      <c r="EO299" s="166"/>
      <c r="EP299" s="59"/>
      <c r="EQ299" s="166"/>
      <c r="ER299" s="166"/>
      <c r="ES299" s="166"/>
      <c r="ET299" s="59"/>
      <c r="EU299" s="166"/>
      <c r="EV299" s="166"/>
      <c r="EW299" s="166"/>
      <c r="EX299" s="59"/>
      <c r="EY299" s="166"/>
      <c r="EZ299" s="166"/>
      <c r="FA299" s="166"/>
      <c r="FB299" s="59"/>
      <c r="FC299" s="166"/>
      <c r="FD299" s="166"/>
      <c r="FE299" s="166"/>
      <c r="FF299" s="59"/>
      <c r="FG299" s="166"/>
      <c r="FH299" s="166"/>
      <c r="FI299" s="166"/>
      <c r="FJ299" s="59"/>
      <c r="FK299" s="166"/>
      <c r="FL299" s="166"/>
      <c r="FM299" s="166"/>
      <c r="FN299" s="59"/>
      <c r="FO299" s="166"/>
      <c r="FP299" s="166"/>
      <c r="FQ299" s="166"/>
      <c r="FR299" s="59"/>
      <c r="FS299" s="166"/>
      <c r="FT299" s="166"/>
      <c r="FU299" s="166"/>
      <c r="FV299" s="59"/>
      <c r="FW299" s="166"/>
      <c r="FX299" s="166"/>
      <c r="FY299" s="166"/>
      <c r="FZ299" s="59"/>
      <c r="GA299" s="166"/>
      <c r="GB299" s="166"/>
      <c r="GC299" s="166"/>
      <c r="GD299" s="59"/>
      <c r="GE299" s="166"/>
      <c r="GF299" s="166"/>
      <c r="GG299" s="166"/>
      <c r="GH299" s="59"/>
      <c r="GI299" s="166"/>
      <c r="GJ299" s="166"/>
      <c r="GK299" s="166"/>
      <c r="GL299" s="59"/>
      <c r="GM299" s="166"/>
      <c r="GN299" s="166"/>
      <c r="GO299" s="166"/>
      <c r="GP299" s="59"/>
      <c r="GQ299" s="166"/>
      <c r="GR299" s="166"/>
      <c r="GS299" s="166"/>
      <c r="GT299" s="59"/>
      <c r="GU299" s="166"/>
      <c r="GV299" s="166"/>
      <c r="GW299" s="166"/>
      <c r="GX299" s="59"/>
      <c r="GY299" s="166"/>
      <c r="GZ299" s="166"/>
      <c r="HA299" s="166"/>
      <c r="HB299" s="59"/>
      <c r="HC299" s="166"/>
      <c r="HD299" s="166"/>
      <c r="HE299" s="166"/>
      <c r="HF299" s="59"/>
      <c r="HG299" s="166"/>
      <c r="HH299" s="166"/>
      <c r="HI299" s="166"/>
      <c r="HJ299" s="59"/>
      <c r="HK299" s="166"/>
      <c r="HL299" s="166"/>
      <c r="HM299" s="166"/>
      <c r="HN299" s="59"/>
      <c r="HO299" s="166"/>
      <c r="HP299" s="166"/>
      <c r="HQ299" s="166"/>
      <c r="HR299" s="59"/>
      <c r="HS299" s="166"/>
      <c r="HT299" s="166"/>
      <c r="HU299" s="166"/>
    </row>
    <row r="300" spans="1:229" s="61" customFormat="1" ht="90" customHeight="1" x14ac:dyDescent="0.2">
      <c r="A300" s="180">
        <v>100</v>
      </c>
      <c r="B300" s="48" t="s">
        <v>310</v>
      </c>
      <c r="C300" s="55" t="s">
        <v>110</v>
      </c>
      <c r="D300" s="48" t="s">
        <v>139</v>
      </c>
      <c r="E300" s="48" t="s">
        <v>163</v>
      </c>
      <c r="F300" s="48" t="s">
        <v>163</v>
      </c>
      <c r="G300" s="45">
        <v>120</v>
      </c>
      <c r="H300" s="45">
        <f t="shared" si="60"/>
        <v>480</v>
      </c>
      <c r="I300" s="45" t="s">
        <v>228</v>
      </c>
      <c r="J300" s="667">
        <v>50</v>
      </c>
      <c r="K300" s="57">
        <f>J300*1.1</f>
        <v>55.000000000000007</v>
      </c>
      <c r="L300" s="50">
        <f>H300*K300</f>
        <v>26400.000000000004</v>
      </c>
      <c r="M300" s="51">
        <f t="shared" si="61"/>
        <v>5280.0000000000009</v>
      </c>
      <c r="N300" s="51">
        <f t="shared" si="62"/>
        <v>3300.0000000000009</v>
      </c>
      <c r="O300" s="52">
        <f t="shared" si="63"/>
        <v>34980.000000000007</v>
      </c>
      <c r="P300" s="593">
        <v>45222</v>
      </c>
      <c r="Q300" s="52" t="s">
        <v>790</v>
      </c>
      <c r="R300" s="580" t="s">
        <v>375</v>
      </c>
      <c r="S300" s="574" t="s">
        <v>774</v>
      </c>
      <c r="T300" s="527">
        <f>'LOTTO 100'!B32</f>
        <v>80</v>
      </c>
      <c r="U300" s="46">
        <v>14.14</v>
      </c>
      <c r="V300" s="56">
        <f>U300+T300</f>
        <v>94.14</v>
      </c>
      <c r="W300" s="56"/>
      <c r="X300" s="695">
        <v>40.909999999999997</v>
      </c>
      <c r="Y300" s="676">
        <v>15600</v>
      </c>
      <c r="Z300" s="683">
        <f>Y300/H300</f>
        <v>32.5</v>
      </c>
      <c r="AA300" s="46" t="s">
        <v>812</v>
      </c>
      <c r="AB300" s="716"/>
      <c r="AC300" s="716"/>
      <c r="AD300" s="59"/>
      <c r="AE300" s="166"/>
      <c r="AF300" s="166"/>
      <c r="AG300" s="166"/>
      <c r="AH300" s="59"/>
      <c r="AI300" s="166"/>
      <c r="AJ300" s="166"/>
      <c r="AK300" s="166"/>
      <c r="AL300" s="59"/>
      <c r="AM300" s="166"/>
      <c r="AN300" s="166"/>
      <c r="AO300" s="166"/>
      <c r="AP300" s="59"/>
      <c r="AQ300" s="166"/>
      <c r="AR300" s="166"/>
      <c r="AS300" s="166"/>
      <c r="AT300" s="59"/>
      <c r="AU300" s="166"/>
      <c r="AV300" s="166"/>
      <c r="AW300" s="166"/>
      <c r="AX300" s="59"/>
      <c r="AY300" s="166"/>
      <c r="AZ300" s="166"/>
      <c r="BA300" s="166"/>
      <c r="BB300" s="59"/>
      <c r="BC300" s="166"/>
      <c r="BD300" s="166"/>
      <c r="BE300" s="166"/>
      <c r="BF300" s="59"/>
      <c r="BG300" s="166"/>
      <c r="BH300" s="166"/>
      <c r="BI300" s="166"/>
      <c r="BJ300" s="59"/>
      <c r="BK300" s="166"/>
      <c r="BL300" s="166"/>
      <c r="BM300" s="166"/>
      <c r="BN300" s="59"/>
      <c r="BO300" s="166"/>
      <c r="BP300" s="166"/>
      <c r="BQ300" s="166"/>
      <c r="BR300" s="59"/>
      <c r="BS300" s="166"/>
      <c r="BT300" s="166"/>
      <c r="BU300" s="166"/>
      <c r="BV300" s="59"/>
      <c r="BW300" s="166"/>
      <c r="BX300" s="166"/>
      <c r="BY300" s="166"/>
      <c r="BZ300" s="59"/>
      <c r="CA300" s="166"/>
      <c r="CB300" s="166"/>
      <c r="CC300" s="166"/>
      <c r="CD300" s="59"/>
      <c r="CE300" s="166"/>
      <c r="CF300" s="166"/>
      <c r="CG300" s="166"/>
      <c r="CH300" s="59"/>
      <c r="CI300" s="166"/>
      <c r="CJ300" s="166"/>
      <c r="CK300" s="166"/>
      <c r="CL300" s="59"/>
      <c r="CM300" s="166"/>
      <c r="CN300" s="166"/>
      <c r="CO300" s="166"/>
      <c r="CP300" s="59"/>
      <c r="CQ300" s="166"/>
      <c r="CR300" s="166"/>
      <c r="CS300" s="166"/>
      <c r="CT300" s="59"/>
      <c r="CU300" s="166"/>
      <c r="CV300" s="166"/>
      <c r="CW300" s="166"/>
      <c r="CX300" s="59"/>
      <c r="CY300" s="166"/>
      <c r="CZ300" s="166"/>
      <c r="DA300" s="166"/>
      <c r="DB300" s="59"/>
      <c r="DC300" s="166"/>
      <c r="DD300" s="166"/>
      <c r="DE300" s="166"/>
      <c r="DF300" s="59"/>
      <c r="DG300" s="166"/>
      <c r="DH300" s="166"/>
      <c r="DI300" s="166"/>
      <c r="DJ300" s="59"/>
      <c r="DK300" s="166"/>
      <c r="DL300" s="166"/>
      <c r="DM300" s="166"/>
      <c r="DN300" s="59"/>
      <c r="DO300" s="166"/>
      <c r="DP300" s="166"/>
      <c r="DQ300" s="166"/>
      <c r="DR300" s="59"/>
      <c r="DS300" s="166"/>
      <c r="DT300" s="166"/>
      <c r="DU300" s="166"/>
      <c r="DV300" s="59"/>
      <c r="DW300" s="166"/>
      <c r="DX300" s="166"/>
      <c r="DY300" s="166"/>
      <c r="DZ300" s="59"/>
      <c r="EA300" s="166"/>
      <c r="EB300" s="166"/>
      <c r="EC300" s="166"/>
      <c r="ED300" s="59"/>
      <c r="EE300" s="166"/>
      <c r="EF300" s="166"/>
      <c r="EG300" s="166"/>
      <c r="EH300" s="59"/>
      <c r="EI300" s="166"/>
      <c r="EJ300" s="166"/>
      <c r="EK300" s="166"/>
      <c r="EL300" s="59"/>
      <c r="EM300" s="166"/>
      <c r="EN300" s="166"/>
      <c r="EO300" s="166"/>
      <c r="EP300" s="59"/>
      <c r="EQ300" s="166"/>
      <c r="ER300" s="166"/>
      <c r="ES300" s="166"/>
      <c r="ET300" s="59"/>
      <c r="EU300" s="166"/>
      <c r="EV300" s="166"/>
      <c r="EW300" s="166"/>
      <c r="EX300" s="59"/>
      <c r="EY300" s="166"/>
      <c r="EZ300" s="166"/>
      <c r="FA300" s="166"/>
      <c r="FB300" s="59"/>
      <c r="FC300" s="166"/>
      <c r="FD300" s="166"/>
      <c r="FE300" s="166"/>
      <c r="FF300" s="59"/>
      <c r="FG300" s="166"/>
      <c r="FH300" s="166"/>
      <c r="FI300" s="166"/>
      <c r="FJ300" s="59"/>
      <c r="FK300" s="166"/>
      <c r="FL300" s="166"/>
      <c r="FM300" s="166"/>
      <c r="FN300" s="59"/>
      <c r="FO300" s="166"/>
      <c r="FP300" s="166"/>
      <c r="FQ300" s="166"/>
      <c r="FR300" s="59"/>
      <c r="FS300" s="166"/>
      <c r="FT300" s="166"/>
      <c r="FU300" s="166"/>
      <c r="FV300" s="59"/>
      <c r="FW300" s="166"/>
      <c r="FX300" s="166"/>
      <c r="FY300" s="166"/>
      <c r="FZ300" s="59"/>
      <c r="GA300" s="166"/>
      <c r="GB300" s="166"/>
      <c r="GC300" s="166"/>
      <c r="GD300" s="59"/>
      <c r="GE300" s="166"/>
      <c r="GF300" s="166"/>
      <c r="GG300" s="166"/>
      <c r="GH300" s="59"/>
      <c r="GI300" s="166"/>
      <c r="GJ300" s="166"/>
      <c r="GK300" s="166"/>
      <c r="GL300" s="59"/>
      <c r="GM300" s="166"/>
      <c r="GN300" s="166"/>
      <c r="GO300" s="166"/>
      <c r="GP300" s="59"/>
      <c r="GQ300" s="166"/>
      <c r="GR300" s="166"/>
      <c r="GS300" s="166"/>
      <c r="GT300" s="59"/>
      <c r="GU300" s="166"/>
      <c r="GV300" s="166"/>
      <c r="GW300" s="166"/>
      <c r="GX300" s="59"/>
      <c r="GY300" s="166"/>
      <c r="GZ300" s="166"/>
      <c r="HA300" s="166"/>
      <c r="HB300" s="59"/>
      <c r="HC300" s="166"/>
      <c r="HD300" s="166"/>
      <c r="HE300" s="166"/>
      <c r="HF300" s="59"/>
      <c r="HG300" s="166"/>
      <c r="HH300" s="166"/>
      <c r="HI300" s="166"/>
      <c r="HJ300" s="59"/>
      <c r="HK300" s="166"/>
      <c r="HL300" s="166"/>
      <c r="HM300" s="166"/>
      <c r="HN300" s="59"/>
      <c r="HO300" s="166"/>
      <c r="HP300" s="166"/>
      <c r="HQ300" s="166"/>
      <c r="HR300" s="59"/>
      <c r="HS300" s="166"/>
      <c r="HT300" s="166"/>
      <c r="HU300" s="166"/>
    </row>
    <row r="301" spans="1:229" s="61" customFormat="1" ht="90" customHeight="1" x14ac:dyDescent="0.2">
      <c r="A301" s="180">
        <v>100</v>
      </c>
      <c r="B301" s="48" t="s">
        <v>310</v>
      </c>
      <c r="C301" s="55" t="s">
        <v>110</v>
      </c>
      <c r="D301" s="48" t="s">
        <v>139</v>
      </c>
      <c r="E301" s="48" t="s">
        <v>163</v>
      </c>
      <c r="F301" s="48" t="s">
        <v>163</v>
      </c>
      <c r="G301" s="45">
        <v>120</v>
      </c>
      <c r="H301" s="45">
        <f t="shared" si="60"/>
        <v>480</v>
      </c>
      <c r="I301" s="45" t="s">
        <v>228</v>
      </c>
      <c r="J301" s="667">
        <v>50</v>
      </c>
      <c r="K301" s="57">
        <f>J301*1.1</f>
        <v>55.000000000000007</v>
      </c>
      <c r="L301" s="50">
        <f>H301*K301</f>
        <v>26400.000000000004</v>
      </c>
      <c r="M301" s="51">
        <f t="shared" si="61"/>
        <v>5280.0000000000009</v>
      </c>
      <c r="N301" s="51">
        <f t="shared" si="62"/>
        <v>3300.0000000000009</v>
      </c>
      <c r="O301" s="52">
        <f t="shared" si="63"/>
        <v>34980.000000000007</v>
      </c>
      <c r="P301" s="593">
        <v>45222</v>
      </c>
      <c r="Q301" s="52" t="s">
        <v>790</v>
      </c>
      <c r="R301" s="580" t="s">
        <v>390</v>
      </c>
      <c r="S301" s="574" t="s">
        <v>774</v>
      </c>
      <c r="T301" s="527">
        <f>'LOTTO 100'!B33</f>
        <v>80</v>
      </c>
      <c r="U301" s="46">
        <v>20</v>
      </c>
      <c r="V301" s="56">
        <f t="shared" ref="V301:V302" si="64">U301+T301</f>
        <v>100</v>
      </c>
      <c r="W301" s="56"/>
      <c r="X301" s="695">
        <v>81.819999999999993</v>
      </c>
      <c r="Y301" s="676">
        <v>4800</v>
      </c>
      <c r="Z301" s="683">
        <f>Y301/H301</f>
        <v>10</v>
      </c>
      <c r="AA301" s="46" t="s">
        <v>806</v>
      </c>
      <c r="AB301" s="716" t="s">
        <v>818</v>
      </c>
      <c r="AC301" s="716" t="s">
        <v>819</v>
      </c>
      <c r="AD301" s="59"/>
      <c r="AE301" s="166"/>
      <c r="AF301" s="166"/>
      <c r="AG301" s="166"/>
      <c r="AH301" s="59"/>
      <c r="AI301" s="166"/>
      <c r="AJ301" s="166"/>
      <c r="AK301" s="166"/>
      <c r="AL301" s="59"/>
      <c r="AM301" s="166"/>
      <c r="AN301" s="166"/>
      <c r="AO301" s="166"/>
      <c r="AP301" s="59"/>
      <c r="AQ301" s="166"/>
      <c r="AR301" s="166"/>
      <c r="AS301" s="166"/>
      <c r="AT301" s="59"/>
      <c r="AU301" s="166"/>
      <c r="AV301" s="166"/>
      <c r="AW301" s="166"/>
      <c r="AX301" s="59"/>
      <c r="AY301" s="166"/>
      <c r="AZ301" s="166"/>
      <c r="BA301" s="166"/>
      <c r="BB301" s="59"/>
      <c r="BC301" s="166"/>
      <c r="BD301" s="166"/>
      <c r="BE301" s="166"/>
      <c r="BF301" s="59"/>
      <c r="BG301" s="166"/>
      <c r="BH301" s="166"/>
      <c r="BI301" s="166"/>
      <c r="BJ301" s="59"/>
      <c r="BK301" s="166"/>
      <c r="BL301" s="166"/>
      <c r="BM301" s="166"/>
      <c r="BN301" s="59"/>
      <c r="BO301" s="166"/>
      <c r="BP301" s="166"/>
      <c r="BQ301" s="166"/>
      <c r="BR301" s="59"/>
      <c r="BS301" s="166"/>
      <c r="BT301" s="166"/>
      <c r="BU301" s="166"/>
      <c r="BV301" s="59"/>
      <c r="BW301" s="166"/>
      <c r="BX301" s="166"/>
      <c r="BY301" s="166"/>
      <c r="BZ301" s="59"/>
      <c r="CA301" s="166"/>
      <c r="CB301" s="166"/>
      <c r="CC301" s="166"/>
      <c r="CD301" s="59"/>
      <c r="CE301" s="166"/>
      <c r="CF301" s="166"/>
      <c r="CG301" s="166"/>
      <c r="CH301" s="59"/>
      <c r="CI301" s="166"/>
      <c r="CJ301" s="166"/>
      <c r="CK301" s="166"/>
      <c r="CL301" s="59"/>
      <c r="CM301" s="166"/>
      <c r="CN301" s="166"/>
      <c r="CO301" s="166"/>
      <c r="CP301" s="59"/>
      <c r="CQ301" s="166"/>
      <c r="CR301" s="166"/>
      <c r="CS301" s="166"/>
      <c r="CT301" s="59"/>
      <c r="CU301" s="166"/>
      <c r="CV301" s="166"/>
      <c r="CW301" s="166"/>
      <c r="CX301" s="59"/>
      <c r="CY301" s="166"/>
      <c r="CZ301" s="166"/>
      <c r="DA301" s="166"/>
      <c r="DB301" s="59"/>
      <c r="DC301" s="166"/>
      <c r="DD301" s="166"/>
      <c r="DE301" s="166"/>
      <c r="DF301" s="59"/>
      <c r="DG301" s="166"/>
      <c r="DH301" s="166"/>
      <c r="DI301" s="166"/>
      <c r="DJ301" s="59"/>
      <c r="DK301" s="166"/>
      <c r="DL301" s="166"/>
      <c r="DM301" s="166"/>
      <c r="DN301" s="59"/>
      <c r="DO301" s="166"/>
      <c r="DP301" s="166"/>
      <c r="DQ301" s="166"/>
      <c r="DR301" s="59"/>
      <c r="DS301" s="166"/>
      <c r="DT301" s="166"/>
      <c r="DU301" s="166"/>
      <c r="DV301" s="59"/>
      <c r="DW301" s="166"/>
      <c r="DX301" s="166"/>
      <c r="DY301" s="166"/>
      <c r="DZ301" s="59"/>
      <c r="EA301" s="166"/>
      <c r="EB301" s="166"/>
      <c r="EC301" s="166"/>
      <c r="ED301" s="59"/>
      <c r="EE301" s="166"/>
      <c r="EF301" s="166"/>
      <c r="EG301" s="166"/>
      <c r="EH301" s="59"/>
      <c r="EI301" s="166"/>
      <c r="EJ301" s="166"/>
      <c r="EK301" s="166"/>
      <c r="EL301" s="59"/>
      <c r="EM301" s="166"/>
      <c r="EN301" s="166"/>
      <c r="EO301" s="166"/>
      <c r="EP301" s="59"/>
      <c r="EQ301" s="166"/>
      <c r="ER301" s="166"/>
      <c r="ES301" s="166"/>
      <c r="ET301" s="59"/>
      <c r="EU301" s="166"/>
      <c r="EV301" s="166"/>
      <c r="EW301" s="166"/>
      <c r="EX301" s="59"/>
      <c r="EY301" s="166"/>
      <c r="EZ301" s="166"/>
      <c r="FA301" s="166"/>
      <c r="FB301" s="59"/>
      <c r="FC301" s="166"/>
      <c r="FD301" s="166"/>
      <c r="FE301" s="166"/>
      <c r="FF301" s="59"/>
      <c r="FG301" s="166"/>
      <c r="FH301" s="166"/>
      <c r="FI301" s="166"/>
      <c r="FJ301" s="59"/>
      <c r="FK301" s="166"/>
      <c r="FL301" s="166"/>
      <c r="FM301" s="166"/>
      <c r="FN301" s="59"/>
      <c r="FO301" s="166"/>
      <c r="FP301" s="166"/>
      <c r="FQ301" s="166"/>
      <c r="FR301" s="59"/>
      <c r="FS301" s="166"/>
      <c r="FT301" s="166"/>
      <c r="FU301" s="166"/>
      <c r="FV301" s="59"/>
      <c r="FW301" s="166"/>
      <c r="FX301" s="166"/>
      <c r="FY301" s="166"/>
      <c r="FZ301" s="59"/>
      <c r="GA301" s="166"/>
      <c r="GB301" s="166"/>
      <c r="GC301" s="166"/>
      <c r="GD301" s="59"/>
      <c r="GE301" s="166"/>
      <c r="GF301" s="166"/>
      <c r="GG301" s="166"/>
      <c r="GH301" s="59"/>
      <c r="GI301" s="166"/>
      <c r="GJ301" s="166"/>
      <c r="GK301" s="166"/>
      <c r="GL301" s="59"/>
      <c r="GM301" s="166"/>
      <c r="GN301" s="166"/>
      <c r="GO301" s="166"/>
      <c r="GP301" s="59"/>
      <c r="GQ301" s="166"/>
      <c r="GR301" s="166"/>
      <c r="GS301" s="166"/>
      <c r="GT301" s="59"/>
      <c r="GU301" s="166"/>
      <c r="GV301" s="166"/>
      <c r="GW301" s="166"/>
      <c r="GX301" s="59"/>
      <c r="GY301" s="166"/>
      <c r="GZ301" s="166"/>
      <c r="HA301" s="166"/>
      <c r="HB301" s="59"/>
      <c r="HC301" s="166"/>
      <c r="HD301" s="166"/>
      <c r="HE301" s="166"/>
      <c r="HF301" s="59"/>
      <c r="HG301" s="166"/>
      <c r="HH301" s="166"/>
      <c r="HI301" s="166"/>
      <c r="HJ301" s="59"/>
      <c r="HK301" s="166"/>
      <c r="HL301" s="166"/>
      <c r="HM301" s="166"/>
      <c r="HN301" s="59"/>
      <c r="HO301" s="166"/>
      <c r="HP301" s="166"/>
      <c r="HQ301" s="166"/>
      <c r="HR301" s="59"/>
      <c r="HS301" s="166"/>
      <c r="HT301" s="166"/>
      <c r="HU301" s="166"/>
    </row>
    <row r="302" spans="1:229" s="61" customFormat="1" ht="90" customHeight="1" x14ac:dyDescent="0.2">
      <c r="A302" s="180">
        <v>100</v>
      </c>
      <c r="B302" s="48" t="s">
        <v>310</v>
      </c>
      <c r="C302" s="55" t="s">
        <v>110</v>
      </c>
      <c r="D302" s="48" t="s">
        <v>139</v>
      </c>
      <c r="E302" s="48" t="s">
        <v>163</v>
      </c>
      <c r="F302" s="48" t="s">
        <v>163</v>
      </c>
      <c r="G302" s="45">
        <v>120</v>
      </c>
      <c r="H302" s="45">
        <f t="shared" si="60"/>
        <v>480</v>
      </c>
      <c r="I302" s="45" t="s">
        <v>228</v>
      </c>
      <c r="J302" s="667">
        <v>50</v>
      </c>
      <c r="K302" s="57">
        <f>J302*1.1</f>
        <v>55.000000000000007</v>
      </c>
      <c r="L302" s="50">
        <f>H302*K302</f>
        <v>26400.000000000004</v>
      </c>
      <c r="M302" s="51">
        <f t="shared" si="61"/>
        <v>5280.0000000000009</v>
      </c>
      <c r="N302" s="51">
        <f t="shared" si="62"/>
        <v>3300.0000000000009</v>
      </c>
      <c r="O302" s="52">
        <f t="shared" si="63"/>
        <v>34980.000000000007</v>
      </c>
      <c r="P302" s="593">
        <v>45222</v>
      </c>
      <c r="Q302" s="52" t="s">
        <v>790</v>
      </c>
      <c r="R302" s="580" t="s">
        <v>396</v>
      </c>
      <c r="S302" s="574" t="s">
        <v>774</v>
      </c>
      <c r="T302" s="527">
        <f>'LOTTO 100'!B34</f>
        <v>80</v>
      </c>
      <c r="U302" s="46">
        <v>18.010000000000002</v>
      </c>
      <c r="V302" s="56">
        <f t="shared" si="64"/>
        <v>98.01</v>
      </c>
      <c r="W302" s="56"/>
      <c r="X302" s="695">
        <v>66.36</v>
      </c>
      <c r="Y302" s="676">
        <v>8880</v>
      </c>
      <c r="Z302" s="683">
        <f>Y302/H302</f>
        <v>18.5</v>
      </c>
      <c r="AA302" s="46" t="s">
        <v>806</v>
      </c>
      <c r="AB302" s="716" t="s">
        <v>818</v>
      </c>
      <c r="AC302" s="716" t="s">
        <v>819</v>
      </c>
      <c r="AD302" s="59"/>
      <c r="AE302" s="166"/>
      <c r="AF302" s="166"/>
      <c r="AG302" s="166"/>
      <c r="AH302" s="59"/>
      <c r="AI302" s="166"/>
      <c r="AJ302" s="166"/>
      <c r="AK302" s="166"/>
      <c r="AL302" s="59"/>
      <c r="AM302" s="166"/>
      <c r="AN302" s="166"/>
      <c r="AO302" s="166"/>
      <c r="AP302" s="59"/>
      <c r="AQ302" s="166"/>
      <c r="AR302" s="166"/>
      <c r="AS302" s="166"/>
      <c r="AT302" s="59"/>
      <c r="AU302" s="166"/>
      <c r="AV302" s="166"/>
      <c r="AW302" s="166"/>
      <c r="AX302" s="59"/>
      <c r="AY302" s="166"/>
      <c r="AZ302" s="166"/>
      <c r="BA302" s="166"/>
      <c r="BB302" s="59"/>
      <c r="BC302" s="166"/>
      <c r="BD302" s="166"/>
      <c r="BE302" s="166"/>
      <c r="BF302" s="59"/>
      <c r="BG302" s="166"/>
      <c r="BH302" s="166"/>
      <c r="BI302" s="166"/>
      <c r="BJ302" s="59"/>
      <c r="BK302" s="166"/>
      <c r="BL302" s="166"/>
      <c r="BM302" s="166"/>
      <c r="BN302" s="59"/>
      <c r="BO302" s="166"/>
      <c r="BP302" s="166"/>
      <c r="BQ302" s="166"/>
      <c r="BR302" s="59"/>
      <c r="BS302" s="166"/>
      <c r="BT302" s="166"/>
      <c r="BU302" s="166"/>
      <c r="BV302" s="59"/>
      <c r="BW302" s="166"/>
      <c r="BX302" s="166"/>
      <c r="BY302" s="166"/>
      <c r="BZ302" s="59"/>
      <c r="CA302" s="166"/>
      <c r="CB302" s="166"/>
      <c r="CC302" s="166"/>
      <c r="CD302" s="59"/>
      <c r="CE302" s="166"/>
      <c r="CF302" s="166"/>
      <c r="CG302" s="166"/>
      <c r="CH302" s="59"/>
      <c r="CI302" s="166"/>
      <c r="CJ302" s="166"/>
      <c r="CK302" s="166"/>
      <c r="CL302" s="59"/>
      <c r="CM302" s="166"/>
      <c r="CN302" s="166"/>
      <c r="CO302" s="166"/>
      <c r="CP302" s="59"/>
      <c r="CQ302" s="166"/>
      <c r="CR302" s="166"/>
      <c r="CS302" s="166"/>
      <c r="CT302" s="59"/>
      <c r="CU302" s="166"/>
      <c r="CV302" s="166"/>
      <c r="CW302" s="166"/>
      <c r="CX302" s="59"/>
      <c r="CY302" s="166"/>
      <c r="CZ302" s="166"/>
      <c r="DA302" s="166"/>
      <c r="DB302" s="59"/>
      <c r="DC302" s="166"/>
      <c r="DD302" s="166"/>
      <c r="DE302" s="166"/>
      <c r="DF302" s="59"/>
      <c r="DG302" s="166"/>
      <c r="DH302" s="166"/>
      <c r="DI302" s="166"/>
      <c r="DJ302" s="59"/>
      <c r="DK302" s="166"/>
      <c r="DL302" s="166"/>
      <c r="DM302" s="166"/>
      <c r="DN302" s="59"/>
      <c r="DO302" s="166"/>
      <c r="DP302" s="166"/>
      <c r="DQ302" s="166"/>
      <c r="DR302" s="59"/>
      <c r="DS302" s="166"/>
      <c r="DT302" s="166"/>
      <c r="DU302" s="166"/>
      <c r="DV302" s="59"/>
      <c r="DW302" s="166"/>
      <c r="DX302" s="166"/>
      <c r="DY302" s="166"/>
      <c r="DZ302" s="59"/>
      <c r="EA302" s="166"/>
      <c r="EB302" s="166"/>
      <c r="EC302" s="166"/>
      <c r="ED302" s="59"/>
      <c r="EE302" s="166"/>
      <c r="EF302" s="166"/>
      <c r="EG302" s="166"/>
      <c r="EH302" s="59"/>
      <c r="EI302" s="166"/>
      <c r="EJ302" s="166"/>
      <c r="EK302" s="166"/>
      <c r="EL302" s="59"/>
      <c r="EM302" s="166"/>
      <c r="EN302" s="166"/>
      <c r="EO302" s="166"/>
      <c r="EP302" s="59"/>
      <c r="EQ302" s="166"/>
      <c r="ER302" s="166"/>
      <c r="ES302" s="166"/>
      <c r="ET302" s="59"/>
      <c r="EU302" s="166"/>
      <c r="EV302" s="166"/>
      <c r="EW302" s="166"/>
      <c r="EX302" s="59"/>
      <c r="EY302" s="166"/>
      <c r="EZ302" s="166"/>
      <c r="FA302" s="166"/>
      <c r="FB302" s="59"/>
      <c r="FC302" s="166"/>
      <c r="FD302" s="166"/>
      <c r="FE302" s="166"/>
      <c r="FF302" s="59"/>
      <c r="FG302" s="166"/>
      <c r="FH302" s="166"/>
      <c r="FI302" s="166"/>
      <c r="FJ302" s="59"/>
      <c r="FK302" s="166"/>
      <c r="FL302" s="166"/>
      <c r="FM302" s="166"/>
      <c r="FN302" s="59"/>
      <c r="FO302" s="166"/>
      <c r="FP302" s="166"/>
      <c r="FQ302" s="166"/>
      <c r="FR302" s="59"/>
      <c r="FS302" s="166"/>
      <c r="FT302" s="166"/>
      <c r="FU302" s="166"/>
      <c r="FV302" s="59"/>
      <c r="FW302" s="166"/>
      <c r="FX302" s="166"/>
      <c r="FY302" s="166"/>
      <c r="FZ302" s="59"/>
      <c r="GA302" s="166"/>
      <c r="GB302" s="166"/>
      <c r="GC302" s="166"/>
      <c r="GD302" s="59"/>
      <c r="GE302" s="166"/>
      <c r="GF302" s="166"/>
      <c r="GG302" s="166"/>
      <c r="GH302" s="59"/>
      <c r="GI302" s="166"/>
      <c r="GJ302" s="166"/>
      <c r="GK302" s="166"/>
      <c r="GL302" s="59"/>
      <c r="GM302" s="166"/>
      <c r="GN302" s="166"/>
      <c r="GO302" s="166"/>
      <c r="GP302" s="59"/>
      <c r="GQ302" s="166"/>
      <c r="GR302" s="166"/>
      <c r="GS302" s="166"/>
      <c r="GT302" s="59"/>
      <c r="GU302" s="166"/>
      <c r="GV302" s="166"/>
      <c r="GW302" s="166"/>
      <c r="GX302" s="59"/>
      <c r="GY302" s="166"/>
      <c r="GZ302" s="166"/>
      <c r="HA302" s="166"/>
      <c r="HB302" s="59"/>
      <c r="HC302" s="166"/>
      <c r="HD302" s="166"/>
      <c r="HE302" s="166"/>
      <c r="HF302" s="59"/>
      <c r="HG302" s="166"/>
      <c r="HH302" s="166"/>
      <c r="HI302" s="166"/>
      <c r="HJ302" s="59"/>
      <c r="HK302" s="166"/>
      <c r="HL302" s="166"/>
      <c r="HM302" s="166"/>
      <c r="HN302" s="59"/>
      <c r="HO302" s="166"/>
      <c r="HP302" s="166"/>
      <c r="HQ302" s="166"/>
      <c r="HR302" s="59"/>
      <c r="HS302" s="166"/>
      <c r="HT302" s="166"/>
      <c r="HU302" s="166"/>
    </row>
    <row r="303" spans="1:229" s="61" customFormat="1" ht="90" customHeight="1" x14ac:dyDescent="0.2">
      <c r="A303" s="180">
        <v>100</v>
      </c>
      <c r="B303" s="48" t="s">
        <v>310</v>
      </c>
      <c r="C303" s="55" t="s">
        <v>110</v>
      </c>
      <c r="D303" s="48" t="s">
        <v>139</v>
      </c>
      <c r="E303" s="48" t="s">
        <v>163</v>
      </c>
      <c r="F303" s="48" t="s">
        <v>163</v>
      </c>
      <c r="G303" s="45">
        <v>120</v>
      </c>
      <c r="H303" s="45">
        <f t="shared" si="60"/>
        <v>480</v>
      </c>
      <c r="I303" s="45" t="s">
        <v>228</v>
      </c>
      <c r="J303" s="667">
        <v>50</v>
      </c>
      <c r="K303" s="57">
        <f>J303*1.1</f>
        <v>55.000000000000007</v>
      </c>
      <c r="L303" s="50">
        <f>H303*K303</f>
        <v>26400.000000000004</v>
      </c>
      <c r="M303" s="51">
        <f t="shared" si="61"/>
        <v>5280.0000000000009</v>
      </c>
      <c r="N303" s="51">
        <f t="shared" si="62"/>
        <v>3300.0000000000009</v>
      </c>
      <c r="O303" s="52">
        <f t="shared" si="63"/>
        <v>34980.000000000007</v>
      </c>
      <c r="P303" s="593">
        <v>45222</v>
      </c>
      <c r="Q303" s="52" t="s">
        <v>790</v>
      </c>
      <c r="R303" s="580" t="s">
        <v>399</v>
      </c>
      <c r="S303" s="574" t="s">
        <v>774</v>
      </c>
      <c r="T303" s="527">
        <f>'LOTTO 100'!B35</f>
        <v>80</v>
      </c>
      <c r="U303" s="704">
        <v>16.059999999999999</v>
      </c>
      <c r="V303" s="704">
        <f>U303+T303</f>
        <v>96.06</v>
      </c>
      <c r="W303" s="704"/>
      <c r="X303" s="695">
        <v>52.73</v>
      </c>
      <c r="Y303" s="676">
        <v>12480</v>
      </c>
      <c r="Z303" s="683">
        <f>Y303/H303</f>
        <v>26</v>
      </c>
      <c r="AA303" s="46" t="s">
        <v>806</v>
      </c>
      <c r="AB303" s="716" t="s">
        <v>818</v>
      </c>
      <c r="AC303" s="716" t="s">
        <v>819</v>
      </c>
      <c r="AD303" s="59"/>
      <c r="AE303" s="166"/>
      <c r="AF303" s="166"/>
      <c r="AG303" s="166"/>
      <c r="AH303" s="59"/>
      <c r="AI303" s="166"/>
      <c r="AJ303" s="166"/>
      <c r="AK303" s="166"/>
      <c r="AL303" s="59"/>
      <c r="AM303" s="166"/>
      <c r="AN303" s="166"/>
      <c r="AO303" s="166"/>
      <c r="AP303" s="59"/>
      <c r="AQ303" s="166"/>
      <c r="AR303" s="166"/>
      <c r="AS303" s="166"/>
      <c r="AT303" s="59"/>
      <c r="AU303" s="166"/>
      <c r="AV303" s="166"/>
      <c r="AW303" s="166"/>
      <c r="AX303" s="59"/>
      <c r="AY303" s="166"/>
      <c r="AZ303" s="166"/>
      <c r="BA303" s="166"/>
      <c r="BB303" s="59"/>
      <c r="BC303" s="166"/>
      <c r="BD303" s="166"/>
      <c r="BE303" s="166"/>
      <c r="BF303" s="59"/>
      <c r="BG303" s="166"/>
      <c r="BH303" s="166"/>
      <c r="BI303" s="166"/>
      <c r="BJ303" s="59"/>
      <c r="BK303" s="166"/>
      <c r="BL303" s="166"/>
      <c r="BM303" s="166"/>
      <c r="BN303" s="59"/>
      <c r="BO303" s="166"/>
      <c r="BP303" s="166"/>
      <c r="BQ303" s="166"/>
      <c r="BR303" s="59"/>
      <c r="BS303" s="166"/>
      <c r="BT303" s="166"/>
      <c r="BU303" s="166"/>
      <c r="BV303" s="59"/>
      <c r="BW303" s="166"/>
      <c r="BX303" s="166"/>
      <c r="BY303" s="166"/>
      <c r="BZ303" s="59"/>
      <c r="CA303" s="166"/>
      <c r="CB303" s="166"/>
      <c r="CC303" s="166"/>
      <c r="CD303" s="59"/>
      <c r="CE303" s="166"/>
      <c r="CF303" s="166"/>
      <c r="CG303" s="166"/>
      <c r="CH303" s="59"/>
      <c r="CI303" s="166"/>
      <c r="CJ303" s="166"/>
      <c r="CK303" s="166"/>
      <c r="CL303" s="59"/>
      <c r="CM303" s="166"/>
      <c r="CN303" s="166"/>
      <c r="CO303" s="166"/>
      <c r="CP303" s="59"/>
      <c r="CQ303" s="166"/>
      <c r="CR303" s="166"/>
      <c r="CS303" s="166"/>
      <c r="CT303" s="59"/>
      <c r="CU303" s="166"/>
      <c r="CV303" s="166"/>
      <c r="CW303" s="166"/>
      <c r="CX303" s="59"/>
      <c r="CY303" s="166"/>
      <c r="CZ303" s="166"/>
      <c r="DA303" s="166"/>
      <c r="DB303" s="59"/>
      <c r="DC303" s="166"/>
      <c r="DD303" s="166"/>
      <c r="DE303" s="166"/>
      <c r="DF303" s="59"/>
      <c r="DG303" s="166"/>
      <c r="DH303" s="166"/>
      <c r="DI303" s="166"/>
      <c r="DJ303" s="59"/>
      <c r="DK303" s="166"/>
      <c r="DL303" s="166"/>
      <c r="DM303" s="166"/>
      <c r="DN303" s="59"/>
      <c r="DO303" s="166"/>
      <c r="DP303" s="166"/>
      <c r="DQ303" s="166"/>
      <c r="DR303" s="59"/>
      <c r="DS303" s="166"/>
      <c r="DT303" s="166"/>
      <c r="DU303" s="166"/>
      <c r="DV303" s="59"/>
      <c r="DW303" s="166"/>
      <c r="DX303" s="166"/>
      <c r="DY303" s="166"/>
      <c r="DZ303" s="59"/>
      <c r="EA303" s="166"/>
      <c r="EB303" s="166"/>
      <c r="EC303" s="166"/>
      <c r="ED303" s="59"/>
      <c r="EE303" s="166"/>
      <c r="EF303" s="166"/>
      <c r="EG303" s="166"/>
      <c r="EH303" s="59"/>
      <c r="EI303" s="166"/>
      <c r="EJ303" s="166"/>
      <c r="EK303" s="166"/>
      <c r="EL303" s="59"/>
      <c r="EM303" s="166"/>
      <c r="EN303" s="166"/>
      <c r="EO303" s="166"/>
      <c r="EP303" s="59"/>
      <c r="EQ303" s="166"/>
      <c r="ER303" s="166"/>
      <c r="ES303" s="166"/>
      <c r="ET303" s="59"/>
      <c r="EU303" s="166"/>
      <c r="EV303" s="166"/>
      <c r="EW303" s="166"/>
      <c r="EX303" s="59"/>
      <c r="EY303" s="166"/>
      <c r="EZ303" s="166"/>
      <c r="FA303" s="166"/>
      <c r="FB303" s="59"/>
      <c r="FC303" s="166"/>
      <c r="FD303" s="166"/>
      <c r="FE303" s="166"/>
      <c r="FF303" s="59"/>
      <c r="FG303" s="166"/>
      <c r="FH303" s="166"/>
      <c r="FI303" s="166"/>
      <c r="FJ303" s="59"/>
      <c r="FK303" s="166"/>
      <c r="FL303" s="166"/>
      <c r="FM303" s="166"/>
      <c r="FN303" s="59"/>
      <c r="FO303" s="166"/>
      <c r="FP303" s="166"/>
      <c r="FQ303" s="166"/>
      <c r="FR303" s="59"/>
      <c r="FS303" s="166"/>
      <c r="FT303" s="166"/>
      <c r="FU303" s="166"/>
      <c r="FV303" s="59"/>
      <c r="FW303" s="166"/>
      <c r="FX303" s="166"/>
      <c r="FY303" s="166"/>
      <c r="FZ303" s="59"/>
      <c r="GA303" s="166"/>
      <c r="GB303" s="166"/>
      <c r="GC303" s="166"/>
      <c r="GD303" s="59"/>
      <c r="GE303" s="166"/>
      <c r="GF303" s="166"/>
      <c r="GG303" s="166"/>
      <c r="GH303" s="59"/>
      <c r="GI303" s="166"/>
      <c r="GJ303" s="166"/>
      <c r="GK303" s="166"/>
      <c r="GL303" s="59"/>
      <c r="GM303" s="166"/>
      <c r="GN303" s="166"/>
      <c r="GO303" s="166"/>
      <c r="GP303" s="59"/>
      <c r="GQ303" s="166"/>
      <c r="GR303" s="166"/>
      <c r="GS303" s="166"/>
      <c r="GT303" s="59"/>
      <c r="GU303" s="166"/>
      <c r="GV303" s="166"/>
      <c r="GW303" s="166"/>
      <c r="GX303" s="59"/>
      <c r="GY303" s="166"/>
      <c r="GZ303" s="166"/>
      <c r="HA303" s="166"/>
      <c r="HB303" s="59"/>
      <c r="HC303" s="166"/>
      <c r="HD303" s="166"/>
      <c r="HE303" s="166"/>
      <c r="HF303" s="59"/>
      <c r="HG303" s="166"/>
      <c r="HH303" s="166"/>
      <c r="HI303" s="166"/>
      <c r="HJ303" s="59"/>
      <c r="HK303" s="166"/>
      <c r="HL303" s="166"/>
      <c r="HM303" s="166"/>
      <c r="HN303" s="59"/>
      <c r="HO303" s="166"/>
      <c r="HP303" s="166"/>
      <c r="HQ303" s="166"/>
      <c r="HR303" s="59"/>
      <c r="HS303" s="166"/>
      <c r="HT303" s="166"/>
      <c r="HU303" s="166"/>
    </row>
    <row r="304" spans="1:229" s="17" customFormat="1" ht="90" customHeight="1" x14ac:dyDescent="0.2">
      <c r="A304" s="178"/>
      <c r="B304" s="2"/>
      <c r="C304" s="19" t="s">
        <v>95</v>
      </c>
      <c r="D304" s="8"/>
      <c r="E304" s="8"/>
      <c r="F304" s="8"/>
      <c r="G304" s="1"/>
      <c r="H304" s="1"/>
      <c r="I304" s="1"/>
      <c r="J304" s="666"/>
      <c r="K304" s="9"/>
      <c r="L304" s="10"/>
      <c r="M304" s="3"/>
      <c r="N304" s="3"/>
      <c r="O304" s="11"/>
      <c r="P304" s="591"/>
      <c r="Q304" s="11"/>
      <c r="R304" s="922"/>
      <c r="S304" s="573"/>
      <c r="T304" s="525"/>
      <c r="U304" s="1"/>
      <c r="V304" s="1"/>
      <c r="W304" s="1"/>
      <c r="X304" s="1"/>
      <c r="Y304" s="672"/>
      <c r="Z304" s="671"/>
      <c r="AA304" s="1"/>
      <c r="AB304" s="2"/>
      <c r="AC304" s="176"/>
    </row>
    <row r="305" spans="1:229" ht="90" customHeight="1" x14ac:dyDescent="0.2">
      <c r="A305" s="181">
        <v>101</v>
      </c>
      <c r="B305" s="4" t="s">
        <v>311</v>
      </c>
      <c r="C305" s="23" t="s">
        <v>42</v>
      </c>
      <c r="D305" s="4" t="s">
        <v>139</v>
      </c>
      <c r="E305" s="4" t="s">
        <v>163</v>
      </c>
      <c r="F305" s="4" t="s">
        <v>163</v>
      </c>
      <c r="G305" s="1">
        <v>35</v>
      </c>
      <c r="H305" s="1">
        <f>G305*4</f>
        <v>140</v>
      </c>
      <c r="I305" s="1" t="s">
        <v>228</v>
      </c>
      <c r="J305" s="667">
        <v>26</v>
      </c>
      <c r="K305" s="12">
        <v>30</v>
      </c>
      <c r="L305" s="10">
        <f>H305*K305</f>
        <v>4200</v>
      </c>
      <c r="M305" s="3">
        <f>L305*0.2</f>
        <v>840</v>
      </c>
      <c r="N305" s="3">
        <f>L305/48*6</f>
        <v>525</v>
      </c>
      <c r="O305" s="11">
        <f>L305+M305+N305</f>
        <v>5565</v>
      </c>
      <c r="P305" s="591">
        <v>45222</v>
      </c>
      <c r="Q305" s="11" t="s">
        <v>790</v>
      </c>
      <c r="R305" s="579" t="s">
        <v>373</v>
      </c>
      <c r="S305" s="573" t="s">
        <v>774</v>
      </c>
      <c r="T305" s="528">
        <f>'LOTTO 101'!B23</f>
        <v>80</v>
      </c>
      <c r="U305" s="2">
        <v>14.83</v>
      </c>
      <c r="V305" s="35">
        <f>U305+T305</f>
        <v>94.83</v>
      </c>
      <c r="W305" s="35"/>
      <c r="X305" s="697">
        <v>18.329999999999998</v>
      </c>
      <c r="Y305" s="696">
        <v>3430</v>
      </c>
      <c r="Z305" s="684">
        <f>Y305/H305</f>
        <v>24.5</v>
      </c>
      <c r="AA305" s="2" t="s">
        <v>812</v>
      </c>
      <c r="AB305" s="8" t="s">
        <v>807</v>
      </c>
      <c r="AC305" s="8" t="s">
        <v>819</v>
      </c>
      <c r="AD305" s="14"/>
      <c r="AE305" s="15"/>
      <c r="AF305" s="165"/>
      <c r="AG305" s="165"/>
      <c r="AH305" s="14"/>
      <c r="AI305" s="15"/>
      <c r="AJ305" s="165"/>
      <c r="AK305" s="165"/>
      <c r="AL305" s="14"/>
      <c r="AM305" s="15"/>
      <c r="AN305" s="165"/>
      <c r="AO305" s="165"/>
      <c r="AP305" s="14"/>
      <c r="AQ305" s="15"/>
      <c r="AR305" s="165"/>
      <c r="AS305" s="165"/>
      <c r="AT305" s="14"/>
      <c r="AU305" s="15"/>
      <c r="AV305" s="165"/>
      <c r="AW305" s="165"/>
      <c r="AX305" s="14"/>
      <c r="AY305" s="15"/>
      <c r="AZ305" s="165"/>
      <c r="BA305" s="165"/>
      <c r="BB305" s="14"/>
      <c r="BC305" s="15"/>
      <c r="BD305" s="165"/>
      <c r="BE305" s="165"/>
      <c r="BF305" s="14"/>
      <c r="BG305" s="15"/>
      <c r="BH305" s="165"/>
      <c r="BI305" s="165"/>
      <c r="BJ305" s="14"/>
      <c r="BK305" s="15"/>
      <c r="BL305" s="165"/>
      <c r="BM305" s="165"/>
      <c r="BN305" s="14"/>
      <c r="BO305" s="15"/>
      <c r="BP305" s="165"/>
      <c r="BQ305" s="165"/>
      <c r="BR305" s="14"/>
      <c r="BS305" s="15"/>
      <c r="BT305" s="165"/>
      <c r="BU305" s="165"/>
      <c r="BV305" s="14"/>
      <c r="BW305" s="15"/>
      <c r="BX305" s="165"/>
      <c r="BY305" s="165"/>
      <c r="BZ305" s="14"/>
      <c r="CA305" s="15"/>
      <c r="CB305" s="165"/>
      <c r="CC305" s="165"/>
      <c r="CD305" s="14"/>
      <c r="CE305" s="15"/>
      <c r="CF305" s="165"/>
      <c r="CG305" s="165"/>
      <c r="CH305" s="14"/>
      <c r="CI305" s="15"/>
      <c r="CJ305" s="165"/>
      <c r="CK305" s="165"/>
      <c r="CL305" s="14"/>
      <c r="CM305" s="15"/>
      <c r="CN305" s="165"/>
      <c r="CO305" s="165"/>
      <c r="CP305" s="14"/>
      <c r="CQ305" s="15"/>
      <c r="CR305" s="165"/>
      <c r="CS305" s="165"/>
      <c r="CT305" s="14"/>
      <c r="CU305" s="15"/>
      <c r="CV305" s="165"/>
      <c r="CW305" s="165"/>
      <c r="CX305" s="14"/>
      <c r="CY305" s="15"/>
      <c r="CZ305" s="165"/>
      <c r="DA305" s="165"/>
      <c r="DB305" s="14"/>
      <c r="DC305" s="15"/>
      <c r="DD305" s="165"/>
      <c r="DE305" s="165"/>
      <c r="DF305" s="14"/>
      <c r="DG305" s="15"/>
      <c r="DH305" s="165"/>
      <c r="DI305" s="165"/>
      <c r="DJ305" s="14"/>
      <c r="DK305" s="15"/>
      <c r="DL305" s="165"/>
      <c r="DM305" s="165"/>
      <c r="DN305" s="14"/>
      <c r="DO305" s="15"/>
      <c r="DP305" s="165"/>
      <c r="DQ305" s="165"/>
      <c r="DR305" s="14"/>
      <c r="DS305" s="15"/>
      <c r="DT305" s="165"/>
      <c r="DU305" s="165"/>
      <c r="DV305" s="14"/>
      <c r="DW305" s="15"/>
      <c r="DX305" s="165"/>
      <c r="DY305" s="165"/>
      <c r="DZ305" s="14"/>
      <c r="EA305" s="15"/>
      <c r="EB305" s="165"/>
      <c r="EC305" s="165"/>
      <c r="ED305" s="14"/>
      <c r="EE305" s="15"/>
      <c r="EF305" s="165"/>
      <c r="EG305" s="165"/>
      <c r="EH305" s="14"/>
      <c r="EI305" s="15"/>
      <c r="EJ305" s="165"/>
      <c r="EK305" s="165"/>
      <c r="EL305" s="14"/>
      <c r="EM305" s="15"/>
      <c r="EN305" s="165"/>
      <c r="EO305" s="165"/>
      <c r="EP305" s="14"/>
      <c r="EQ305" s="15"/>
      <c r="ER305" s="165"/>
      <c r="ES305" s="165"/>
      <c r="ET305" s="14"/>
      <c r="EU305" s="15"/>
      <c r="EV305" s="165"/>
      <c r="EW305" s="165"/>
      <c r="EX305" s="14"/>
      <c r="EY305" s="15"/>
      <c r="EZ305" s="165"/>
      <c r="FA305" s="165"/>
      <c r="FB305" s="14"/>
      <c r="FC305" s="15"/>
      <c r="FD305" s="165"/>
      <c r="FE305" s="165"/>
      <c r="FF305" s="14"/>
      <c r="FG305" s="15"/>
      <c r="FH305" s="165"/>
      <c r="FI305" s="165"/>
      <c r="FJ305" s="14"/>
      <c r="FK305" s="15"/>
      <c r="FL305" s="165"/>
      <c r="FM305" s="165"/>
      <c r="FN305" s="14"/>
      <c r="FO305" s="15"/>
      <c r="FP305" s="165"/>
      <c r="FQ305" s="165"/>
      <c r="FR305" s="14"/>
      <c r="FS305" s="15"/>
      <c r="FT305" s="165"/>
      <c r="FU305" s="165"/>
      <c r="FV305" s="14"/>
      <c r="FW305" s="15"/>
      <c r="FX305" s="165"/>
      <c r="FY305" s="165"/>
      <c r="FZ305" s="14"/>
      <c r="GA305" s="15"/>
      <c r="GB305" s="165"/>
      <c r="GC305" s="165"/>
      <c r="GD305" s="14"/>
      <c r="GE305" s="15"/>
      <c r="GF305" s="165"/>
      <c r="GG305" s="165"/>
      <c r="GH305" s="14"/>
      <c r="GI305" s="15"/>
      <c r="GJ305" s="165"/>
      <c r="GK305" s="165"/>
      <c r="GL305" s="14"/>
      <c r="GM305" s="15"/>
      <c r="GN305" s="165"/>
      <c r="GO305" s="165"/>
      <c r="GP305" s="14"/>
      <c r="GQ305" s="15"/>
      <c r="GR305" s="165"/>
      <c r="GS305" s="165"/>
      <c r="GT305" s="14"/>
      <c r="GU305" s="15"/>
      <c r="GV305" s="165"/>
      <c r="GW305" s="165"/>
      <c r="GX305" s="14"/>
      <c r="GY305" s="15"/>
      <c r="GZ305" s="165"/>
      <c r="HA305" s="165"/>
      <c r="HB305" s="14"/>
      <c r="HC305" s="15"/>
      <c r="HD305" s="165"/>
      <c r="HE305" s="165"/>
      <c r="HF305" s="14"/>
      <c r="HG305" s="15"/>
      <c r="HH305" s="165"/>
      <c r="HI305" s="165"/>
      <c r="HJ305" s="14"/>
      <c r="HK305" s="15"/>
      <c r="HL305" s="165"/>
      <c r="HM305" s="165"/>
      <c r="HN305" s="14"/>
      <c r="HO305" s="15"/>
      <c r="HP305" s="165"/>
      <c r="HQ305" s="165"/>
      <c r="HR305" s="14"/>
      <c r="HS305" s="15"/>
      <c r="HT305" s="165"/>
      <c r="HU305" s="165"/>
    </row>
    <row r="306" spans="1:229" ht="90" customHeight="1" x14ac:dyDescent="0.2">
      <c r="A306" s="181">
        <v>101</v>
      </c>
      <c r="B306" s="4" t="s">
        <v>311</v>
      </c>
      <c r="C306" s="23" t="s">
        <v>42</v>
      </c>
      <c r="D306" s="4" t="s">
        <v>139</v>
      </c>
      <c r="E306" s="4" t="s">
        <v>163</v>
      </c>
      <c r="F306" s="4" t="s">
        <v>163</v>
      </c>
      <c r="G306" s="1">
        <v>35</v>
      </c>
      <c r="H306" s="1">
        <f>G306*4</f>
        <v>140</v>
      </c>
      <c r="I306" s="1" t="s">
        <v>228</v>
      </c>
      <c r="J306" s="667">
        <v>26</v>
      </c>
      <c r="K306" s="12">
        <v>30</v>
      </c>
      <c r="L306" s="10">
        <f>H306*K306</f>
        <v>4200</v>
      </c>
      <c r="M306" s="3">
        <f>L306*0.2</f>
        <v>840</v>
      </c>
      <c r="N306" s="3">
        <f>L306/48*6</f>
        <v>525</v>
      </c>
      <c r="O306" s="11">
        <f>L306+M306+N306</f>
        <v>5565</v>
      </c>
      <c r="P306" s="591">
        <v>45222</v>
      </c>
      <c r="Q306" s="11" t="s">
        <v>790</v>
      </c>
      <c r="R306" s="579" t="s">
        <v>387</v>
      </c>
      <c r="S306" s="573" t="s">
        <v>774</v>
      </c>
      <c r="T306" s="528">
        <f>'LOTTO 101'!B24</f>
        <v>67.5</v>
      </c>
      <c r="U306" s="2">
        <v>0.63</v>
      </c>
      <c r="V306" s="35">
        <f t="shared" ref="V306:V307" si="65">U306+T306</f>
        <v>68.13</v>
      </c>
      <c r="W306" s="35"/>
      <c r="X306" s="697">
        <v>0.03</v>
      </c>
      <c r="Y306" s="696">
        <v>4198.6000000000004</v>
      </c>
      <c r="Z306" s="684">
        <f>Y306/H306</f>
        <v>29.990000000000002</v>
      </c>
      <c r="AA306" s="2" t="s">
        <v>812</v>
      </c>
      <c r="AB306" s="8" t="s">
        <v>807</v>
      </c>
      <c r="AC306" s="8" t="s">
        <v>819</v>
      </c>
      <c r="AD306" s="14"/>
      <c r="AE306" s="15"/>
      <c r="AF306" s="165"/>
      <c r="AG306" s="165"/>
      <c r="AH306" s="14"/>
      <c r="AI306" s="15"/>
      <c r="AJ306" s="165"/>
      <c r="AK306" s="165"/>
      <c r="AL306" s="14"/>
      <c r="AM306" s="15"/>
      <c r="AN306" s="165"/>
      <c r="AO306" s="165"/>
      <c r="AP306" s="14"/>
      <c r="AQ306" s="15"/>
      <c r="AR306" s="165"/>
      <c r="AS306" s="165"/>
      <c r="AT306" s="14"/>
      <c r="AU306" s="15"/>
      <c r="AV306" s="165"/>
      <c r="AW306" s="165"/>
      <c r="AX306" s="14"/>
      <c r="AY306" s="15"/>
      <c r="AZ306" s="165"/>
      <c r="BA306" s="165"/>
      <c r="BB306" s="14"/>
      <c r="BC306" s="15"/>
      <c r="BD306" s="165"/>
      <c r="BE306" s="165"/>
      <c r="BF306" s="14"/>
      <c r="BG306" s="15"/>
      <c r="BH306" s="165"/>
      <c r="BI306" s="165"/>
      <c r="BJ306" s="14"/>
      <c r="BK306" s="15"/>
      <c r="BL306" s="165"/>
      <c r="BM306" s="165"/>
      <c r="BN306" s="14"/>
      <c r="BO306" s="15"/>
      <c r="BP306" s="165"/>
      <c r="BQ306" s="165"/>
      <c r="BR306" s="14"/>
      <c r="BS306" s="15"/>
      <c r="BT306" s="165"/>
      <c r="BU306" s="165"/>
      <c r="BV306" s="14"/>
      <c r="BW306" s="15"/>
      <c r="BX306" s="165"/>
      <c r="BY306" s="165"/>
      <c r="BZ306" s="14"/>
      <c r="CA306" s="15"/>
      <c r="CB306" s="165"/>
      <c r="CC306" s="165"/>
      <c r="CD306" s="14"/>
      <c r="CE306" s="15"/>
      <c r="CF306" s="165"/>
      <c r="CG306" s="165"/>
      <c r="CH306" s="14"/>
      <c r="CI306" s="15"/>
      <c r="CJ306" s="165"/>
      <c r="CK306" s="165"/>
      <c r="CL306" s="14"/>
      <c r="CM306" s="15"/>
      <c r="CN306" s="165"/>
      <c r="CO306" s="165"/>
      <c r="CP306" s="14"/>
      <c r="CQ306" s="15"/>
      <c r="CR306" s="165"/>
      <c r="CS306" s="165"/>
      <c r="CT306" s="14"/>
      <c r="CU306" s="15"/>
      <c r="CV306" s="165"/>
      <c r="CW306" s="165"/>
      <c r="CX306" s="14"/>
      <c r="CY306" s="15"/>
      <c r="CZ306" s="165"/>
      <c r="DA306" s="165"/>
      <c r="DB306" s="14"/>
      <c r="DC306" s="15"/>
      <c r="DD306" s="165"/>
      <c r="DE306" s="165"/>
      <c r="DF306" s="14"/>
      <c r="DG306" s="15"/>
      <c r="DH306" s="165"/>
      <c r="DI306" s="165"/>
      <c r="DJ306" s="14"/>
      <c r="DK306" s="15"/>
      <c r="DL306" s="165"/>
      <c r="DM306" s="165"/>
      <c r="DN306" s="14"/>
      <c r="DO306" s="15"/>
      <c r="DP306" s="165"/>
      <c r="DQ306" s="165"/>
      <c r="DR306" s="14"/>
      <c r="DS306" s="15"/>
      <c r="DT306" s="165"/>
      <c r="DU306" s="165"/>
      <c r="DV306" s="14"/>
      <c r="DW306" s="15"/>
      <c r="DX306" s="165"/>
      <c r="DY306" s="165"/>
      <c r="DZ306" s="14"/>
      <c r="EA306" s="15"/>
      <c r="EB306" s="165"/>
      <c r="EC306" s="165"/>
      <c r="ED306" s="14"/>
      <c r="EE306" s="15"/>
      <c r="EF306" s="165"/>
      <c r="EG306" s="165"/>
      <c r="EH306" s="14"/>
      <c r="EI306" s="15"/>
      <c r="EJ306" s="165"/>
      <c r="EK306" s="165"/>
      <c r="EL306" s="14"/>
      <c r="EM306" s="15"/>
      <c r="EN306" s="165"/>
      <c r="EO306" s="165"/>
      <c r="EP306" s="14"/>
      <c r="EQ306" s="15"/>
      <c r="ER306" s="165"/>
      <c r="ES306" s="165"/>
      <c r="ET306" s="14"/>
      <c r="EU306" s="15"/>
      <c r="EV306" s="165"/>
      <c r="EW306" s="165"/>
      <c r="EX306" s="14"/>
      <c r="EY306" s="15"/>
      <c r="EZ306" s="165"/>
      <c r="FA306" s="165"/>
      <c r="FB306" s="14"/>
      <c r="FC306" s="15"/>
      <c r="FD306" s="165"/>
      <c r="FE306" s="165"/>
      <c r="FF306" s="14"/>
      <c r="FG306" s="15"/>
      <c r="FH306" s="165"/>
      <c r="FI306" s="165"/>
      <c r="FJ306" s="14"/>
      <c r="FK306" s="15"/>
      <c r="FL306" s="165"/>
      <c r="FM306" s="165"/>
      <c r="FN306" s="14"/>
      <c r="FO306" s="15"/>
      <c r="FP306" s="165"/>
      <c r="FQ306" s="165"/>
      <c r="FR306" s="14"/>
      <c r="FS306" s="15"/>
      <c r="FT306" s="165"/>
      <c r="FU306" s="165"/>
      <c r="FV306" s="14"/>
      <c r="FW306" s="15"/>
      <c r="FX306" s="165"/>
      <c r="FY306" s="165"/>
      <c r="FZ306" s="14"/>
      <c r="GA306" s="15"/>
      <c r="GB306" s="165"/>
      <c r="GC306" s="165"/>
      <c r="GD306" s="14"/>
      <c r="GE306" s="15"/>
      <c r="GF306" s="165"/>
      <c r="GG306" s="165"/>
      <c r="GH306" s="14"/>
      <c r="GI306" s="15"/>
      <c r="GJ306" s="165"/>
      <c r="GK306" s="165"/>
      <c r="GL306" s="14"/>
      <c r="GM306" s="15"/>
      <c r="GN306" s="165"/>
      <c r="GO306" s="165"/>
      <c r="GP306" s="14"/>
      <c r="GQ306" s="15"/>
      <c r="GR306" s="165"/>
      <c r="GS306" s="165"/>
      <c r="GT306" s="14"/>
      <c r="GU306" s="15"/>
      <c r="GV306" s="165"/>
      <c r="GW306" s="165"/>
      <c r="GX306" s="14"/>
      <c r="GY306" s="15"/>
      <c r="GZ306" s="165"/>
      <c r="HA306" s="165"/>
      <c r="HB306" s="14"/>
      <c r="HC306" s="15"/>
      <c r="HD306" s="165"/>
      <c r="HE306" s="165"/>
      <c r="HF306" s="14"/>
      <c r="HG306" s="15"/>
      <c r="HH306" s="165"/>
      <c r="HI306" s="165"/>
      <c r="HJ306" s="14"/>
      <c r="HK306" s="15"/>
      <c r="HL306" s="165"/>
      <c r="HM306" s="165"/>
      <c r="HN306" s="14"/>
      <c r="HO306" s="15"/>
      <c r="HP306" s="165"/>
      <c r="HQ306" s="165"/>
      <c r="HR306" s="14"/>
      <c r="HS306" s="15"/>
      <c r="HT306" s="165"/>
      <c r="HU306" s="165"/>
    </row>
    <row r="307" spans="1:229" ht="90" customHeight="1" x14ac:dyDescent="0.2">
      <c r="A307" s="181">
        <v>101</v>
      </c>
      <c r="B307" s="4" t="s">
        <v>311</v>
      </c>
      <c r="C307" s="23" t="s">
        <v>42</v>
      </c>
      <c r="D307" s="4" t="s">
        <v>139</v>
      </c>
      <c r="E307" s="4" t="s">
        <v>163</v>
      </c>
      <c r="F307" s="4" t="s">
        <v>163</v>
      </c>
      <c r="G307" s="1">
        <v>35</v>
      </c>
      <c r="H307" s="1">
        <f>G307*4</f>
        <v>140</v>
      </c>
      <c r="I307" s="1" t="s">
        <v>228</v>
      </c>
      <c r="J307" s="667">
        <v>26</v>
      </c>
      <c r="K307" s="12">
        <v>30</v>
      </c>
      <c r="L307" s="10">
        <f>H307*K307</f>
        <v>4200</v>
      </c>
      <c r="M307" s="3">
        <f>L307*0.2</f>
        <v>840</v>
      </c>
      <c r="N307" s="3">
        <f>L307/48*6</f>
        <v>525</v>
      </c>
      <c r="O307" s="11">
        <f>L307+M307+N307</f>
        <v>5565</v>
      </c>
      <c r="P307" s="591">
        <v>45222</v>
      </c>
      <c r="Q307" s="11" t="s">
        <v>790</v>
      </c>
      <c r="R307" s="579" t="s">
        <v>390</v>
      </c>
      <c r="S307" s="573" t="s">
        <v>774</v>
      </c>
      <c r="T307" s="698">
        <f>'LOTTO 101'!B25</f>
        <v>75.833333333333329</v>
      </c>
      <c r="U307" s="2">
        <v>20</v>
      </c>
      <c r="V307" s="705">
        <f t="shared" si="65"/>
        <v>95.833333333333329</v>
      </c>
      <c r="W307" s="705"/>
      <c r="X307" s="697">
        <v>33.33</v>
      </c>
      <c r="Y307" s="696">
        <v>2800</v>
      </c>
      <c r="Z307" s="684">
        <f>Y307/H307</f>
        <v>20</v>
      </c>
      <c r="AA307" s="2" t="s">
        <v>806</v>
      </c>
      <c r="AB307" s="8" t="s">
        <v>818</v>
      </c>
      <c r="AC307" s="8" t="s">
        <v>819</v>
      </c>
      <c r="AD307" s="14"/>
      <c r="AE307" s="15"/>
      <c r="AF307" s="165"/>
      <c r="AG307" s="165"/>
      <c r="AH307" s="14"/>
      <c r="AI307" s="15"/>
      <c r="AJ307" s="165"/>
      <c r="AK307" s="165"/>
      <c r="AL307" s="14"/>
      <c r="AM307" s="15"/>
      <c r="AN307" s="165"/>
      <c r="AO307" s="165"/>
      <c r="AP307" s="14"/>
      <c r="AQ307" s="15"/>
      <c r="AR307" s="165"/>
      <c r="AS307" s="165"/>
      <c r="AT307" s="14"/>
      <c r="AU307" s="15"/>
      <c r="AV307" s="165"/>
      <c r="AW307" s="165"/>
      <c r="AX307" s="14"/>
      <c r="AY307" s="15"/>
      <c r="AZ307" s="165"/>
      <c r="BA307" s="165"/>
      <c r="BB307" s="14"/>
      <c r="BC307" s="15"/>
      <c r="BD307" s="165"/>
      <c r="BE307" s="165"/>
      <c r="BF307" s="14"/>
      <c r="BG307" s="15"/>
      <c r="BH307" s="165"/>
      <c r="BI307" s="165"/>
      <c r="BJ307" s="14"/>
      <c r="BK307" s="15"/>
      <c r="BL307" s="165"/>
      <c r="BM307" s="165"/>
      <c r="BN307" s="14"/>
      <c r="BO307" s="15"/>
      <c r="BP307" s="165"/>
      <c r="BQ307" s="165"/>
      <c r="BR307" s="14"/>
      <c r="BS307" s="15"/>
      <c r="BT307" s="165"/>
      <c r="BU307" s="165"/>
      <c r="BV307" s="14"/>
      <c r="BW307" s="15"/>
      <c r="BX307" s="165"/>
      <c r="BY307" s="165"/>
      <c r="BZ307" s="14"/>
      <c r="CA307" s="15"/>
      <c r="CB307" s="165"/>
      <c r="CC307" s="165"/>
      <c r="CD307" s="14"/>
      <c r="CE307" s="15"/>
      <c r="CF307" s="165"/>
      <c r="CG307" s="165"/>
      <c r="CH307" s="14"/>
      <c r="CI307" s="15"/>
      <c r="CJ307" s="165"/>
      <c r="CK307" s="165"/>
      <c r="CL307" s="14"/>
      <c r="CM307" s="15"/>
      <c r="CN307" s="165"/>
      <c r="CO307" s="165"/>
      <c r="CP307" s="14"/>
      <c r="CQ307" s="15"/>
      <c r="CR307" s="165"/>
      <c r="CS307" s="165"/>
      <c r="CT307" s="14"/>
      <c r="CU307" s="15"/>
      <c r="CV307" s="165"/>
      <c r="CW307" s="165"/>
      <c r="CX307" s="14"/>
      <c r="CY307" s="15"/>
      <c r="CZ307" s="165"/>
      <c r="DA307" s="165"/>
      <c r="DB307" s="14"/>
      <c r="DC307" s="15"/>
      <c r="DD307" s="165"/>
      <c r="DE307" s="165"/>
      <c r="DF307" s="14"/>
      <c r="DG307" s="15"/>
      <c r="DH307" s="165"/>
      <c r="DI307" s="165"/>
      <c r="DJ307" s="14"/>
      <c r="DK307" s="15"/>
      <c r="DL307" s="165"/>
      <c r="DM307" s="165"/>
      <c r="DN307" s="14"/>
      <c r="DO307" s="15"/>
      <c r="DP307" s="165"/>
      <c r="DQ307" s="165"/>
      <c r="DR307" s="14"/>
      <c r="DS307" s="15"/>
      <c r="DT307" s="165"/>
      <c r="DU307" s="165"/>
      <c r="DV307" s="14"/>
      <c r="DW307" s="15"/>
      <c r="DX307" s="165"/>
      <c r="DY307" s="165"/>
      <c r="DZ307" s="14"/>
      <c r="EA307" s="15"/>
      <c r="EB307" s="165"/>
      <c r="EC307" s="165"/>
      <c r="ED307" s="14"/>
      <c r="EE307" s="15"/>
      <c r="EF307" s="165"/>
      <c r="EG307" s="165"/>
      <c r="EH307" s="14"/>
      <c r="EI307" s="15"/>
      <c r="EJ307" s="165"/>
      <c r="EK307" s="165"/>
      <c r="EL307" s="14"/>
      <c r="EM307" s="15"/>
      <c r="EN307" s="165"/>
      <c r="EO307" s="165"/>
      <c r="EP307" s="14"/>
      <c r="EQ307" s="15"/>
      <c r="ER307" s="165"/>
      <c r="ES307" s="165"/>
      <c r="ET307" s="14"/>
      <c r="EU307" s="15"/>
      <c r="EV307" s="165"/>
      <c r="EW307" s="165"/>
      <c r="EX307" s="14"/>
      <c r="EY307" s="15"/>
      <c r="EZ307" s="165"/>
      <c r="FA307" s="165"/>
      <c r="FB307" s="14"/>
      <c r="FC307" s="15"/>
      <c r="FD307" s="165"/>
      <c r="FE307" s="165"/>
      <c r="FF307" s="14"/>
      <c r="FG307" s="15"/>
      <c r="FH307" s="165"/>
      <c r="FI307" s="165"/>
      <c r="FJ307" s="14"/>
      <c r="FK307" s="15"/>
      <c r="FL307" s="165"/>
      <c r="FM307" s="165"/>
      <c r="FN307" s="14"/>
      <c r="FO307" s="15"/>
      <c r="FP307" s="165"/>
      <c r="FQ307" s="165"/>
      <c r="FR307" s="14"/>
      <c r="FS307" s="15"/>
      <c r="FT307" s="165"/>
      <c r="FU307" s="165"/>
      <c r="FV307" s="14"/>
      <c r="FW307" s="15"/>
      <c r="FX307" s="165"/>
      <c r="FY307" s="165"/>
      <c r="FZ307" s="14"/>
      <c r="GA307" s="15"/>
      <c r="GB307" s="165"/>
      <c r="GC307" s="165"/>
      <c r="GD307" s="14"/>
      <c r="GE307" s="15"/>
      <c r="GF307" s="165"/>
      <c r="GG307" s="165"/>
      <c r="GH307" s="14"/>
      <c r="GI307" s="15"/>
      <c r="GJ307" s="165"/>
      <c r="GK307" s="165"/>
      <c r="GL307" s="14"/>
      <c r="GM307" s="15"/>
      <c r="GN307" s="165"/>
      <c r="GO307" s="165"/>
      <c r="GP307" s="14"/>
      <c r="GQ307" s="15"/>
      <c r="GR307" s="165"/>
      <c r="GS307" s="165"/>
      <c r="GT307" s="14"/>
      <c r="GU307" s="15"/>
      <c r="GV307" s="165"/>
      <c r="GW307" s="165"/>
      <c r="GX307" s="14"/>
      <c r="GY307" s="15"/>
      <c r="GZ307" s="165"/>
      <c r="HA307" s="165"/>
      <c r="HB307" s="14"/>
      <c r="HC307" s="15"/>
      <c r="HD307" s="165"/>
      <c r="HE307" s="165"/>
      <c r="HF307" s="14"/>
      <c r="HG307" s="15"/>
      <c r="HH307" s="165"/>
      <c r="HI307" s="165"/>
      <c r="HJ307" s="14"/>
      <c r="HK307" s="15"/>
      <c r="HL307" s="165"/>
      <c r="HM307" s="165"/>
      <c r="HN307" s="14"/>
      <c r="HO307" s="15"/>
      <c r="HP307" s="165"/>
      <c r="HQ307" s="165"/>
      <c r="HR307" s="14"/>
      <c r="HS307" s="15"/>
      <c r="HT307" s="165"/>
      <c r="HU307" s="165"/>
    </row>
    <row r="308" spans="1:229" s="17" customFormat="1" ht="90" customHeight="1" x14ac:dyDescent="0.2">
      <c r="A308" s="178"/>
      <c r="B308" s="2"/>
      <c r="C308" s="19" t="s">
        <v>96</v>
      </c>
      <c r="D308" s="8"/>
      <c r="E308" s="8"/>
      <c r="F308" s="8"/>
      <c r="G308" s="1"/>
      <c r="H308" s="1"/>
      <c r="I308" s="1"/>
      <c r="J308" s="666"/>
      <c r="K308" s="9"/>
      <c r="L308" s="10"/>
      <c r="M308" s="3"/>
      <c r="N308" s="3"/>
      <c r="O308" s="11"/>
      <c r="P308" s="591"/>
      <c r="Q308" s="11"/>
      <c r="R308" s="922"/>
      <c r="S308" s="573"/>
      <c r="T308" s="525"/>
      <c r="U308" s="1"/>
      <c r="V308" s="1"/>
      <c r="W308" s="1"/>
      <c r="X308" s="1"/>
      <c r="Y308" s="672"/>
      <c r="Z308" s="671"/>
      <c r="AA308" s="1"/>
      <c r="AB308" s="2"/>
      <c r="AC308" s="176"/>
    </row>
    <row r="309" spans="1:229" s="61" customFormat="1" ht="90" customHeight="1" x14ac:dyDescent="0.2">
      <c r="A309" s="180">
        <v>102</v>
      </c>
      <c r="B309" s="46">
        <v>9830735329</v>
      </c>
      <c r="C309" s="55" t="s">
        <v>10</v>
      </c>
      <c r="D309" s="46" t="s">
        <v>139</v>
      </c>
      <c r="E309" s="46" t="s">
        <v>163</v>
      </c>
      <c r="F309" s="46" t="s">
        <v>163</v>
      </c>
      <c r="G309" s="45">
        <v>5</v>
      </c>
      <c r="H309" s="45">
        <f>G309*4</f>
        <v>20</v>
      </c>
      <c r="I309" s="45" t="s">
        <v>228</v>
      </c>
      <c r="J309" s="666">
        <v>12000</v>
      </c>
      <c r="K309" s="49">
        <f>J309*1.1</f>
        <v>13200.000000000002</v>
      </c>
      <c r="L309" s="50">
        <f>H309*K309</f>
        <v>264000.00000000006</v>
      </c>
      <c r="M309" s="51">
        <f>L309*0.2</f>
        <v>52800.000000000015</v>
      </c>
      <c r="N309" s="51">
        <f>L309/48*6</f>
        <v>33000.000000000007</v>
      </c>
      <c r="O309" s="52">
        <f>L309+M309+N309</f>
        <v>349800.00000000006</v>
      </c>
      <c r="P309" s="593">
        <v>45222</v>
      </c>
      <c r="Q309" s="52" t="s">
        <v>790</v>
      </c>
      <c r="R309" s="583" t="s">
        <v>389</v>
      </c>
      <c r="S309" s="574" t="s">
        <v>774</v>
      </c>
      <c r="T309" s="527">
        <f>'LOTTO 102'!B19</f>
        <v>80</v>
      </c>
      <c r="U309" s="45">
        <v>14.14</v>
      </c>
      <c r="V309" s="526">
        <f>U309+T309</f>
        <v>94.14</v>
      </c>
      <c r="W309" s="526"/>
      <c r="X309" s="45">
        <v>19.7</v>
      </c>
      <c r="Y309" s="673">
        <v>212000</v>
      </c>
      <c r="Z309" s="682">
        <f>Y309/H309</f>
        <v>10600</v>
      </c>
      <c r="AA309" s="45"/>
      <c r="AB309" s="716" t="s">
        <v>807</v>
      </c>
      <c r="AC309" s="715" t="s">
        <v>819</v>
      </c>
    </row>
    <row r="310" spans="1:229" s="61" customFormat="1" ht="90" customHeight="1" x14ac:dyDescent="0.2">
      <c r="A310" s="180">
        <v>102</v>
      </c>
      <c r="B310" s="46">
        <v>9830735329</v>
      </c>
      <c r="C310" s="55" t="s">
        <v>10</v>
      </c>
      <c r="D310" s="46" t="s">
        <v>139</v>
      </c>
      <c r="E310" s="46" t="s">
        <v>163</v>
      </c>
      <c r="F310" s="46" t="s">
        <v>163</v>
      </c>
      <c r="G310" s="45">
        <v>5</v>
      </c>
      <c r="H310" s="45">
        <f>G310*4</f>
        <v>20</v>
      </c>
      <c r="I310" s="45" t="s">
        <v>228</v>
      </c>
      <c r="J310" s="666">
        <v>12000</v>
      </c>
      <c r="K310" s="49">
        <f>J310*1.1</f>
        <v>13200.000000000002</v>
      </c>
      <c r="L310" s="50">
        <f>H310*K310</f>
        <v>264000.00000000006</v>
      </c>
      <c r="M310" s="51">
        <f>L310*0.2</f>
        <v>52800.000000000015</v>
      </c>
      <c r="N310" s="51">
        <f>L310/48*6</f>
        <v>33000.000000000007</v>
      </c>
      <c r="O310" s="52">
        <f>L310+M310+N310</f>
        <v>349800.00000000006</v>
      </c>
      <c r="P310" s="593">
        <v>45222</v>
      </c>
      <c r="Q310" s="52" t="s">
        <v>790</v>
      </c>
      <c r="R310" s="583" t="s">
        <v>397</v>
      </c>
      <c r="S310" s="574" t="s">
        <v>774</v>
      </c>
      <c r="T310" s="527">
        <f>'LOTTO 102'!B20</f>
        <v>80</v>
      </c>
      <c r="U310" s="45">
        <v>20</v>
      </c>
      <c r="V310" s="526">
        <f>U310+T310</f>
        <v>100</v>
      </c>
      <c r="W310" s="526"/>
      <c r="X310" s="45">
        <v>39.39</v>
      </c>
      <c r="Y310" s="673">
        <v>160000</v>
      </c>
      <c r="Z310" s="682">
        <f>Y310/H310</f>
        <v>8000</v>
      </c>
      <c r="AA310" s="45"/>
      <c r="AB310" s="716" t="s">
        <v>807</v>
      </c>
      <c r="AC310" s="715" t="s">
        <v>819</v>
      </c>
    </row>
    <row r="311" spans="1:229" ht="90" customHeight="1" x14ac:dyDescent="0.2">
      <c r="A311" s="181">
        <v>103</v>
      </c>
      <c r="B311" s="2">
        <v>9830739675</v>
      </c>
      <c r="C311" s="23" t="s">
        <v>217</v>
      </c>
      <c r="D311" s="2"/>
      <c r="E311" s="2" t="s">
        <v>163</v>
      </c>
      <c r="F311" s="2" t="s">
        <v>163</v>
      </c>
      <c r="G311" s="1">
        <v>10</v>
      </c>
      <c r="H311" s="1">
        <f>G311*4</f>
        <v>40</v>
      </c>
      <c r="I311" s="1" t="s">
        <v>228</v>
      </c>
      <c r="J311" s="666">
        <v>4000</v>
      </c>
      <c r="K311" s="9">
        <f>J311*1.1</f>
        <v>4400</v>
      </c>
      <c r="L311" s="10">
        <f>H311*K311</f>
        <v>176000</v>
      </c>
      <c r="M311" s="3">
        <f>L311*0.2</f>
        <v>35200</v>
      </c>
      <c r="N311" s="3">
        <f>L311/48*6</f>
        <v>22000</v>
      </c>
      <c r="O311" s="11">
        <f>L311+M311+N311</f>
        <v>233200</v>
      </c>
      <c r="P311" s="591">
        <v>45222</v>
      </c>
      <c r="Q311" s="11" t="s">
        <v>790</v>
      </c>
      <c r="R311" s="584" t="s">
        <v>397</v>
      </c>
      <c r="S311" s="573" t="s">
        <v>774</v>
      </c>
      <c r="T311" s="528">
        <f>'LOTTO 103'!B16</f>
        <v>80</v>
      </c>
      <c r="U311" s="1">
        <v>20</v>
      </c>
      <c r="V311" s="525">
        <f>U311+T311</f>
        <v>100</v>
      </c>
      <c r="W311" s="525"/>
      <c r="X311" s="1">
        <v>20.45</v>
      </c>
      <c r="Y311" s="672">
        <v>140000</v>
      </c>
      <c r="Z311" s="671">
        <f>Y311/H311</f>
        <v>3500</v>
      </c>
      <c r="AA311" s="1"/>
      <c r="AB311" s="2" t="s">
        <v>807</v>
      </c>
      <c r="AC311" s="176" t="s">
        <v>819</v>
      </c>
    </row>
    <row r="312" spans="1:229" s="61" customFormat="1" ht="90" customHeight="1" x14ac:dyDescent="0.2">
      <c r="A312" s="180">
        <v>104</v>
      </c>
      <c r="B312" s="46" t="s">
        <v>312</v>
      </c>
      <c r="C312" s="55" t="s">
        <v>97</v>
      </c>
      <c r="D312" s="46" t="s">
        <v>139</v>
      </c>
      <c r="E312" s="46" t="s">
        <v>163</v>
      </c>
      <c r="F312" s="46" t="s">
        <v>163</v>
      </c>
      <c r="G312" s="45">
        <v>5</v>
      </c>
      <c r="H312" s="45">
        <f>G312*4</f>
        <v>20</v>
      </c>
      <c r="I312" s="45" t="s">
        <v>228</v>
      </c>
      <c r="J312" s="666">
        <v>12000</v>
      </c>
      <c r="K312" s="49">
        <f>J312*1.1</f>
        <v>13200.000000000002</v>
      </c>
      <c r="L312" s="50">
        <f>H312*K312</f>
        <v>264000.00000000006</v>
      </c>
      <c r="M312" s="51">
        <f>L312*0.2</f>
        <v>52800.000000000015</v>
      </c>
      <c r="N312" s="51">
        <f>L312/48*6</f>
        <v>33000.000000000007</v>
      </c>
      <c r="O312" s="52">
        <f>L312+M312+N312</f>
        <v>349800.00000000006</v>
      </c>
      <c r="P312" s="593">
        <v>45222</v>
      </c>
      <c r="Q312" s="52" t="s">
        <v>790</v>
      </c>
      <c r="R312" s="923" t="s">
        <v>411</v>
      </c>
      <c r="S312" s="574"/>
      <c r="T312" s="527" t="s">
        <v>809</v>
      </c>
      <c r="U312" s="527" t="s">
        <v>809</v>
      </c>
      <c r="V312" s="527" t="s">
        <v>809</v>
      </c>
      <c r="W312" s="527"/>
      <c r="X312" s="527" t="s">
        <v>809</v>
      </c>
      <c r="Y312" s="527" t="s">
        <v>809</v>
      </c>
      <c r="Z312" s="527" t="s">
        <v>809</v>
      </c>
      <c r="AA312" s="527" t="s">
        <v>809</v>
      </c>
      <c r="AB312" s="56" t="s">
        <v>809</v>
      </c>
      <c r="AC312" s="729" t="s">
        <v>809</v>
      </c>
    </row>
    <row r="313" spans="1:229" s="17" customFormat="1" ht="90" customHeight="1" x14ac:dyDescent="0.2">
      <c r="A313" s="181"/>
      <c r="B313" s="2"/>
      <c r="C313" s="19" t="s">
        <v>22</v>
      </c>
      <c r="D313" s="8"/>
      <c r="E313" s="8"/>
      <c r="F313" s="8"/>
      <c r="G313" s="1"/>
      <c r="H313" s="1"/>
      <c r="I313" s="1"/>
      <c r="J313" s="666"/>
      <c r="K313" s="9"/>
      <c r="L313" s="10"/>
      <c r="M313" s="3"/>
      <c r="N313" s="3"/>
      <c r="O313" s="11"/>
      <c r="P313" s="11"/>
      <c r="Q313" s="11"/>
      <c r="R313" s="922"/>
      <c r="S313" s="573"/>
      <c r="T313" s="525"/>
      <c r="U313" s="1"/>
      <c r="V313" s="1"/>
      <c r="W313" s="1"/>
      <c r="X313" s="1"/>
      <c r="Y313" s="672"/>
      <c r="Z313" s="671"/>
      <c r="AA313" s="1"/>
      <c r="AB313" s="2"/>
      <c r="AC313" s="176"/>
    </row>
    <row r="314" spans="1:229" ht="90" customHeight="1" x14ac:dyDescent="0.2">
      <c r="A314" s="181">
        <v>105</v>
      </c>
      <c r="B314" s="2" t="s">
        <v>313</v>
      </c>
      <c r="C314" s="23" t="s">
        <v>186</v>
      </c>
      <c r="D314" s="2" t="s">
        <v>139</v>
      </c>
      <c r="E314" s="2" t="s">
        <v>163</v>
      </c>
      <c r="F314" s="2" t="s">
        <v>163</v>
      </c>
      <c r="G314" s="1">
        <v>5</v>
      </c>
      <c r="H314" s="1">
        <f t="shared" ref="H314:H319" si="66">G314*4</f>
        <v>20</v>
      </c>
      <c r="I314" s="1" t="s">
        <v>228</v>
      </c>
      <c r="J314" s="666">
        <v>8000</v>
      </c>
      <c r="K314" s="9">
        <f>J314*1.1</f>
        <v>8800</v>
      </c>
      <c r="L314" s="10">
        <f>H314*K314</f>
        <v>176000</v>
      </c>
      <c r="M314" s="3">
        <f t="shared" ref="M314:M319" si="67">L314*0.2</f>
        <v>35200</v>
      </c>
      <c r="N314" s="3">
        <f t="shared" ref="N314:N319" si="68">L314/48*6</f>
        <v>22000</v>
      </c>
      <c r="O314" s="11">
        <f t="shared" ref="O314:O319" si="69">L314+M314+N314</f>
        <v>233200</v>
      </c>
      <c r="P314" s="591">
        <v>45229</v>
      </c>
      <c r="Q314" s="11" t="s">
        <v>795</v>
      </c>
      <c r="R314" s="584" t="s">
        <v>389</v>
      </c>
      <c r="S314" s="573" t="s">
        <v>774</v>
      </c>
      <c r="T314" s="528">
        <f>'LOTTO 105'!B19</f>
        <v>80</v>
      </c>
      <c r="U314" s="1">
        <v>20</v>
      </c>
      <c r="V314" s="525">
        <f t="shared" ref="V314:V319" si="70">U314+T314</f>
        <v>100</v>
      </c>
      <c r="W314" s="525"/>
      <c r="X314" s="1">
        <v>0.01</v>
      </c>
      <c r="Y314" s="671">
        <v>175980</v>
      </c>
      <c r="Z314" s="671">
        <f>Y314/H314</f>
        <v>8799</v>
      </c>
      <c r="AA314" s="1"/>
      <c r="AB314" s="8" t="s">
        <v>807</v>
      </c>
      <c r="AC314" s="176" t="s">
        <v>819</v>
      </c>
    </row>
    <row r="315" spans="1:229" ht="90" customHeight="1" x14ac:dyDescent="0.2">
      <c r="A315" s="181">
        <v>105</v>
      </c>
      <c r="B315" s="2" t="s">
        <v>313</v>
      </c>
      <c r="C315" s="23" t="s">
        <v>186</v>
      </c>
      <c r="D315" s="2" t="s">
        <v>139</v>
      </c>
      <c r="E315" s="2" t="s">
        <v>163</v>
      </c>
      <c r="F315" s="2" t="s">
        <v>163</v>
      </c>
      <c r="G315" s="1">
        <v>5</v>
      </c>
      <c r="H315" s="1">
        <f t="shared" si="66"/>
        <v>20</v>
      </c>
      <c r="I315" s="1" t="s">
        <v>228</v>
      </c>
      <c r="J315" s="666">
        <v>8000</v>
      </c>
      <c r="K315" s="9">
        <f>J315*1.1</f>
        <v>8800</v>
      </c>
      <c r="L315" s="10">
        <f>H315*K315</f>
        <v>176000</v>
      </c>
      <c r="M315" s="3">
        <f t="shared" si="67"/>
        <v>35200</v>
      </c>
      <c r="N315" s="3">
        <f t="shared" si="68"/>
        <v>22000</v>
      </c>
      <c r="O315" s="11">
        <f t="shared" si="69"/>
        <v>233200</v>
      </c>
      <c r="P315" s="591">
        <v>45229</v>
      </c>
      <c r="Q315" s="11" t="s">
        <v>795</v>
      </c>
      <c r="R315" s="584" t="s">
        <v>390</v>
      </c>
      <c r="S315" s="573" t="s">
        <v>774</v>
      </c>
      <c r="T315" s="528">
        <f>'LOTTO 105'!B20</f>
        <v>80</v>
      </c>
      <c r="U315" s="1">
        <v>0.47</v>
      </c>
      <c r="V315" s="525">
        <f t="shared" si="70"/>
        <v>80.47</v>
      </c>
      <c r="W315" s="525"/>
      <c r="X315" s="1">
        <v>20.45</v>
      </c>
      <c r="Y315" s="671">
        <v>140000</v>
      </c>
      <c r="Z315" s="671">
        <f>Y315/H315</f>
        <v>7000</v>
      </c>
      <c r="AA315" s="1"/>
      <c r="AB315" s="8" t="s">
        <v>807</v>
      </c>
      <c r="AC315" s="176" t="s">
        <v>819</v>
      </c>
    </row>
    <row r="316" spans="1:229" s="61" customFormat="1" ht="90" customHeight="1" x14ac:dyDescent="0.2">
      <c r="A316" s="180">
        <v>106</v>
      </c>
      <c r="B316" s="56" t="s">
        <v>314</v>
      </c>
      <c r="C316" s="55" t="s">
        <v>187</v>
      </c>
      <c r="D316" s="46" t="s">
        <v>139</v>
      </c>
      <c r="E316" s="46" t="s">
        <v>163</v>
      </c>
      <c r="F316" s="46" t="s">
        <v>163</v>
      </c>
      <c r="G316" s="45">
        <v>5</v>
      </c>
      <c r="H316" s="45">
        <f t="shared" si="66"/>
        <v>20</v>
      </c>
      <c r="I316" s="45" t="s">
        <v>228</v>
      </c>
      <c r="J316" s="666">
        <v>1200</v>
      </c>
      <c r="K316" s="49">
        <f>J316*1.1</f>
        <v>1320</v>
      </c>
      <c r="L316" s="50">
        <f>H316*K316</f>
        <v>26400</v>
      </c>
      <c r="M316" s="51">
        <f t="shared" si="67"/>
        <v>5280</v>
      </c>
      <c r="N316" s="51">
        <f t="shared" si="68"/>
        <v>3300</v>
      </c>
      <c r="O316" s="52">
        <f t="shared" si="69"/>
        <v>34980</v>
      </c>
      <c r="P316" s="593">
        <v>45229</v>
      </c>
      <c r="Q316" s="52" t="s">
        <v>795</v>
      </c>
      <c r="R316" s="583" t="s">
        <v>390</v>
      </c>
      <c r="S316" s="574" t="s">
        <v>774</v>
      </c>
      <c r="T316" s="527">
        <f>'LOTTO 106'!B19</f>
        <v>80</v>
      </c>
      <c r="U316" s="45">
        <v>14.77</v>
      </c>
      <c r="V316" s="526">
        <f t="shared" si="70"/>
        <v>94.77</v>
      </c>
      <c r="W316" s="526"/>
      <c r="X316" s="45">
        <v>9.09</v>
      </c>
      <c r="Y316" s="709">
        <v>24000</v>
      </c>
      <c r="Z316" s="682">
        <f>Y316/H316</f>
        <v>1200</v>
      </c>
      <c r="AA316" s="45"/>
      <c r="AB316" s="716" t="s">
        <v>807</v>
      </c>
      <c r="AC316" s="716" t="s">
        <v>819</v>
      </c>
    </row>
    <row r="317" spans="1:229" s="61" customFormat="1" ht="90" customHeight="1" x14ac:dyDescent="0.2">
      <c r="A317" s="180">
        <v>106</v>
      </c>
      <c r="B317" s="56" t="s">
        <v>314</v>
      </c>
      <c r="C317" s="55" t="s">
        <v>187</v>
      </c>
      <c r="D317" s="46" t="s">
        <v>139</v>
      </c>
      <c r="E317" s="46" t="s">
        <v>163</v>
      </c>
      <c r="F317" s="46" t="s">
        <v>163</v>
      </c>
      <c r="G317" s="45">
        <v>5</v>
      </c>
      <c r="H317" s="45">
        <f t="shared" si="66"/>
        <v>20</v>
      </c>
      <c r="I317" s="45" t="s">
        <v>228</v>
      </c>
      <c r="J317" s="666">
        <v>1200</v>
      </c>
      <c r="K317" s="49">
        <f>J317*1.1</f>
        <v>1320</v>
      </c>
      <c r="L317" s="50">
        <f>H317*K317</f>
        <v>26400</v>
      </c>
      <c r="M317" s="51">
        <f t="shared" si="67"/>
        <v>5280</v>
      </c>
      <c r="N317" s="51">
        <f t="shared" si="68"/>
        <v>3300</v>
      </c>
      <c r="O317" s="52">
        <f t="shared" si="69"/>
        <v>34980</v>
      </c>
      <c r="P317" s="593">
        <v>45229</v>
      </c>
      <c r="Q317" s="52" t="s">
        <v>795</v>
      </c>
      <c r="R317" s="583" t="s">
        <v>397</v>
      </c>
      <c r="S317" s="574" t="s">
        <v>774</v>
      </c>
      <c r="T317" s="527">
        <f>'LOTTO 106'!B20</f>
        <v>80</v>
      </c>
      <c r="U317" s="45">
        <v>20</v>
      </c>
      <c r="V317" s="526">
        <f t="shared" si="70"/>
        <v>100</v>
      </c>
      <c r="W317" s="526"/>
      <c r="X317" s="45">
        <v>16.670000000000002</v>
      </c>
      <c r="Y317" s="709">
        <v>22000</v>
      </c>
      <c r="Z317" s="682">
        <f>Y317/H317</f>
        <v>1100</v>
      </c>
      <c r="AA317" s="45"/>
      <c r="AB317" s="716" t="s">
        <v>807</v>
      </c>
      <c r="AC317" s="716" t="s">
        <v>819</v>
      </c>
    </row>
    <row r="318" spans="1:229" ht="90" customHeight="1" x14ac:dyDescent="0.2">
      <c r="A318" s="181">
        <v>107</v>
      </c>
      <c r="B318" s="2" t="s">
        <v>315</v>
      </c>
      <c r="C318" s="23" t="s">
        <v>188</v>
      </c>
      <c r="D318" s="2" t="s">
        <v>139</v>
      </c>
      <c r="E318" s="2" t="s">
        <v>163</v>
      </c>
      <c r="F318" s="2" t="s">
        <v>163</v>
      </c>
      <c r="G318" s="1">
        <v>5</v>
      </c>
      <c r="H318" s="1">
        <f t="shared" si="66"/>
        <v>20</v>
      </c>
      <c r="I318" s="1" t="s">
        <v>228</v>
      </c>
      <c r="J318" s="666">
        <v>5500</v>
      </c>
      <c r="K318" s="9">
        <f>J318*1.1</f>
        <v>6050.0000000000009</v>
      </c>
      <c r="L318" s="10">
        <f>H318*K318</f>
        <v>121000.00000000001</v>
      </c>
      <c r="M318" s="3">
        <f t="shared" si="67"/>
        <v>24200.000000000004</v>
      </c>
      <c r="N318" s="3">
        <f t="shared" si="68"/>
        <v>15125</v>
      </c>
      <c r="O318" s="11">
        <f t="shared" si="69"/>
        <v>160325.00000000003</v>
      </c>
      <c r="P318" s="591">
        <v>45229</v>
      </c>
      <c r="Q318" s="11" t="s">
        <v>795</v>
      </c>
      <c r="R318" s="584" t="s">
        <v>389</v>
      </c>
      <c r="S318" s="573" t="s">
        <v>774</v>
      </c>
      <c r="T318" s="528">
        <f>'LOTTO 107'!B15</f>
        <v>80</v>
      </c>
      <c r="U318" s="1">
        <v>20</v>
      </c>
      <c r="V318" s="525">
        <f t="shared" si="70"/>
        <v>100</v>
      </c>
      <c r="W318" s="525"/>
      <c r="X318" s="1">
        <v>0.02</v>
      </c>
      <c r="Y318" s="710">
        <v>120980</v>
      </c>
      <c r="Z318" s="671">
        <f>Y318/H318</f>
        <v>6049</v>
      </c>
      <c r="AA318" s="1"/>
      <c r="AB318" s="8" t="s">
        <v>807</v>
      </c>
      <c r="AC318" s="176" t="s">
        <v>819</v>
      </c>
    </row>
    <row r="319" spans="1:229" s="61" customFormat="1" ht="90" customHeight="1" x14ac:dyDescent="0.2">
      <c r="A319" s="180">
        <v>108</v>
      </c>
      <c r="B319" s="56" t="s">
        <v>316</v>
      </c>
      <c r="C319" s="64" t="s">
        <v>78</v>
      </c>
      <c r="D319" s="65" t="s">
        <v>163</v>
      </c>
      <c r="E319" s="65" t="s">
        <v>163</v>
      </c>
      <c r="F319" s="65" t="s">
        <v>225</v>
      </c>
      <c r="G319" s="45">
        <v>10</v>
      </c>
      <c r="H319" s="45">
        <f t="shared" si="66"/>
        <v>40</v>
      </c>
      <c r="I319" s="45" t="s">
        <v>228</v>
      </c>
      <c r="J319" s="667">
        <v>250</v>
      </c>
      <c r="K319" s="49">
        <f>J319*1.1</f>
        <v>275</v>
      </c>
      <c r="L319" s="50">
        <f>H319*K319</f>
        <v>11000</v>
      </c>
      <c r="M319" s="51">
        <f t="shared" si="67"/>
        <v>2200</v>
      </c>
      <c r="N319" s="51">
        <f t="shared" si="68"/>
        <v>1375</v>
      </c>
      <c r="O319" s="52">
        <f t="shared" si="69"/>
        <v>14575</v>
      </c>
      <c r="P319" s="593">
        <v>45229</v>
      </c>
      <c r="Q319" s="52" t="s">
        <v>795</v>
      </c>
      <c r="R319" s="580" t="s">
        <v>396</v>
      </c>
      <c r="S319" s="574" t="s">
        <v>774</v>
      </c>
      <c r="T319" s="527">
        <f>'LOTTO 108'!B16</f>
        <v>80</v>
      </c>
      <c r="U319" s="45">
        <v>20</v>
      </c>
      <c r="V319" s="45">
        <f t="shared" si="70"/>
        <v>100</v>
      </c>
      <c r="W319" s="45"/>
      <c r="X319" s="45">
        <v>3.64</v>
      </c>
      <c r="Y319" s="709">
        <v>10600</v>
      </c>
      <c r="Z319" s="682">
        <f>Y319/H319</f>
        <v>265</v>
      </c>
      <c r="AA319" s="45"/>
      <c r="AB319" s="716" t="s">
        <v>807</v>
      </c>
      <c r="AC319" s="715" t="s">
        <v>819</v>
      </c>
    </row>
    <row r="320" spans="1:229" s="17" customFormat="1" ht="90" customHeight="1" x14ac:dyDescent="0.2">
      <c r="A320" s="178"/>
      <c r="B320" s="2"/>
      <c r="C320" s="19" t="s">
        <v>1</v>
      </c>
      <c r="D320" s="8"/>
      <c r="E320" s="8"/>
      <c r="F320" s="8"/>
      <c r="G320" s="1"/>
      <c r="H320" s="1"/>
      <c r="I320" s="1"/>
      <c r="J320" s="666"/>
      <c r="K320" s="9"/>
      <c r="L320" s="10"/>
      <c r="M320" s="3"/>
      <c r="N320" s="3"/>
      <c r="O320" s="11"/>
      <c r="P320" s="11"/>
      <c r="Q320" s="11"/>
      <c r="R320" s="922"/>
      <c r="S320" s="573"/>
      <c r="T320" s="525"/>
      <c r="U320" s="1"/>
      <c r="V320" s="1"/>
      <c r="W320" s="1"/>
      <c r="X320" s="1"/>
      <c r="Y320" s="672"/>
      <c r="Z320" s="671"/>
      <c r="AA320" s="1"/>
      <c r="AB320" s="2"/>
      <c r="AC320" s="176"/>
    </row>
    <row r="321" spans="1:29" ht="90" customHeight="1" x14ac:dyDescent="0.2">
      <c r="A321" s="178">
        <v>109</v>
      </c>
      <c r="B321" s="36" t="s">
        <v>317</v>
      </c>
      <c r="C321" s="25" t="s">
        <v>17</v>
      </c>
      <c r="D321" s="4" t="s">
        <v>139</v>
      </c>
      <c r="E321" s="4" t="s">
        <v>163</v>
      </c>
      <c r="F321" s="4" t="s">
        <v>163</v>
      </c>
      <c r="G321" s="1">
        <v>300</v>
      </c>
      <c r="H321" s="1">
        <f t="shared" ref="H321:H327" si="71">G321*4</f>
        <v>1200</v>
      </c>
      <c r="I321" s="1" t="s">
        <v>228</v>
      </c>
      <c r="J321" s="666">
        <v>15</v>
      </c>
      <c r="K321" s="9">
        <f>J321*1.1</f>
        <v>16.5</v>
      </c>
      <c r="L321" s="10">
        <f>H321*K321</f>
        <v>19800</v>
      </c>
      <c r="M321" s="3">
        <f t="shared" ref="M321:M327" si="72">L321*0.2</f>
        <v>3960</v>
      </c>
      <c r="N321" s="3">
        <f t="shared" ref="N321:N327" si="73">L321/48*6</f>
        <v>2475</v>
      </c>
      <c r="O321" s="11">
        <f t="shared" ref="O321:O327" si="74">L321+M321+N321</f>
        <v>26235</v>
      </c>
      <c r="P321" s="591">
        <v>45229</v>
      </c>
      <c r="Q321" s="11" t="s">
        <v>795</v>
      </c>
      <c r="R321" s="579" t="s">
        <v>381</v>
      </c>
      <c r="S321" s="573" t="s">
        <v>774</v>
      </c>
      <c r="T321" s="528">
        <f>'LOTTO 109'!B17</f>
        <v>80</v>
      </c>
      <c r="U321" s="1">
        <v>20</v>
      </c>
      <c r="V321" s="525">
        <f>U321+T321</f>
        <v>100</v>
      </c>
      <c r="W321" s="525"/>
      <c r="X321" s="1">
        <v>72.61</v>
      </c>
      <c r="Y321" s="672">
        <v>5424</v>
      </c>
      <c r="Z321" s="671">
        <f>Y321/H321</f>
        <v>4.5199999999999996</v>
      </c>
      <c r="AA321" s="1"/>
      <c r="AB321" s="8" t="s">
        <v>807</v>
      </c>
      <c r="AC321" s="176" t="s">
        <v>819</v>
      </c>
    </row>
    <row r="322" spans="1:29" s="61" customFormat="1" ht="90" customHeight="1" x14ac:dyDescent="0.2">
      <c r="A322" s="179">
        <v>110</v>
      </c>
      <c r="B322" s="66" t="s">
        <v>318</v>
      </c>
      <c r="C322" s="67" t="s">
        <v>16</v>
      </c>
      <c r="D322" s="48" t="s">
        <v>139</v>
      </c>
      <c r="E322" s="48" t="s">
        <v>163</v>
      </c>
      <c r="F322" s="48" t="s">
        <v>163</v>
      </c>
      <c r="G322" s="45">
        <v>300</v>
      </c>
      <c r="H322" s="45">
        <f t="shared" si="71"/>
        <v>1200</v>
      </c>
      <c r="I322" s="45" t="s">
        <v>228</v>
      </c>
      <c r="J322" s="666">
        <v>18</v>
      </c>
      <c r="K322" s="49">
        <v>20</v>
      </c>
      <c r="L322" s="50">
        <f>H322*K322</f>
        <v>24000</v>
      </c>
      <c r="M322" s="51">
        <f t="shared" si="72"/>
        <v>4800</v>
      </c>
      <c r="N322" s="51">
        <f t="shared" si="73"/>
        <v>3000</v>
      </c>
      <c r="O322" s="52">
        <f t="shared" si="74"/>
        <v>31800</v>
      </c>
      <c r="P322" s="593">
        <v>45229</v>
      </c>
      <c r="Q322" s="52" t="s">
        <v>795</v>
      </c>
      <c r="R322" s="923" t="s">
        <v>411</v>
      </c>
      <c r="S322" s="574"/>
      <c r="T322" s="527"/>
      <c r="U322" s="45"/>
      <c r="V322" s="45"/>
      <c r="W322" s="45"/>
      <c r="X322" s="45"/>
      <c r="Y322" s="673"/>
      <c r="Z322" s="682"/>
      <c r="AA322" s="45"/>
      <c r="AB322" s="46"/>
      <c r="AC322" s="715"/>
    </row>
    <row r="323" spans="1:29" ht="90" customHeight="1" x14ac:dyDescent="0.2">
      <c r="A323" s="178">
        <v>111</v>
      </c>
      <c r="B323" s="2" t="s">
        <v>319</v>
      </c>
      <c r="C323" s="23" t="s">
        <v>18</v>
      </c>
      <c r="D323" s="4" t="s">
        <v>139</v>
      </c>
      <c r="E323" s="4" t="s">
        <v>163</v>
      </c>
      <c r="F323" s="4" t="s">
        <v>163</v>
      </c>
      <c r="G323" s="1">
        <v>100</v>
      </c>
      <c r="H323" s="1">
        <f t="shared" si="71"/>
        <v>400</v>
      </c>
      <c r="I323" s="1" t="s">
        <v>228</v>
      </c>
      <c r="J323" s="666">
        <v>18</v>
      </c>
      <c r="K323" s="9">
        <v>20</v>
      </c>
      <c r="L323" s="10">
        <f>H323*K323</f>
        <v>8000</v>
      </c>
      <c r="M323" s="3">
        <f t="shared" si="72"/>
        <v>1600</v>
      </c>
      <c r="N323" s="3">
        <f t="shared" si="73"/>
        <v>1000</v>
      </c>
      <c r="O323" s="11">
        <f t="shared" si="74"/>
        <v>10600</v>
      </c>
      <c r="P323" s="591">
        <v>45229</v>
      </c>
      <c r="Q323" s="11" t="s">
        <v>795</v>
      </c>
      <c r="R323" s="925" t="s">
        <v>411</v>
      </c>
      <c r="S323" s="573"/>
      <c r="T323" s="528"/>
      <c r="U323" s="1"/>
      <c r="V323" s="1"/>
      <c r="W323" s="1"/>
      <c r="X323" s="1"/>
      <c r="Y323" s="672"/>
      <c r="Z323" s="671"/>
      <c r="AA323" s="1"/>
      <c r="AB323" s="2"/>
      <c r="AC323" s="176"/>
    </row>
    <row r="324" spans="1:29" s="61" customFormat="1" ht="90" customHeight="1" x14ac:dyDescent="0.2">
      <c r="A324" s="179">
        <v>112</v>
      </c>
      <c r="B324" s="48" t="s">
        <v>320</v>
      </c>
      <c r="C324" s="67" t="s">
        <v>19</v>
      </c>
      <c r="D324" s="48" t="s">
        <v>139</v>
      </c>
      <c r="E324" s="48" t="s">
        <v>163</v>
      </c>
      <c r="F324" s="48" t="s">
        <v>163</v>
      </c>
      <c r="G324" s="45">
        <v>100</v>
      </c>
      <c r="H324" s="45">
        <f t="shared" si="71"/>
        <v>400</v>
      </c>
      <c r="I324" s="45" t="s">
        <v>228</v>
      </c>
      <c r="J324" s="666">
        <v>10</v>
      </c>
      <c r="K324" s="49">
        <v>15</v>
      </c>
      <c r="L324" s="50">
        <f>H324*K324</f>
        <v>6000</v>
      </c>
      <c r="M324" s="51">
        <f t="shared" si="72"/>
        <v>1200</v>
      </c>
      <c r="N324" s="51">
        <f t="shared" si="73"/>
        <v>750</v>
      </c>
      <c r="O324" s="52">
        <f t="shared" si="74"/>
        <v>7950</v>
      </c>
      <c r="P324" s="593">
        <v>45229</v>
      </c>
      <c r="Q324" s="52" t="s">
        <v>795</v>
      </c>
      <c r="R324" s="580" t="s">
        <v>381</v>
      </c>
      <c r="S324" s="574" t="s">
        <v>774</v>
      </c>
      <c r="T324" s="527">
        <f>'LOTTO 112'!B16</f>
        <v>80</v>
      </c>
      <c r="U324" s="45">
        <v>20</v>
      </c>
      <c r="V324" s="526">
        <f>U324+T324</f>
        <v>100</v>
      </c>
      <c r="W324" s="526"/>
      <c r="X324" s="45">
        <v>54.6</v>
      </c>
      <c r="Y324" s="673">
        <v>2724</v>
      </c>
      <c r="Z324" s="682">
        <f>Y324/H324</f>
        <v>6.81</v>
      </c>
      <c r="AA324" s="45"/>
      <c r="AB324" s="716" t="s">
        <v>807</v>
      </c>
      <c r="AC324" s="715" t="s">
        <v>819</v>
      </c>
    </row>
    <row r="325" spans="1:29" ht="90" customHeight="1" x14ac:dyDescent="0.2">
      <c r="A325" s="178">
        <v>113</v>
      </c>
      <c r="B325" s="2">
        <v>9833282901</v>
      </c>
      <c r="C325" s="25" t="s">
        <v>73</v>
      </c>
      <c r="D325" s="4" t="s">
        <v>139</v>
      </c>
      <c r="E325" s="4" t="s">
        <v>163</v>
      </c>
      <c r="F325" s="4" t="s">
        <v>163</v>
      </c>
      <c r="G325" s="1">
        <v>300</v>
      </c>
      <c r="H325" s="1">
        <f t="shared" si="71"/>
        <v>1200</v>
      </c>
      <c r="I325" s="1" t="s">
        <v>228</v>
      </c>
      <c r="J325" s="666">
        <v>5</v>
      </c>
      <c r="K325" s="9">
        <f>J325*1.1</f>
        <v>5.5</v>
      </c>
      <c r="L325" s="10">
        <f>H325*K325</f>
        <v>6600</v>
      </c>
      <c r="M325" s="3">
        <f t="shared" si="72"/>
        <v>1320</v>
      </c>
      <c r="N325" s="3">
        <f t="shared" si="73"/>
        <v>825</v>
      </c>
      <c r="O325" s="11">
        <f t="shared" si="74"/>
        <v>8745</v>
      </c>
      <c r="P325" s="591">
        <v>45229</v>
      </c>
      <c r="Q325" s="11" t="s">
        <v>795</v>
      </c>
      <c r="R325" s="925" t="s">
        <v>411</v>
      </c>
      <c r="S325" s="573"/>
      <c r="T325" s="528"/>
      <c r="U325" s="1"/>
      <c r="V325" s="1"/>
      <c r="W325" s="1"/>
      <c r="X325" s="1"/>
      <c r="Y325" s="672"/>
      <c r="Z325" s="671"/>
      <c r="AA325" s="1"/>
      <c r="AB325" s="8"/>
      <c r="AC325" s="176"/>
    </row>
    <row r="326" spans="1:29" s="61" customFormat="1" ht="90" customHeight="1" x14ac:dyDescent="0.2">
      <c r="A326" s="179">
        <v>114</v>
      </c>
      <c r="B326" s="48">
        <v>9833298636</v>
      </c>
      <c r="C326" s="55" t="s">
        <v>20</v>
      </c>
      <c r="D326" s="48" t="s">
        <v>139</v>
      </c>
      <c r="E326" s="48" t="s">
        <v>163</v>
      </c>
      <c r="F326" s="48" t="s">
        <v>163</v>
      </c>
      <c r="G326" s="45">
        <v>600</v>
      </c>
      <c r="H326" s="45">
        <f t="shared" si="71"/>
        <v>2400</v>
      </c>
      <c r="I326" s="45" t="s">
        <v>228</v>
      </c>
      <c r="J326" s="666">
        <v>10</v>
      </c>
      <c r="K326" s="49">
        <v>15</v>
      </c>
      <c r="L326" s="50">
        <f>H326*K326</f>
        <v>36000</v>
      </c>
      <c r="M326" s="51">
        <f t="shared" si="72"/>
        <v>7200</v>
      </c>
      <c r="N326" s="51">
        <f t="shared" si="73"/>
        <v>4500</v>
      </c>
      <c r="O326" s="52">
        <f t="shared" si="74"/>
        <v>47700</v>
      </c>
      <c r="P326" s="593">
        <v>45229</v>
      </c>
      <c r="Q326" s="52" t="s">
        <v>795</v>
      </c>
      <c r="R326" s="580" t="s">
        <v>381</v>
      </c>
      <c r="S326" s="574" t="s">
        <v>774</v>
      </c>
      <c r="T326" s="527">
        <f>'LOTTO 114'!B16</f>
        <v>80</v>
      </c>
      <c r="U326" s="45">
        <v>20</v>
      </c>
      <c r="V326" s="526">
        <f>U326+T326</f>
        <v>100</v>
      </c>
      <c r="W326" s="526"/>
      <c r="X326" s="45">
        <v>53</v>
      </c>
      <c r="Y326" s="673">
        <v>16920</v>
      </c>
      <c r="Z326" s="682">
        <f>Y326/H326</f>
        <v>7.05</v>
      </c>
      <c r="AA326" s="45"/>
      <c r="AB326" s="716" t="s">
        <v>807</v>
      </c>
      <c r="AC326" s="715" t="s">
        <v>819</v>
      </c>
    </row>
    <row r="327" spans="1:29" ht="90" customHeight="1" x14ac:dyDescent="0.2">
      <c r="A327" s="178">
        <v>115</v>
      </c>
      <c r="B327" s="2" t="s">
        <v>321</v>
      </c>
      <c r="C327" s="23" t="s">
        <v>21</v>
      </c>
      <c r="D327" s="4" t="s">
        <v>139</v>
      </c>
      <c r="E327" s="4" t="s">
        <v>163</v>
      </c>
      <c r="F327" s="4" t="s">
        <v>163</v>
      </c>
      <c r="G327" s="1">
        <v>300</v>
      </c>
      <c r="H327" s="1">
        <f t="shared" si="71"/>
        <v>1200</v>
      </c>
      <c r="I327" s="1" t="s">
        <v>228</v>
      </c>
      <c r="J327" s="666">
        <v>15</v>
      </c>
      <c r="K327" s="9">
        <f>J327*1.1</f>
        <v>16.5</v>
      </c>
      <c r="L327" s="10">
        <f>H327*K327</f>
        <v>19800</v>
      </c>
      <c r="M327" s="3">
        <f t="shared" si="72"/>
        <v>3960</v>
      </c>
      <c r="N327" s="3">
        <f t="shared" si="73"/>
        <v>2475</v>
      </c>
      <c r="O327" s="11">
        <f t="shared" si="74"/>
        <v>26235</v>
      </c>
      <c r="P327" s="591">
        <v>45229</v>
      </c>
      <c r="Q327" s="11" t="s">
        <v>795</v>
      </c>
      <c r="R327" s="579" t="s">
        <v>381</v>
      </c>
      <c r="S327" s="573" t="s">
        <v>774</v>
      </c>
      <c r="T327" s="528">
        <f>'LOTTO 115'!B16</f>
        <v>80</v>
      </c>
      <c r="U327" s="1">
        <v>20</v>
      </c>
      <c r="V327" s="525">
        <f>U327+T327</f>
        <v>100</v>
      </c>
      <c r="W327" s="525"/>
      <c r="X327" s="1">
        <v>72.61</v>
      </c>
      <c r="Y327" s="672">
        <v>5424</v>
      </c>
      <c r="Z327" s="671">
        <f>Y327/H327</f>
        <v>4.5199999999999996</v>
      </c>
      <c r="AA327" s="1"/>
      <c r="AB327" s="8" t="s">
        <v>807</v>
      </c>
      <c r="AC327" s="176" t="s">
        <v>819</v>
      </c>
    </row>
    <row r="328" spans="1:29" s="17" customFormat="1" ht="90" customHeight="1" x14ac:dyDescent="0.2">
      <c r="A328" s="178"/>
      <c r="B328" s="2"/>
      <c r="C328" s="19" t="s">
        <v>48</v>
      </c>
      <c r="D328" s="8"/>
      <c r="E328" s="8"/>
      <c r="F328" s="8"/>
      <c r="G328" s="1"/>
      <c r="H328" s="1"/>
      <c r="I328" s="1"/>
      <c r="J328" s="666"/>
      <c r="K328" s="9"/>
      <c r="L328" s="10"/>
      <c r="M328" s="3"/>
      <c r="N328" s="3"/>
      <c r="O328" s="11"/>
      <c r="P328" s="11"/>
      <c r="Q328" s="11"/>
      <c r="R328" s="922"/>
      <c r="S328" s="573"/>
      <c r="T328" s="525"/>
      <c r="U328" s="1"/>
      <c r="V328" s="1"/>
      <c r="W328" s="1"/>
      <c r="X328" s="1"/>
      <c r="Y328" s="672"/>
      <c r="Z328" s="671"/>
      <c r="AA328" s="1"/>
      <c r="AB328" s="2"/>
      <c r="AC328" s="176"/>
    </row>
    <row r="329" spans="1:29" s="61" customFormat="1" ht="90" customHeight="1" x14ac:dyDescent="0.2">
      <c r="A329" s="180">
        <v>116</v>
      </c>
      <c r="B329" s="48" t="s">
        <v>322</v>
      </c>
      <c r="C329" s="55" t="s">
        <v>49</v>
      </c>
      <c r="D329" s="48" t="s">
        <v>139</v>
      </c>
      <c r="E329" s="48" t="s">
        <v>163</v>
      </c>
      <c r="F329" s="48" t="s">
        <v>163</v>
      </c>
      <c r="G329" s="45">
        <v>1700</v>
      </c>
      <c r="H329" s="45">
        <f>G329*4</f>
        <v>6800</v>
      </c>
      <c r="I329" s="45" t="s">
        <v>228</v>
      </c>
      <c r="J329" s="666">
        <v>3</v>
      </c>
      <c r="K329" s="49">
        <v>4</v>
      </c>
      <c r="L329" s="50">
        <f>H329*K329</f>
        <v>27200</v>
      </c>
      <c r="M329" s="51">
        <f>L329*0.2</f>
        <v>5440</v>
      </c>
      <c r="N329" s="51">
        <f>L329/48*6</f>
        <v>3400</v>
      </c>
      <c r="O329" s="52">
        <f>L329+M329+N329</f>
        <v>36040</v>
      </c>
      <c r="P329" s="593">
        <v>45229</v>
      </c>
      <c r="Q329" s="52" t="s">
        <v>795</v>
      </c>
      <c r="R329" s="580" t="s">
        <v>386</v>
      </c>
      <c r="S329" s="574" t="s">
        <v>774</v>
      </c>
      <c r="T329" s="527">
        <f>'LOTTO 116'!B16</f>
        <v>80</v>
      </c>
      <c r="U329" s="45">
        <v>20</v>
      </c>
      <c r="V329" s="526">
        <f>U329+T329</f>
        <v>100</v>
      </c>
      <c r="W329" s="526"/>
      <c r="X329" s="45">
        <v>30</v>
      </c>
      <c r="Y329" s="673">
        <v>19040</v>
      </c>
      <c r="Z329" s="682">
        <f>Y329/H329</f>
        <v>2.8</v>
      </c>
      <c r="AA329" s="45"/>
      <c r="AB329" s="716" t="s">
        <v>807</v>
      </c>
      <c r="AC329" s="176" t="s">
        <v>819</v>
      </c>
    </row>
    <row r="330" spans="1:29" s="61" customFormat="1" ht="90" customHeight="1" x14ac:dyDescent="0.2">
      <c r="A330" s="180">
        <v>116</v>
      </c>
      <c r="B330" s="48" t="s">
        <v>322</v>
      </c>
      <c r="C330" s="55" t="s">
        <v>49</v>
      </c>
      <c r="D330" s="48" t="s">
        <v>139</v>
      </c>
      <c r="E330" s="48" t="s">
        <v>163</v>
      </c>
      <c r="F330" s="48" t="s">
        <v>163</v>
      </c>
      <c r="G330" s="45">
        <v>1700</v>
      </c>
      <c r="H330" s="45">
        <f>G330*4</f>
        <v>6800</v>
      </c>
      <c r="I330" s="45" t="s">
        <v>228</v>
      </c>
      <c r="J330" s="666">
        <v>3</v>
      </c>
      <c r="K330" s="49">
        <v>4</v>
      </c>
      <c r="L330" s="50">
        <f>H330*K330</f>
        <v>27200</v>
      </c>
      <c r="M330" s="51">
        <f>L330*0.2</f>
        <v>5440</v>
      </c>
      <c r="N330" s="51">
        <f>L330/48*6</f>
        <v>3400</v>
      </c>
      <c r="O330" s="52">
        <f>L330+M330+N330</f>
        <v>36040</v>
      </c>
      <c r="P330" s="593">
        <v>45229</v>
      </c>
      <c r="Q330" s="52" t="s">
        <v>795</v>
      </c>
      <c r="R330" s="585" t="s">
        <v>410</v>
      </c>
      <c r="S330" s="574" t="s">
        <v>817</v>
      </c>
      <c r="T330" s="528" t="s">
        <v>809</v>
      </c>
      <c r="U330" s="528" t="s">
        <v>809</v>
      </c>
      <c r="V330" s="528" t="s">
        <v>809</v>
      </c>
      <c r="W330" s="528"/>
      <c r="X330" s="528" t="s">
        <v>809</v>
      </c>
      <c r="Y330" s="528" t="s">
        <v>809</v>
      </c>
      <c r="Z330" s="528" t="s">
        <v>809</v>
      </c>
      <c r="AA330" s="528" t="s">
        <v>809</v>
      </c>
      <c r="AB330" s="525" t="s">
        <v>809</v>
      </c>
      <c r="AC330" s="730" t="s">
        <v>809</v>
      </c>
    </row>
    <row r="331" spans="1:29" s="17" customFormat="1" ht="90" customHeight="1" x14ac:dyDescent="0.2">
      <c r="A331" s="178"/>
      <c r="B331" s="2"/>
      <c r="C331" s="19" t="s">
        <v>54</v>
      </c>
      <c r="D331" s="8"/>
      <c r="E331" s="8"/>
      <c r="F331" s="8"/>
      <c r="G331" s="1"/>
      <c r="H331" s="1"/>
      <c r="I331" s="1"/>
      <c r="J331" s="666"/>
      <c r="K331" s="9"/>
      <c r="L331" s="10"/>
      <c r="M331" s="3"/>
      <c r="N331" s="3"/>
      <c r="O331" s="11"/>
      <c r="P331" s="11"/>
      <c r="Q331" s="11"/>
      <c r="R331" s="922"/>
      <c r="S331" s="573"/>
      <c r="T331" s="525"/>
      <c r="U331" s="1"/>
      <c r="V331" s="1"/>
      <c r="W331" s="1"/>
      <c r="X331" s="1"/>
      <c r="Y331" s="672"/>
      <c r="Z331" s="671"/>
      <c r="AA331" s="1"/>
      <c r="AB331" s="2"/>
      <c r="AC331" s="176"/>
    </row>
    <row r="332" spans="1:29" ht="90" customHeight="1" x14ac:dyDescent="0.2">
      <c r="A332" s="181">
        <v>117</v>
      </c>
      <c r="B332" s="4">
        <v>9833920780</v>
      </c>
      <c r="C332" s="26" t="s">
        <v>55</v>
      </c>
      <c r="D332" s="4" t="s">
        <v>139</v>
      </c>
      <c r="E332" s="4" t="s">
        <v>163</v>
      </c>
      <c r="F332" s="4" t="s">
        <v>163</v>
      </c>
      <c r="G332" s="1">
        <v>10</v>
      </c>
      <c r="H332" s="1">
        <f>G332*4</f>
        <v>40</v>
      </c>
      <c r="I332" s="1" t="s">
        <v>228</v>
      </c>
      <c r="J332" s="666">
        <v>5</v>
      </c>
      <c r="K332" s="9">
        <f>J332*1.1</f>
        <v>5.5</v>
      </c>
      <c r="L332" s="10">
        <f>H332*K332</f>
        <v>220</v>
      </c>
      <c r="M332" s="3">
        <f>L332*0.2</f>
        <v>44</v>
      </c>
      <c r="N332" s="3">
        <f>L332/48*6</f>
        <v>27.5</v>
      </c>
      <c r="O332" s="11">
        <f>L332+M332+N332</f>
        <v>291.5</v>
      </c>
      <c r="P332" s="591">
        <v>45229</v>
      </c>
      <c r="Q332" s="11" t="s">
        <v>795</v>
      </c>
      <c r="R332" s="579" t="s">
        <v>386</v>
      </c>
      <c r="S332" s="573" t="s">
        <v>774</v>
      </c>
      <c r="T332" s="528">
        <f>'LOTTO 117'!B16</f>
        <v>80</v>
      </c>
      <c r="U332" s="1">
        <v>20</v>
      </c>
      <c r="V332" s="525">
        <f>U332+T332</f>
        <v>100</v>
      </c>
      <c r="W332" s="525"/>
      <c r="X332" s="1">
        <v>76.55</v>
      </c>
      <c r="Y332" s="672">
        <v>51.6</v>
      </c>
      <c r="Z332" s="671">
        <f>Y332/H332</f>
        <v>1.29</v>
      </c>
      <c r="AA332" s="1" t="s">
        <v>809</v>
      </c>
      <c r="AB332" s="8" t="s">
        <v>807</v>
      </c>
      <c r="AC332" s="176" t="s">
        <v>819</v>
      </c>
    </row>
    <row r="333" spans="1:29" ht="90" customHeight="1" x14ac:dyDescent="0.2">
      <c r="A333" s="181">
        <v>117</v>
      </c>
      <c r="B333" s="4">
        <v>9833920780</v>
      </c>
      <c r="C333" s="26" t="s">
        <v>55</v>
      </c>
      <c r="D333" s="4" t="s">
        <v>139</v>
      </c>
      <c r="E333" s="4" t="s">
        <v>163</v>
      </c>
      <c r="F333" s="4" t="s">
        <v>163</v>
      </c>
      <c r="G333" s="1">
        <v>10</v>
      </c>
      <c r="H333" s="1">
        <f>G333*4</f>
        <v>40</v>
      </c>
      <c r="I333" s="1" t="s">
        <v>228</v>
      </c>
      <c r="J333" s="666">
        <v>5</v>
      </c>
      <c r="K333" s="9">
        <f>J333*1.1</f>
        <v>5.5</v>
      </c>
      <c r="L333" s="10">
        <f>H333*K333</f>
        <v>220</v>
      </c>
      <c r="M333" s="3">
        <f>L333*0.2</f>
        <v>44</v>
      </c>
      <c r="N333" s="3">
        <f>L333/48*6</f>
        <v>27.5</v>
      </c>
      <c r="O333" s="11">
        <f>L333+M333+N333</f>
        <v>291.5</v>
      </c>
      <c r="P333" s="591">
        <v>45229</v>
      </c>
      <c r="Q333" s="11" t="s">
        <v>795</v>
      </c>
      <c r="R333" s="585" t="s">
        <v>410</v>
      </c>
      <c r="S333" s="574" t="s">
        <v>817</v>
      </c>
      <c r="T333" s="528" t="s">
        <v>809</v>
      </c>
      <c r="U333" s="528" t="s">
        <v>809</v>
      </c>
      <c r="V333" s="528" t="s">
        <v>809</v>
      </c>
      <c r="W333" s="528"/>
      <c r="X333" s="528" t="s">
        <v>809</v>
      </c>
      <c r="Y333" s="528" t="s">
        <v>809</v>
      </c>
      <c r="Z333" s="528" t="s">
        <v>809</v>
      </c>
      <c r="AA333" s="528" t="s">
        <v>809</v>
      </c>
      <c r="AB333" s="525" t="s">
        <v>809</v>
      </c>
      <c r="AC333" s="730" t="s">
        <v>809</v>
      </c>
    </row>
    <row r="334" spans="1:29" s="17" customFormat="1" ht="90" customHeight="1" x14ac:dyDescent="0.2">
      <c r="A334" s="178"/>
      <c r="B334" s="44" t="s">
        <v>410</v>
      </c>
      <c r="C334" s="19" t="s">
        <v>51</v>
      </c>
      <c r="D334" s="8"/>
      <c r="E334" s="8"/>
      <c r="F334" s="8"/>
      <c r="G334" s="1"/>
      <c r="H334" s="1"/>
      <c r="I334" s="1"/>
      <c r="J334" s="666"/>
      <c r="K334" s="9"/>
      <c r="L334" s="10"/>
      <c r="M334" s="3"/>
      <c r="N334" s="3"/>
      <c r="O334" s="11"/>
      <c r="P334" s="11"/>
      <c r="Q334" s="11"/>
      <c r="R334" s="922"/>
      <c r="S334" s="573"/>
      <c r="T334" s="525"/>
      <c r="U334" s="1"/>
      <c r="V334" s="1"/>
      <c r="W334" s="1"/>
      <c r="X334" s="1"/>
      <c r="Y334" s="672"/>
      <c r="Z334" s="671"/>
      <c r="AA334" s="1"/>
      <c r="AB334" s="2"/>
      <c r="AC334" s="176"/>
    </row>
    <row r="335" spans="1:29" s="61" customFormat="1" ht="90" customHeight="1" x14ac:dyDescent="0.2">
      <c r="A335" s="180">
        <v>118</v>
      </c>
      <c r="B335" s="48" t="s">
        <v>323</v>
      </c>
      <c r="C335" s="55" t="s">
        <v>50</v>
      </c>
      <c r="D335" s="48" t="s">
        <v>139</v>
      </c>
      <c r="E335" s="48" t="s">
        <v>163</v>
      </c>
      <c r="F335" s="48" t="s">
        <v>163</v>
      </c>
      <c r="G335" s="45">
        <v>20</v>
      </c>
      <c r="H335" s="45">
        <f>G335*4</f>
        <v>80</v>
      </c>
      <c r="I335" s="45" t="s">
        <v>228</v>
      </c>
      <c r="J335" s="666">
        <v>60</v>
      </c>
      <c r="K335" s="49">
        <v>65</v>
      </c>
      <c r="L335" s="50">
        <f>H335*K335</f>
        <v>5200</v>
      </c>
      <c r="M335" s="51">
        <f>L335*0.2</f>
        <v>1040</v>
      </c>
      <c r="N335" s="51">
        <f>L335/48*6</f>
        <v>650</v>
      </c>
      <c r="O335" s="52">
        <f>L335+M335+N335</f>
        <v>6890</v>
      </c>
      <c r="P335" s="593">
        <v>45229</v>
      </c>
      <c r="Q335" s="52" t="s">
        <v>795</v>
      </c>
      <c r="R335" s="923" t="s">
        <v>411</v>
      </c>
      <c r="S335" s="574"/>
      <c r="T335" s="527"/>
      <c r="U335" s="45"/>
      <c r="V335" s="45"/>
      <c r="W335" s="45"/>
      <c r="X335" s="45"/>
      <c r="Y335" s="673"/>
      <c r="Z335" s="682"/>
      <c r="AA335" s="45"/>
      <c r="AB335" s="46"/>
      <c r="AC335" s="715"/>
    </row>
    <row r="336" spans="1:29" s="17" customFormat="1" ht="90" customHeight="1" x14ac:dyDescent="0.2">
      <c r="A336" s="178"/>
      <c r="B336" s="2"/>
      <c r="C336" s="19" t="s">
        <v>63</v>
      </c>
      <c r="D336" s="8"/>
      <c r="E336" s="8"/>
      <c r="F336" s="8"/>
      <c r="G336" s="1"/>
      <c r="H336" s="1"/>
      <c r="I336" s="1"/>
      <c r="J336" s="666"/>
      <c r="K336" s="9"/>
      <c r="L336" s="10"/>
      <c r="M336" s="3"/>
      <c r="N336" s="3"/>
      <c r="O336" s="11"/>
      <c r="P336" s="11"/>
      <c r="Q336" s="11"/>
      <c r="R336" s="922"/>
      <c r="S336" s="573"/>
      <c r="T336" s="525"/>
      <c r="U336" s="1"/>
      <c r="V336" s="1"/>
      <c r="W336" s="1"/>
      <c r="X336" s="1"/>
      <c r="Y336" s="672"/>
      <c r="Z336" s="671"/>
      <c r="AA336" s="1"/>
      <c r="AB336" s="2"/>
      <c r="AC336" s="176"/>
    </row>
    <row r="337" spans="1:29" ht="90" customHeight="1" x14ac:dyDescent="0.2">
      <c r="A337" s="181">
        <v>119</v>
      </c>
      <c r="B337" s="4" t="s">
        <v>324</v>
      </c>
      <c r="C337" s="23" t="s">
        <v>189</v>
      </c>
      <c r="D337" s="4" t="s">
        <v>139</v>
      </c>
      <c r="E337" s="4" t="s">
        <v>163</v>
      </c>
      <c r="F337" s="4" t="s">
        <v>163</v>
      </c>
      <c r="G337" s="1">
        <v>2000</v>
      </c>
      <c r="H337" s="1">
        <f t="shared" ref="H337:H345" si="75">G337*4</f>
        <v>8000</v>
      </c>
      <c r="I337" s="1" t="s">
        <v>228</v>
      </c>
      <c r="J337" s="666">
        <v>2.5</v>
      </c>
      <c r="K337" s="9">
        <v>3</v>
      </c>
      <c r="L337" s="10">
        <f>H337*K337</f>
        <v>24000</v>
      </c>
      <c r="M337" s="3">
        <f t="shared" ref="M337:M345" si="76">L337*0.2</f>
        <v>4800</v>
      </c>
      <c r="N337" s="3">
        <f t="shared" ref="N337:N345" si="77">L337/48*6</f>
        <v>3000</v>
      </c>
      <c r="O337" s="11">
        <f t="shared" ref="O337:O345" si="78">L337+M337+N337</f>
        <v>31800</v>
      </c>
      <c r="P337" s="591">
        <v>45229</v>
      </c>
      <c r="Q337" s="11" t="s">
        <v>795</v>
      </c>
      <c r="R337" s="584" t="s">
        <v>390</v>
      </c>
      <c r="S337" s="573" t="s">
        <v>774</v>
      </c>
      <c r="T337" s="528">
        <f>'LOTTO 119'!B28</f>
        <v>80</v>
      </c>
      <c r="U337" s="1">
        <v>17.149999999999999</v>
      </c>
      <c r="V337" s="525">
        <f>U337+T337</f>
        <v>97.15</v>
      </c>
      <c r="W337" s="525"/>
      <c r="X337" s="1">
        <v>51</v>
      </c>
      <c r="Y337" s="672">
        <v>11760</v>
      </c>
      <c r="Z337" s="671">
        <f>Y337/H337</f>
        <v>1.47</v>
      </c>
      <c r="AA337" s="1" t="s">
        <v>806</v>
      </c>
      <c r="AB337" s="8" t="s">
        <v>818</v>
      </c>
      <c r="AC337" s="8" t="s">
        <v>819</v>
      </c>
    </row>
    <row r="338" spans="1:29" ht="90" customHeight="1" x14ac:dyDescent="0.2">
      <c r="A338" s="181">
        <v>119</v>
      </c>
      <c r="B338" s="4" t="s">
        <v>324</v>
      </c>
      <c r="C338" s="23" t="s">
        <v>189</v>
      </c>
      <c r="D338" s="4" t="s">
        <v>139</v>
      </c>
      <c r="E338" s="4" t="s">
        <v>163</v>
      </c>
      <c r="F338" s="4" t="s">
        <v>163</v>
      </c>
      <c r="G338" s="1">
        <v>2000</v>
      </c>
      <c r="H338" s="1">
        <f t="shared" si="75"/>
        <v>8000</v>
      </c>
      <c r="I338" s="1" t="s">
        <v>228</v>
      </c>
      <c r="J338" s="666">
        <v>2.5</v>
      </c>
      <c r="K338" s="9">
        <v>3</v>
      </c>
      <c r="L338" s="10">
        <f>H338*K338</f>
        <v>24000</v>
      </c>
      <c r="M338" s="3">
        <f t="shared" si="76"/>
        <v>4800</v>
      </c>
      <c r="N338" s="3">
        <f t="shared" si="77"/>
        <v>3000</v>
      </c>
      <c r="O338" s="11">
        <f t="shared" si="78"/>
        <v>31800</v>
      </c>
      <c r="P338" s="591">
        <v>45229</v>
      </c>
      <c r="Q338" s="11" t="s">
        <v>795</v>
      </c>
      <c r="R338" s="584" t="s">
        <v>406</v>
      </c>
      <c r="S338" s="573" t="s">
        <v>774</v>
      </c>
      <c r="T338" s="528">
        <f>'LOTTO 119'!B29</f>
        <v>61.25</v>
      </c>
      <c r="U338" s="1">
        <v>16.98</v>
      </c>
      <c r="V338" s="525">
        <f t="shared" ref="V338:V340" si="79">U338+T338</f>
        <v>78.23</v>
      </c>
      <c r="W338" s="525"/>
      <c r="X338" s="1">
        <v>50</v>
      </c>
      <c r="Y338" s="672">
        <v>12000</v>
      </c>
      <c r="Z338" s="671">
        <f>Y338/H338</f>
        <v>1.5</v>
      </c>
      <c r="AA338" s="1" t="s">
        <v>812</v>
      </c>
      <c r="AB338" s="8" t="s">
        <v>807</v>
      </c>
      <c r="AC338" s="176" t="s">
        <v>819</v>
      </c>
    </row>
    <row r="339" spans="1:29" ht="90" customHeight="1" x14ac:dyDescent="0.2">
      <c r="A339" s="181">
        <v>119</v>
      </c>
      <c r="B339" s="4" t="s">
        <v>324</v>
      </c>
      <c r="C339" s="23" t="s">
        <v>189</v>
      </c>
      <c r="D339" s="4" t="s">
        <v>139</v>
      </c>
      <c r="E339" s="4" t="s">
        <v>163</v>
      </c>
      <c r="F339" s="4" t="s">
        <v>163</v>
      </c>
      <c r="G339" s="1">
        <v>2000</v>
      </c>
      <c r="H339" s="1">
        <f t="shared" si="75"/>
        <v>8000</v>
      </c>
      <c r="I339" s="1" t="s">
        <v>228</v>
      </c>
      <c r="J339" s="666">
        <v>2.5</v>
      </c>
      <c r="K339" s="9">
        <v>3</v>
      </c>
      <c r="L339" s="10">
        <f>H339*K339</f>
        <v>24000</v>
      </c>
      <c r="M339" s="3">
        <f t="shared" si="76"/>
        <v>4800</v>
      </c>
      <c r="N339" s="3">
        <f t="shared" si="77"/>
        <v>3000</v>
      </c>
      <c r="O339" s="11">
        <f t="shared" si="78"/>
        <v>31800</v>
      </c>
      <c r="P339" s="591">
        <v>45229</v>
      </c>
      <c r="Q339" s="11" t="s">
        <v>795</v>
      </c>
      <c r="R339" s="584" t="s">
        <v>407</v>
      </c>
      <c r="S339" s="573" t="s">
        <v>774</v>
      </c>
      <c r="T339" s="528">
        <f>'LOTTO 119'!B30</f>
        <v>61.25</v>
      </c>
      <c r="U339" s="1">
        <v>14.87</v>
      </c>
      <c r="V339" s="525">
        <f t="shared" si="79"/>
        <v>76.12</v>
      </c>
      <c r="W339" s="525"/>
      <c r="X339" s="1">
        <v>38.33</v>
      </c>
      <c r="Y339" s="678">
        <v>14800</v>
      </c>
      <c r="Z339" s="671">
        <f>Y339/H339</f>
        <v>1.85</v>
      </c>
      <c r="AA339" s="1" t="s">
        <v>812</v>
      </c>
      <c r="AB339" s="8"/>
      <c r="AC339" s="176"/>
    </row>
    <row r="340" spans="1:29" ht="90" customHeight="1" x14ac:dyDescent="0.2">
      <c r="A340" s="181">
        <v>119</v>
      </c>
      <c r="B340" s="4" t="s">
        <v>324</v>
      </c>
      <c r="C340" s="23" t="s">
        <v>189</v>
      </c>
      <c r="D340" s="4" t="s">
        <v>139</v>
      </c>
      <c r="E340" s="4" t="s">
        <v>163</v>
      </c>
      <c r="F340" s="4" t="s">
        <v>163</v>
      </c>
      <c r="G340" s="1">
        <v>2000</v>
      </c>
      <c r="H340" s="1">
        <f t="shared" si="75"/>
        <v>8000</v>
      </c>
      <c r="I340" s="1" t="s">
        <v>228</v>
      </c>
      <c r="J340" s="666">
        <v>2.5</v>
      </c>
      <c r="K340" s="9">
        <v>3</v>
      </c>
      <c r="L340" s="10">
        <f>H340*K340</f>
        <v>24000</v>
      </c>
      <c r="M340" s="3">
        <f t="shared" si="76"/>
        <v>4800</v>
      </c>
      <c r="N340" s="3">
        <f t="shared" si="77"/>
        <v>3000</v>
      </c>
      <c r="O340" s="11">
        <f t="shared" si="78"/>
        <v>31800</v>
      </c>
      <c r="P340" s="591">
        <v>45229</v>
      </c>
      <c r="Q340" s="11" t="s">
        <v>795</v>
      </c>
      <c r="R340" s="584" t="s">
        <v>408</v>
      </c>
      <c r="S340" s="573" t="s">
        <v>774</v>
      </c>
      <c r="T340" s="528">
        <f>'LOTTO 119'!B31</f>
        <v>61.25</v>
      </c>
      <c r="U340" s="1">
        <v>20</v>
      </c>
      <c r="V340" s="525">
        <f t="shared" si="79"/>
        <v>81.25</v>
      </c>
      <c r="W340" s="525"/>
      <c r="X340" s="1">
        <v>69.33</v>
      </c>
      <c r="Y340" s="672">
        <v>7360</v>
      </c>
      <c r="Z340" s="671">
        <f>Y340/H340</f>
        <v>0.92</v>
      </c>
      <c r="AA340" s="1" t="s">
        <v>812</v>
      </c>
      <c r="AB340" s="8" t="s">
        <v>807</v>
      </c>
      <c r="AC340" s="176" t="s">
        <v>819</v>
      </c>
    </row>
    <row r="341" spans="1:29" s="61" customFormat="1" ht="90" customHeight="1" x14ac:dyDescent="0.2">
      <c r="A341" s="180">
        <v>120</v>
      </c>
      <c r="B341" s="48" t="s">
        <v>325</v>
      </c>
      <c r="C341" s="55" t="s">
        <v>190</v>
      </c>
      <c r="D341" s="48" t="s">
        <v>139</v>
      </c>
      <c r="E341" s="48" t="s">
        <v>163</v>
      </c>
      <c r="F341" s="48" t="s">
        <v>163</v>
      </c>
      <c r="G341" s="45">
        <v>2000</v>
      </c>
      <c r="H341" s="45">
        <f t="shared" si="75"/>
        <v>8000</v>
      </c>
      <c r="I341" s="45" t="s">
        <v>228</v>
      </c>
      <c r="J341" s="666">
        <v>2.5</v>
      </c>
      <c r="K341" s="49">
        <v>3</v>
      </c>
      <c r="L341" s="50">
        <f>H341*K341</f>
        <v>24000</v>
      </c>
      <c r="M341" s="51">
        <f t="shared" si="76"/>
        <v>4800</v>
      </c>
      <c r="N341" s="51">
        <f t="shared" si="77"/>
        <v>3000</v>
      </c>
      <c r="O341" s="52">
        <f t="shared" si="78"/>
        <v>31800</v>
      </c>
      <c r="P341" s="593">
        <v>45229</v>
      </c>
      <c r="Q341" s="52" t="s">
        <v>795</v>
      </c>
      <c r="R341" s="583" t="s">
        <v>382</v>
      </c>
      <c r="S341" s="574" t="s">
        <v>774</v>
      </c>
      <c r="T341" s="527">
        <f>'LOTTO 120'!B28</f>
        <v>61.25</v>
      </c>
      <c r="U341" s="45">
        <v>20</v>
      </c>
      <c r="V341" s="526">
        <f>U341+T341</f>
        <v>81.25</v>
      </c>
      <c r="W341" s="526"/>
      <c r="X341" s="45">
        <v>86.67</v>
      </c>
      <c r="Y341" s="673">
        <v>3200</v>
      </c>
      <c r="Z341" s="682">
        <f>Y341/H341</f>
        <v>0.4</v>
      </c>
      <c r="AA341" s="45" t="s">
        <v>812</v>
      </c>
      <c r="AB341" s="716" t="s">
        <v>807</v>
      </c>
      <c r="AC341" s="715" t="s">
        <v>819</v>
      </c>
    </row>
    <row r="342" spans="1:29" s="61" customFormat="1" ht="90" customHeight="1" x14ac:dyDescent="0.2">
      <c r="A342" s="180">
        <v>120</v>
      </c>
      <c r="B342" s="48" t="s">
        <v>325</v>
      </c>
      <c r="C342" s="55" t="s">
        <v>190</v>
      </c>
      <c r="D342" s="48" t="s">
        <v>139</v>
      </c>
      <c r="E342" s="48" t="s">
        <v>163</v>
      </c>
      <c r="F342" s="48" t="s">
        <v>163</v>
      </c>
      <c r="G342" s="45">
        <v>2000</v>
      </c>
      <c r="H342" s="45">
        <f t="shared" si="75"/>
        <v>8000</v>
      </c>
      <c r="I342" s="45" t="s">
        <v>228</v>
      </c>
      <c r="J342" s="666">
        <v>2.5</v>
      </c>
      <c r="K342" s="49">
        <v>3</v>
      </c>
      <c r="L342" s="50">
        <f>H342*K342</f>
        <v>24000</v>
      </c>
      <c r="M342" s="51">
        <f t="shared" si="76"/>
        <v>4800</v>
      </c>
      <c r="N342" s="51">
        <f t="shared" si="77"/>
        <v>3000</v>
      </c>
      <c r="O342" s="52">
        <f t="shared" si="78"/>
        <v>31800</v>
      </c>
      <c r="P342" s="593">
        <v>45229</v>
      </c>
      <c r="Q342" s="52" t="s">
        <v>795</v>
      </c>
      <c r="R342" s="583" t="s">
        <v>390</v>
      </c>
      <c r="S342" s="574" t="s">
        <v>774</v>
      </c>
      <c r="T342" s="527">
        <f>'LOTTO 120'!B29</f>
        <v>80</v>
      </c>
      <c r="U342" s="45">
        <v>16.690000000000001</v>
      </c>
      <c r="V342" s="526">
        <f t="shared" ref="V342:V344" si="80">U342+T342</f>
        <v>96.69</v>
      </c>
      <c r="W342" s="526"/>
      <c r="X342" s="45">
        <v>60.33</v>
      </c>
      <c r="Y342" s="673">
        <v>9520</v>
      </c>
      <c r="Z342" s="682">
        <f>Y342/H342</f>
        <v>1.19</v>
      </c>
      <c r="AA342" s="45" t="s">
        <v>806</v>
      </c>
      <c r="AB342" s="716" t="s">
        <v>818</v>
      </c>
      <c r="AC342" s="715" t="s">
        <v>819</v>
      </c>
    </row>
    <row r="343" spans="1:29" s="61" customFormat="1" ht="90" customHeight="1" x14ac:dyDescent="0.2">
      <c r="A343" s="180">
        <v>120</v>
      </c>
      <c r="B343" s="48" t="s">
        <v>325</v>
      </c>
      <c r="C343" s="55" t="s">
        <v>190</v>
      </c>
      <c r="D343" s="48" t="s">
        <v>139</v>
      </c>
      <c r="E343" s="48" t="s">
        <v>163</v>
      </c>
      <c r="F343" s="48" t="s">
        <v>163</v>
      </c>
      <c r="G343" s="45">
        <v>2000</v>
      </c>
      <c r="H343" s="45">
        <f t="shared" si="75"/>
        <v>8000</v>
      </c>
      <c r="I343" s="45" t="s">
        <v>228</v>
      </c>
      <c r="J343" s="666">
        <v>2.5</v>
      </c>
      <c r="K343" s="49">
        <v>3</v>
      </c>
      <c r="L343" s="50">
        <f>H343*K343</f>
        <v>24000</v>
      </c>
      <c r="M343" s="51">
        <f t="shared" si="76"/>
        <v>4800</v>
      </c>
      <c r="N343" s="51">
        <f t="shared" si="77"/>
        <v>3000</v>
      </c>
      <c r="O343" s="52">
        <f t="shared" si="78"/>
        <v>31800</v>
      </c>
      <c r="P343" s="593">
        <v>45229</v>
      </c>
      <c r="Q343" s="52" t="s">
        <v>795</v>
      </c>
      <c r="R343" s="583" t="s">
        <v>406</v>
      </c>
      <c r="S343" s="574" t="s">
        <v>774</v>
      </c>
      <c r="T343" s="527">
        <f>'LOTTO 120'!B30</f>
        <v>61.25</v>
      </c>
      <c r="U343" s="45">
        <v>15.19</v>
      </c>
      <c r="V343" s="526">
        <f t="shared" si="80"/>
        <v>76.44</v>
      </c>
      <c r="W343" s="526"/>
      <c r="X343" s="45">
        <v>50</v>
      </c>
      <c r="Y343" s="673">
        <v>12000</v>
      </c>
      <c r="Z343" s="682">
        <f>Y343/H343</f>
        <v>1.5</v>
      </c>
      <c r="AA343" s="45" t="s">
        <v>812</v>
      </c>
      <c r="AB343" s="716"/>
      <c r="AC343" s="715"/>
    </row>
    <row r="344" spans="1:29" s="61" customFormat="1" ht="90" customHeight="1" x14ac:dyDescent="0.2">
      <c r="A344" s="180">
        <v>120</v>
      </c>
      <c r="B344" s="48" t="s">
        <v>325</v>
      </c>
      <c r="C344" s="55" t="s">
        <v>190</v>
      </c>
      <c r="D344" s="48" t="s">
        <v>139</v>
      </c>
      <c r="E344" s="48" t="s">
        <v>163</v>
      </c>
      <c r="F344" s="48" t="s">
        <v>163</v>
      </c>
      <c r="G344" s="45">
        <v>2000</v>
      </c>
      <c r="H344" s="45">
        <f t="shared" si="75"/>
        <v>8000</v>
      </c>
      <c r="I344" s="45" t="s">
        <v>228</v>
      </c>
      <c r="J344" s="666">
        <v>2.5</v>
      </c>
      <c r="K344" s="49">
        <v>3</v>
      </c>
      <c r="L344" s="50">
        <f>H344*K344</f>
        <v>24000</v>
      </c>
      <c r="M344" s="51">
        <f t="shared" si="76"/>
        <v>4800</v>
      </c>
      <c r="N344" s="51">
        <f t="shared" si="77"/>
        <v>3000</v>
      </c>
      <c r="O344" s="52">
        <f t="shared" si="78"/>
        <v>31800</v>
      </c>
      <c r="P344" s="593">
        <v>45229</v>
      </c>
      <c r="Q344" s="52" t="s">
        <v>795</v>
      </c>
      <c r="R344" s="583" t="s">
        <v>407</v>
      </c>
      <c r="S344" s="574" t="s">
        <v>774</v>
      </c>
      <c r="T344" s="527">
        <f>'LOTTO 120'!B31</f>
        <v>61.25</v>
      </c>
      <c r="U344" s="45">
        <v>18.190000000000001</v>
      </c>
      <c r="V344" s="526">
        <f t="shared" si="80"/>
        <v>79.44</v>
      </c>
      <c r="W344" s="526"/>
      <c r="X344" s="45">
        <v>71.67</v>
      </c>
      <c r="Y344" s="673">
        <v>6800</v>
      </c>
      <c r="Z344" s="682">
        <f>Y344/H344</f>
        <v>0.85</v>
      </c>
      <c r="AA344" s="45" t="s">
        <v>812</v>
      </c>
      <c r="AB344" s="716" t="s">
        <v>807</v>
      </c>
      <c r="AC344" s="715" t="s">
        <v>819</v>
      </c>
    </row>
    <row r="345" spans="1:29" ht="90" customHeight="1" x14ac:dyDescent="0.2">
      <c r="A345" s="181">
        <v>121</v>
      </c>
      <c r="B345" s="4" t="s">
        <v>326</v>
      </c>
      <c r="C345" s="23" t="s">
        <v>191</v>
      </c>
      <c r="D345" s="4" t="s">
        <v>139</v>
      </c>
      <c r="E345" s="4" t="s">
        <v>163</v>
      </c>
      <c r="F345" s="4" t="s">
        <v>163</v>
      </c>
      <c r="G345" s="1">
        <v>50</v>
      </c>
      <c r="H345" s="1">
        <f t="shared" si="75"/>
        <v>200</v>
      </c>
      <c r="I345" s="1" t="s">
        <v>228</v>
      </c>
      <c r="J345" s="666">
        <v>10</v>
      </c>
      <c r="K345" s="9">
        <v>15</v>
      </c>
      <c r="L345" s="10">
        <f>H345*K345</f>
        <v>3000</v>
      </c>
      <c r="M345" s="3">
        <f t="shared" si="76"/>
        <v>600</v>
      </c>
      <c r="N345" s="3">
        <f t="shared" si="77"/>
        <v>375</v>
      </c>
      <c r="O345" s="11">
        <f t="shared" si="78"/>
        <v>3975</v>
      </c>
      <c r="P345" s="591">
        <v>45229</v>
      </c>
      <c r="Q345" s="11" t="s">
        <v>795</v>
      </c>
      <c r="R345" s="925" t="s">
        <v>411</v>
      </c>
      <c r="S345" s="573"/>
      <c r="T345" s="528"/>
      <c r="U345" s="1"/>
      <c r="V345" s="1"/>
      <c r="W345" s="1"/>
      <c r="X345" s="1"/>
      <c r="Y345" s="672"/>
      <c r="Z345" s="671"/>
      <c r="AA345" s="1"/>
      <c r="AB345" s="2"/>
      <c r="AC345" s="176"/>
    </row>
    <row r="346" spans="1:29" s="17" customFormat="1" ht="90" customHeight="1" x14ac:dyDescent="0.2">
      <c r="A346" s="178"/>
      <c r="B346" s="2"/>
      <c r="C346" s="19" t="s">
        <v>65</v>
      </c>
      <c r="D346" s="8"/>
      <c r="E346" s="8"/>
      <c r="F346" s="8"/>
      <c r="G346" s="1"/>
      <c r="H346" s="1"/>
      <c r="I346" s="1"/>
      <c r="J346" s="666"/>
      <c r="K346" s="9"/>
      <c r="L346" s="10"/>
      <c r="M346" s="3"/>
      <c r="N346" s="3"/>
      <c r="O346" s="11"/>
      <c r="P346" s="11"/>
      <c r="Q346" s="11"/>
      <c r="R346" s="922"/>
      <c r="S346" s="573"/>
      <c r="T346" s="525"/>
      <c r="U346" s="1"/>
      <c r="V346" s="1"/>
      <c r="W346" s="1"/>
      <c r="X346" s="1"/>
      <c r="Y346" s="672"/>
      <c r="Z346" s="671"/>
      <c r="AA346" s="1"/>
      <c r="AB346" s="2"/>
      <c r="AC346" s="176"/>
    </row>
    <row r="347" spans="1:29" s="61" customFormat="1" ht="90" customHeight="1" x14ac:dyDescent="0.2">
      <c r="A347" s="180">
        <v>122</v>
      </c>
      <c r="B347" s="48" t="s">
        <v>327</v>
      </c>
      <c r="C347" s="55" t="s">
        <v>64</v>
      </c>
      <c r="D347" s="48" t="s">
        <v>139</v>
      </c>
      <c r="E347" s="48" t="s">
        <v>163</v>
      </c>
      <c r="F347" s="48" t="s">
        <v>163</v>
      </c>
      <c r="G347" s="45">
        <v>600</v>
      </c>
      <c r="H347" s="45">
        <f>G347*4</f>
        <v>2400</v>
      </c>
      <c r="I347" s="45" t="s">
        <v>228</v>
      </c>
      <c r="J347" s="666">
        <v>2.5</v>
      </c>
      <c r="K347" s="49">
        <v>3</v>
      </c>
      <c r="L347" s="50">
        <f>H347*K347</f>
        <v>7200</v>
      </c>
      <c r="M347" s="51">
        <f>L347*0.2</f>
        <v>1440</v>
      </c>
      <c r="N347" s="51">
        <f>L347/48*6</f>
        <v>900</v>
      </c>
      <c r="O347" s="52">
        <f>L347+M347+N347</f>
        <v>9540</v>
      </c>
      <c r="P347" s="593">
        <v>45229</v>
      </c>
      <c r="Q347" s="52" t="s">
        <v>795</v>
      </c>
      <c r="R347" s="580" t="s">
        <v>386</v>
      </c>
      <c r="S347" s="574" t="s">
        <v>774</v>
      </c>
      <c r="T347" s="527">
        <f>'LOTTO 122'!B20</f>
        <v>80</v>
      </c>
      <c r="U347" s="45">
        <v>20</v>
      </c>
      <c r="V347" s="526">
        <f>U347+T347</f>
        <v>100</v>
      </c>
      <c r="W347" s="526"/>
      <c r="X347" s="45">
        <v>97</v>
      </c>
      <c r="Y347" s="673">
        <v>216</v>
      </c>
      <c r="Z347" s="682">
        <f>Y347/H347</f>
        <v>0.09</v>
      </c>
      <c r="AA347" s="45"/>
      <c r="AB347" s="716" t="s">
        <v>807</v>
      </c>
      <c r="AC347" s="715" t="s">
        <v>819</v>
      </c>
    </row>
    <row r="348" spans="1:29" s="61" customFormat="1" ht="90" customHeight="1" x14ac:dyDescent="0.2">
      <c r="A348" s="180">
        <v>122</v>
      </c>
      <c r="B348" s="48" t="s">
        <v>327</v>
      </c>
      <c r="C348" s="55" t="s">
        <v>64</v>
      </c>
      <c r="D348" s="48" t="s">
        <v>139</v>
      </c>
      <c r="E348" s="48" t="s">
        <v>163</v>
      </c>
      <c r="F348" s="48" t="s">
        <v>163</v>
      </c>
      <c r="G348" s="45">
        <v>600</v>
      </c>
      <c r="H348" s="45">
        <f>G348*4</f>
        <v>2400</v>
      </c>
      <c r="I348" s="45" t="s">
        <v>228</v>
      </c>
      <c r="J348" s="666">
        <v>2.5</v>
      </c>
      <c r="K348" s="49">
        <v>3</v>
      </c>
      <c r="L348" s="50">
        <f>H348*K348</f>
        <v>7200</v>
      </c>
      <c r="M348" s="51">
        <f>L348*0.2</f>
        <v>1440</v>
      </c>
      <c r="N348" s="51">
        <f>L348/48*6</f>
        <v>900</v>
      </c>
      <c r="O348" s="52">
        <f>L348+M348+N348</f>
        <v>9540</v>
      </c>
      <c r="P348" s="593">
        <v>45229</v>
      </c>
      <c r="Q348" s="52" t="s">
        <v>795</v>
      </c>
      <c r="R348" s="580" t="s">
        <v>387</v>
      </c>
      <c r="S348" s="574" t="s">
        <v>774</v>
      </c>
      <c r="T348" s="527">
        <f>'LOTTO 122'!B21</f>
        <v>80</v>
      </c>
      <c r="U348" s="45">
        <v>14.41</v>
      </c>
      <c r="V348" s="526">
        <f>U348+T348</f>
        <v>94.41</v>
      </c>
      <c r="W348" s="526"/>
      <c r="X348" s="45">
        <v>50.33</v>
      </c>
      <c r="Y348" s="673">
        <v>3576</v>
      </c>
      <c r="Z348" s="682">
        <f>Y348/H348</f>
        <v>1.49</v>
      </c>
      <c r="AA348" s="45"/>
      <c r="AB348" s="716" t="s">
        <v>807</v>
      </c>
      <c r="AC348" s="715" t="s">
        <v>819</v>
      </c>
    </row>
    <row r="349" spans="1:29" ht="90" customHeight="1" x14ac:dyDescent="0.2">
      <c r="A349" s="181">
        <v>123</v>
      </c>
      <c r="B349" s="4">
        <v>9834000984</v>
      </c>
      <c r="C349" s="23" t="s">
        <v>66</v>
      </c>
      <c r="D349" s="4" t="s">
        <v>139</v>
      </c>
      <c r="E349" s="4" t="s">
        <v>163</v>
      </c>
      <c r="F349" s="4" t="s">
        <v>163</v>
      </c>
      <c r="G349" s="1">
        <v>1000</v>
      </c>
      <c r="H349" s="1">
        <f>G349*4</f>
        <v>4000</v>
      </c>
      <c r="I349" s="1" t="s">
        <v>228</v>
      </c>
      <c r="J349" s="666">
        <v>2</v>
      </c>
      <c r="K349" s="9">
        <v>3</v>
      </c>
      <c r="L349" s="10">
        <f>H349*K349</f>
        <v>12000</v>
      </c>
      <c r="M349" s="3">
        <f>L349*0.2</f>
        <v>2400</v>
      </c>
      <c r="N349" s="3">
        <f>L349/48*6</f>
        <v>1500</v>
      </c>
      <c r="O349" s="11">
        <f>L349+M349+N349</f>
        <v>15900</v>
      </c>
      <c r="P349" s="11"/>
      <c r="Q349" s="11"/>
      <c r="R349" s="925" t="s">
        <v>411</v>
      </c>
      <c r="S349" s="573"/>
      <c r="T349" s="528"/>
      <c r="U349" s="1"/>
      <c r="V349" s="1"/>
      <c r="W349" s="1"/>
      <c r="X349" s="1"/>
      <c r="Y349" s="672"/>
      <c r="Z349" s="671"/>
      <c r="AA349" s="1"/>
      <c r="AB349" s="2"/>
      <c r="AC349" s="176"/>
    </row>
    <row r="350" spans="1:29" s="17" customFormat="1" ht="90" customHeight="1" x14ac:dyDescent="0.2">
      <c r="A350" s="178"/>
      <c r="B350" s="2"/>
      <c r="C350" s="19" t="s">
        <v>132</v>
      </c>
      <c r="D350" s="8"/>
      <c r="E350" s="8"/>
      <c r="F350" s="8"/>
      <c r="G350" s="1"/>
      <c r="H350" s="1"/>
      <c r="I350" s="1"/>
      <c r="J350" s="666"/>
      <c r="K350" s="9"/>
      <c r="L350" s="10"/>
      <c r="M350" s="3"/>
      <c r="N350" s="3"/>
      <c r="O350" s="11"/>
      <c r="P350" s="11"/>
      <c r="Q350" s="11"/>
      <c r="R350" s="922"/>
      <c r="S350" s="573"/>
      <c r="T350" s="525"/>
      <c r="U350" s="1"/>
      <c r="V350" s="1"/>
      <c r="W350" s="1"/>
      <c r="X350" s="1"/>
      <c r="Y350" s="672"/>
      <c r="Z350" s="671"/>
      <c r="AA350" s="1"/>
      <c r="AB350" s="2"/>
      <c r="AC350" s="176"/>
    </row>
    <row r="351" spans="1:29" s="61" customFormat="1" ht="90" customHeight="1" x14ac:dyDescent="0.2">
      <c r="A351" s="179">
        <v>124</v>
      </c>
      <c r="B351" s="46">
        <v>9834014513</v>
      </c>
      <c r="C351" s="55" t="s">
        <v>67</v>
      </c>
      <c r="D351" s="46" t="s">
        <v>139</v>
      </c>
      <c r="E351" s="46" t="s">
        <v>163</v>
      </c>
      <c r="F351" s="46" t="s">
        <v>163</v>
      </c>
      <c r="G351" s="45">
        <v>15</v>
      </c>
      <c r="H351" s="45">
        <f t="shared" ref="H351:H359" si="81">G351*4</f>
        <v>60</v>
      </c>
      <c r="I351" s="45" t="s">
        <v>228</v>
      </c>
      <c r="J351" s="666">
        <v>2000</v>
      </c>
      <c r="K351" s="49">
        <f>J351*1.1</f>
        <v>2200</v>
      </c>
      <c r="L351" s="50">
        <f>H351*K351</f>
        <v>132000</v>
      </c>
      <c r="M351" s="51">
        <f t="shared" ref="M351:M359" si="82">L351*0.2</f>
        <v>26400</v>
      </c>
      <c r="N351" s="51">
        <f t="shared" ref="N351:N359" si="83">L351/48*6</f>
        <v>16500</v>
      </c>
      <c r="O351" s="52">
        <f t="shared" ref="O351:O359" si="84">L351+M351+N351</f>
        <v>174900</v>
      </c>
      <c r="P351" s="593">
        <v>45229</v>
      </c>
      <c r="Q351" s="52" t="s">
        <v>795</v>
      </c>
      <c r="R351" s="583" t="s">
        <v>380</v>
      </c>
      <c r="S351" s="574" t="s">
        <v>774</v>
      </c>
      <c r="T351" s="527">
        <f>'LOTTO 124'!B20</f>
        <v>80</v>
      </c>
      <c r="U351" s="45">
        <v>13.79</v>
      </c>
      <c r="V351" s="526">
        <f t="shared" ref="V351:V359" si="85">U351+T351</f>
        <v>93.789999999999992</v>
      </c>
      <c r="W351" s="526"/>
      <c r="X351" s="45">
        <v>11.36</v>
      </c>
      <c r="Y351" s="673">
        <v>117000</v>
      </c>
      <c r="Z351" s="682">
        <f>Y351/H351</f>
        <v>1950</v>
      </c>
      <c r="AA351" s="45"/>
      <c r="AB351" s="716" t="s">
        <v>807</v>
      </c>
      <c r="AC351" s="715" t="s">
        <v>819</v>
      </c>
    </row>
    <row r="352" spans="1:29" s="61" customFormat="1" ht="90" customHeight="1" x14ac:dyDescent="0.2">
      <c r="A352" s="179">
        <v>124</v>
      </c>
      <c r="B352" s="46">
        <v>9834014513</v>
      </c>
      <c r="C352" s="55" t="s">
        <v>67</v>
      </c>
      <c r="D352" s="46" t="s">
        <v>139</v>
      </c>
      <c r="E352" s="46" t="s">
        <v>163</v>
      </c>
      <c r="F352" s="46" t="s">
        <v>163</v>
      </c>
      <c r="G352" s="45">
        <v>15</v>
      </c>
      <c r="H352" s="45">
        <f t="shared" si="81"/>
        <v>60</v>
      </c>
      <c r="I352" s="45" t="s">
        <v>228</v>
      </c>
      <c r="J352" s="666">
        <v>2000</v>
      </c>
      <c r="K352" s="49">
        <f>J352*1.1</f>
        <v>2200</v>
      </c>
      <c r="L352" s="50">
        <f>H352*K352</f>
        <v>132000</v>
      </c>
      <c r="M352" s="51">
        <f t="shared" si="82"/>
        <v>26400</v>
      </c>
      <c r="N352" s="51">
        <f t="shared" si="83"/>
        <v>16500</v>
      </c>
      <c r="O352" s="52">
        <f t="shared" si="84"/>
        <v>174900</v>
      </c>
      <c r="P352" s="593">
        <v>45229</v>
      </c>
      <c r="Q352" s="52" t="s">
        <v>795</v>
      </c>
      <c r="R352" s="583" t="s">
        <v>393</v>
      </c>
      <c r="S352" s="574" t="s">
        <v>774</v>
      </c>
      <c r="T352" s="527">
        <f>'LOTTO 124'!B21</f>
        <v>67.5</v>
      </c>
      <c r="U352" s="45">
        <v>20</v>
      </c>
      <c r="V352" s="526">
        <f t="shared" si="85"/>
        <v>87.5</v>
      </c>
      <c r="W352" s="526"/>
      <c r="X352" s="45">
        <v>23.91</v>
      </c>
      <c r="Y352" s="673">
        <v>100440</v>
      </c>
      <c r="Z352" s="682">
        <f>Y352/H352</f>
        <v>1674</v>
      </c>
      <c r="AA352" s="45"/>
      <c r="AB352" s="716" t="s">
        <v>807</v>
      </c>
      <c r="AC352" s="715" t="s">
        <v>819</v>
      </c>
    </row>
    <row r="353" spans="1:31" ht="90" customHeight="1" x14ac:dyDescent="0.2">
      <c r="A353" s="178">
        <v>125</v>
      </c>
      <c r="B353" s="2" t="s">
        <v>328</v>
      </c>
      <c r="C353" s="23" t="s">
        <v>68</v>
      </c>
      <c r="D353" s="2" t="s">
        <v>139</v>
      </c>
      <c r="E353" s="2" t="s">
        <v>163</v>
      </c>
      <c r="F353" s="2" t="s">
        <v>163</v>
      </c>
      <c r="G353" s="1">
        <v>15</v>
      </c>
      <c r="H353" s="1">
        <f t="shared" si="81"/>
        <v>60</v>
      </c>
      <c r="I353" s="1" t="s">
        <v>228</v>
      </c>
      <c r="J353" s="666">
        <v>2000</v>
      </c>
      <c r="K353" s="9">
        <f>J353*1.1</f>
        <v>2200</v>
      </c>
      <c r="L353" s="10">
        <f>H353*K353</f>
        <v>132000</v>
      </c>
      <c r="M353" s="3">
        <f t="shared" si="82"/>
        <v>26400</v>
      </c>
      <c r="N353" s="3">
        <f t="shared" si="83"/>
        <v>16500</v>
      </c>
      <c r="O353" s="11">
        <f t="shared" si="84"/>
        <v>174900</v>
      </c>
      <c r="P353" s="591">
        <v>45229</v>
      </c>
      <c r="Q353" s="11" t="s">
        <v>795</v>
      </c>
      <c r="R353" s="584" t="s">
        <v>380</v>
      </c>
      <c r="S353" s="573" t="s">
        <v>774</v>
      </c>
      <c r="T353" s="528">
        <f>'LOTTO 125'!B20</f>
        <v>80</v>
      </c>
      <c r="U353" s="1">
        <v>13.79</v>
      </c>
      <c r="V353" s="525">
        <f t="shared" si="85"/>
        <v>93.789999999999992</v>
      </c>
      <c r="W353" s="525"/>
      <c r="X353" s="1">
        <v>11.36</v>
      </c>
      <c r="Y353" s="672">
        <v>117000</v>
      </c>
      <c r="Z353" s="671">
        <f>Y353/H353</f>
        <v>1950</v>
      </c>
      <c r="AA353" s="1"/>
      <c r="AB353" s="8" t="s">
        <v>807</v>
      </c>
      <c r="AC353" s="722" t="s">
        <v>819</v>
      </c>
      <c r="AE353" s="170"/>
    </row>
    <row r="354" spans="1:31" ht="90" customHeight="1" x14ac:dyDescent="0.2">
      <c r="A354" s="178">
        <v>125</v>
      </c>
      <c r="B354" s="2" t="s">
        <v>328</v>
      </c>
      <c r="C354" s="23" t="s">
        <v>68</v>
      </c>
      <c r="D354" s="2" t="s">
        <v>139</v>
      </c>
      <c r="E354" s="2" t="s">
        <v>163</v>
      </c>
      <c r="F354" s="2" t="s">
        <v>163</v>
      </c>
      <c r="G354" s="1">
        <v>15</v>
      </c>
      <c r="H354" s="1">
        <f t="shared" si="81"/>
        <v>60</v>
      </c>
      <c r="I354" s="1" t="s">
        <v>228</v>
      </c>
      <c r="J354" s="666">
        <v>2000</v>
      </c>
      <c r="K354" s="9">
        <f>J354*1.1</f>
        <v>2200</v>
      </c>
      <c r="L354" s="10">
        <f>H354*K354</f>
        <v>132000</v>
      </c>
      <c r="M354" s="3">
        <f t="shared" si="82"/>
        <v>26400</v>
      </c>
      <c r="N354" s="3">
        <f t="shared" si="83"/>
        <v>16500</v>
      </c>
      <c r="O354" s="11">
        <f t="shared" si="84"/>
        <v>174900</v>
      </c>
      <c r="P354" s="591">
        <v>45229</v>
      </c>
      <c r="Q354" s="11" t="s">
        <v>795</v>
      </c>
      <c r="R354" s="584" t="s">
        <v>393</v>
      </c>
      <c r="S354" s="573" t="s">
        <v>774</v>
      </c>
      <c r="T354" s="528">
        <f>'LOTTO 125'!B21</f>
        <v>67.5</v>
      </c>
      <c r="U354" s="1">
        <v>20</v>
      </c>
      <c r="V354" s="525">
        <f t="shared" si="85"/>
        <v>87.5</v>
      </c>
      <c r="W354" s="525"/>
      <c r="X354" s="1">
        <v>23.91</v>
      </c>
      <c r="Y354" s="672">
        <v>100440</v>
      </c>
      <c r="Z354" s="671">
        <f>Y354/H354</f>
        <v>1674</v>
      </c>
      <c r="AA354" s="1"/>
      <c r="AB354" s="8" t="s">
        <v>807</v>
      </c>
      <c r="AC354" s="722" t="s">
        <v>819</v>
      </c>
    </row>
    <row r="355" spans="1:31" s="61" customFormat="1" ht="90" customHeight="1" x14ac:dyDescent="0.2">
      <c r="A355" s="179">
        <v>126</v>
      </c>
      <c r="B355" s="46" t="s">
        <v>329</v>
      </c>
      <c r="C355" s="55" t="s">
        <v>69</v>
      </c>
      <c r="D355" s="46" t="s">
        <v>139</v>
      </c>
      <c r="E355" s="46" t="s">
        <v>163</v>
      </c>
      <c r="F355" s="46" t="s">
        <v>163</v>
      </c>
      <c r="G355" s="45">
        <v>15</v>
      </c>
      <c r="H355" s="45">
        <f t="shared" si="81"/>
        <v>60</v>
      </c>
      <c r="I355" s="45" t="s">
        <v>228</v>
      </c>
      <c r="J355" s="666">
        <v>2000</v>
      </c>
      <c r="K355" s="49">
        <f>J355*1.1</f>
        <v>2200</v>
      </c>
      <c r="L355" s="50">
        <f>H355*K355</f>
        <v>132000</v>
      </c>
      <c r="M355" s="51">
        <f t="shared" si="82"/>
        <v>26400</v>
      </c>
      <c r="N355" s="51">
        <f t="shared" si="83"/>
        <v>16500</v>
      </c>
      <c r="O355" s="52">
        <f t="shared" si="84"/>
        <v>174900</v>
      </c>
      <c r="P355" s="593">
        <v>45229</v>
      </c>
      <c r="Q355" s="52" t="s">
        <v>795</v>
      </c>
      <c r="R355" s="583" t="s">
        <v>380</v>
      </c>
      <c r="S355" s="574" t="s">
        <v>774</v>
      </c>
      <c r="T355" s="527">
        <f>'LOTTO 126'!B20</f>
        <v>80</v>
      </c>
      <c r="U355" s="45">
        <v>13.79</v>
      </c>
      <c r="V355" s="526">
        <f t="shared" si="85"/>
        <v>93.789999999999992</v>
      </c>
      <c r="W355" s="526"/>
      <c r="X355" s="45">
        <v>11.36</v>
      </c>
      <c r="Y355" s="673">
        <v>117000</v>
      </c>
      <c r="Z355" s="682">
        <f>Y355/H355</f>
        <v>1950</v>
      </c>
      <c r="AA355" s="45"/>
      <c r="AB355" s="716" t="s">
        <v>807</v>
      </c>
      <c r="AC355" s="715" t="s">
        <v>819</v>
      </c>
    </row>
    <row r="356" spans="1:31" s="61" customFormat="1" ht="90" customHeight="1" x14ac:dyDescent="0.2">
      <c r="A356" s="179">
        <v>126</v>
      </c>
      <c r="B356" s="46" t="s">
        <v>329</v>
      </c>
      <c r="C356" s="55" t="s">
        <v>69</v>
      </c>
      <c r="D356" s="46" t="s">
        <v>139</v>
      </c>
      <c r="E356" s="46" t="s">
        <v>163</v>
      </c>
      <c r="F356" s="46" t="s">
        <v>163</v>
      </c>
      <c r="G356" s="45">
        <v>15</v>
      </c>
      <c r="H356" s="45">
        <f t="shared" si="81"/>
        <v>60</v>
      </c>
      <c r="I356" s="45" t="s">
        <v>228</v>
      </c>
      <c r="J356" s="666">
        <v>2000</v>
      </c>
      <c r="K356" s="49">
        <f>J356*1.1</f>
        <v>2200</v>
      </c>
      <c r="L356" s="50">
        <f>H356*K356</f>
        <v>132000</v>
      </c>
      <c r="M356" s="51">
        <f t="shared" si="82"/>
        <v>26400</v>
      </c>
      <c r="N356" s="51">
        <f t="shared" si="83"/>
        <v>16500</v>
      </c>
      <c r="O356" s="52">
        <f t="shared" si="84"/>
        <v>174900</v>
      </c>
      <c r="P356" s="593">
        <v>45229</v>
      </c>
      <c r="Q356" s="52" t="s">
        <v>795</v>
      </c>
      <c r="R356" s="583" t="s">
        <v>393</v>
      </c>
      <c r="S356" s="574" t="s">
        <v>774</v>
      </c>
      <c r="T356" s="527">
        <f>'LOTTO 126'!B21</f>
        <v>67.5</v>
      </c>
      <c r="U356" s="45">
        <v>20</v>
      </c>
      <c r="V356" s="526">
        <f t="shared" si="85"/>
        <v>87.5</v>
      </c>
      <c r="W356" s="526"/>
      <c r="X356" s="45">
        <v>23.91</v>
      </c>
      <c r="Y356" s="673">
        <v>100440</v>
      </c>
      <c r="Z356" s="682">
        <f>Y356/H356</f>
        <v>1674</v>
      </c>
      <c r="AA356" s="45"/>
      <c r="AB356" s="716" t="s">
        <v>807</v>
      </c>
      <c r="AC356" s="715" t="s">
        <v>819</v>
      </c>
    </row>
    <row r="357" spans="1:31" ht="90" customHeight="1" x14ac:dyDescent="0.2">
      <c r="A357" s="178">
        <v>127</v>
      </c>
      <c r="B357" s="2">
        <v>9834252979</v>
      </c>
      <c r="C357" s="23" t="s">
        <v>70</v>
      </c>
      <c r="D357" s="2" t="s">
        <v>139</v>
      </c>
      <c r="E357" s="2" t="s">
        <v>163</v>
      </c>
      <c r="F357" s="2" t="s">
        <v>163</v>
      </c>
      <c r="G357" s="1">
        <v>15</v>
      </c>
      <c r="H357" s="1">
        <f t="shared" si="81"/>
        <v>60</v>
      </c>
      <c r="I357" s="1" t="s">
        <v>228</v>
      </c>
      <c r="J357" s="666">
        <v>2000</v>
      </c>
      <c r="K357" s="9">
        <f>J357*1.1</f>
        <v>2200</v>
      </c>
      <c r="L357" s="10">
        <f>H357*K357</f>
        <v>132000</v>
      </c>
      <c r="M357" s="3">
        <f t="shared" si="82"/>
        <v>26400</v>
      </c>
      <c r="N357" s="3">
        <f t="shared" si="83"/>
        <v>16500</v>
      </c>
      <c r="O357" s="11">
        <f t="shared" si="84"/>
        <v>174900</v>
      </c>
      <c r="P357" s="591">
        <v>45229</v>
      </c>
      <c r="Q357" s="11" t="s">
        <v>795</v>
      </c>
      <c r="R357" s="584" t="s">
        <v>380</v>
      </c>
      <c r="S357" s="573" t="s">
        <v>774</v>
      </c>
      <c r="T357" s="528">
        <f>'LOTTO 127'!B20</f>
        <v>80</v>
      </c>
      <c r="U357" s="1">
        <v>13.79</v>
      </c>
      <c r="V357" s="525">
        <f t="shared" si="85"/>
        <v>93.789999999999992</v>
      </c>
      <c r="W357" s="525"/>
      <c r="X357" s="1">
        <v>11.36</v>
      </c>
      <c r="Y357" s="672">
        <v>117000</v>
      </c>
      <c r="Z357" s="671">
        <f>Y357/H357</f>
        <v>1950</v>
      </c>
      <c r="AA357" s="1"/>
      <c r="AB357" s="8" t="s">
        <v>807</v>
      </c>
      <c r="AC357" s="722" t="s">
        <v>819</v>
      </c>
    </row>
    <row r="358" spans="1:31" ht="90" customHeight="1" x14ac:dyDescent="0.2">
      <c r="A358" s="178">
        <v>127</v>
      </c>
      <c r="B358" s="2">
        <v>9834252979</v>
      </c>
      <c r="C358" s="23" t="s">
        <v>70</v>
      </c>
      <c r="D358" s="2" t="s">
        <v>139</v>
      </c>
      <c r="E358" s="2" t="s">
        <v>163</v>
      </c>
      <c r="F358" s="2" t="s">
        <v>163</v>
      </c>
      <c r="G358" s="1">
        <v>15</v>
      </c>
      <c r="H358" s="1">
        <f t="shared" si="81"/>
        <v>60</v>
      </c>
      <c r="I358" s="1" t="s">
        <v>228</v>
      </c>
      <c r="J358" s="666">
        <v>2000</v>
      </c>
      <c r="K358" s="9">
        <f>J358*1.1</f>
        <v>2200</v>
      </c>
      <c r="L358" s="10">
        <f>H358*K358</f>
        <v>132000</v>
      </c>
      <c r="M358" s="3">
        <f t="shared" si="82"/>
        <v>26400</v>
      </c>
      <c r="N358" s="3">
        <f t="shared" si="83"/>
        <v>16500</v>
      </c>
      <c r="O358" s="11">
        <f t="shared" si="84"/>
        <v>174900</v>
      </c>
      <c r="P358" s="591">
        <v>45229</v>
      </c>
      <c r="Q358" s="11" t="s">
        <v>795</v>
      </c>
      <c r="R358" s="584" t="s">
        <v>393</v>
      </c>
      <c r="S358" s="573" t="s">
        <v>774</v>
      </c>
      <c r="T358" s="528">
        <f>'LOTTO 127'!B21</f>
        <v>67.5</v>
      </c>
      <c r="U358" s="1">
        <v>20</v>
      </c>
      <c r="V358" s="525">
        <f t="shared" si="85"/>
        <v>87.5</v>
      </c>
      <c r="W358" s="525"/>
      <c r="X358" s="1">
        <v>23.91</v>
      </c>
      <c r="Y358" s="672">
        <v>100440</v>
      </c>
      <c r="Z358" s="671">
        <f>Y358/H358</f>
        <v>1674</v>
      </c>
      <c r="AA358" s="1"/>
      <c r="AB358" s="8" t="s">
        <v>807</v>
      </c>
      <c r="AC358" s="722" t="s">
        <v>819</v>
      </c>
    </row>
    <row r="359" spans="1:31" s="61" customFormat="1" ht="90" customHeight="1" x14ac:dyDescent="0.2">
      <c r="A359" s="179">
        <v>128</v>
      </c>
      <c r="B359" s="48" t="s">
        <v>330</v>
      </c>
      <c r="C359" s="55" t="s">
        <v>36</v>
      </c>
      <c r="D359" s="48" t="s">
        <v>139</v>
      </c>
      <c r="E359" s="48" t="s">
        <v>163</v>
      </c>
      <c r="F359" s="48" t="s">
        <v>163</v>
      </c>
      <c r="G359" s="45">
        <v>80</v>
      </c>
      <c r="H359" s="45">
        <f t="shared" si="81"/>
        <v>320</v>
      </c>
      <c r="I359" s="45" t="s">
        <v>228</v>
      </c>
      <c r="J359" s="666">
        <v>60</v>
      </c>
      <c r="K359" s="49">
        <v>65</v>
      </c>
      <c r="L359" s="50">
        <f>H359*K359</f>
        <v>20800</v>
      </c>
      <c r="M359" s="51">
        <f t="shared" si="82"/>
        <v>4160</v>
      </c>
      <c r="N359" s="51">
        <f t="shared" si="83"/>
        <v>2600</v>
      </c>
      <c r="O359" s="52">
        <f t="shared" si="84"/>
        <v>27560</v>
      </c>
      <c r="P359" s="593">
        <v>45229</v>
      </c>
      <c r="Q359" s="52" t="s">
        <v>795</v>
      </c>
      <c r="R359" s="583" t="s">
        <v>399</v>
      </c>
      <c r="S359" s="574" t="s">
        <v>774</v>
      </c>
      <c r="T359" s="527">
        <f>'LOTTO 128'!B16</f>
        <v>80</v>
      </c>
      <c r="U359" s="45">
        <v>20</v>
      </c>
      <c r="V359" s="45">
        <f t="shared" si="85"/>
        <v>100</v>
      </c>
      <c r="W359" s="45"/>
      <c r="X359" s="45">
        <v>33.85</v>
      </c>
      <c r="Y359" s="673">
        <v>13760</v>
      </c>
      <c r="Z359" s="682">
        <f>Y359/H359</f>
        <v>43</v>
      </c>
      <c r="AA359" s="45"/>
      <c r="AB359" s="716" t="s">
        <v>807</v>
      </c>
      <c r="AC359" s="715" t="s">
        <v>819</v>
      </c>
    </row>
    <row r="360" spans="1:31" s="17" customFormat="1" ht="90" customHeight="1" x14ac:dyDescent="0.2">
      <c r="A360" s="178"/>
      <c r="B360" s="2"/>
      <c r="C360" s="19" t="s">
        <v>112</v>
      </c>
      <c r="D360" s="8"/>
      <c r="E360" s="8"/>
      <c r="F360" s="8"/>
      <c r="G360" s="1"/>
      <c r="H360" s="1"/>
      <c r="I360" s="1"/>
      <c r="J360" s="666"/>
      <c r="K360" s="9"/>
      <c r="L360" s="10"/>
      <c r="M360" s="3"/>
      <c r="N360" s="3"/>
      <c r="O360" s="11"/>
      <c r="P360" s="11"/>
      <c r="Q360" s="11"/>
      <c r="R360" s="922"/>
      <c r="S360" s="573"/>
      <c r="T360" s="525"/>
      <c r="U360" s="1"/>
      <c r="V360" s="1"/>
      <c r="W360" s="1"/>
      <c r="X360" s="1"/>
      <c r="Y360" s="672"/>
      <c r="Z360" s="671"/>
      <c r="AA360" s="1"/>
      <c r="AB360" s="2"/>
      <c r="AC360" s="176"/>
    </row>
    <row r="361" spans="1:31" ht="90" customHeight="1" x14ac:dyDescent="0.2">
      <c r="A361" s="181">
        <v>129</v>
      </c>
      <c r="B361" s="4" t="s">
        <v>331</v>
      </c>
      <c r="C361" s="23" t="s">
        <v>74</v>
      </c>
      <c r="D361" s="4" t="s">
        <v>139</v>
      </c>
      <c r="E361" s="4" t="s">
        <v>163</v>
      </c>
      <c r="F361" s="4" t="s">
        <v>163</v>
      </c>
      <c r="G361" s="1">
        <v>5000</v>
      </c>
      <c r="H361" s="1">
        <f t="shared" ref="H361:H391" si="86">G361*4</f>
        <v>20000</v>
      </c>
      <c r="I361" s="1" t="s">
        <v>228</v>
      </c>
      <c r="J361" s="666">
        <v>2</v>
      </c>
      <c r="K361" s="9">
        <v>3</v>
      </c>
      <c r="L361" s="10">
        <f>H361*K361</f>
        <v>60000</v>
      </c>
      <c r="M361" s="3">
        <f t="shared" ref="M361:M391" si="87">L361*0.2</f>
        <v>12000</v>
      </c>
      <c r="N361" s="3">
        <f t="shared" ref="N361:N391" si="88">L361/48*6</f>
        <v>7500</v>
      </c>
      <c r="O361" s="11">
        <f t="shared" ref="O361:O391" si="89">L361+M361+N361</f>
        <v>79500</v>
      </c>
      <c r="P361" s="11"/>
      <c r="Q361" s="11"/>
      <c r="R361" s="925" t="s">
        <v>411</v>
      </c>
      <c r="S361" s="573"/>
      <c r="T361" s="528"/>
      <c r="U361" s="1"/>
      <c r="V361" s="1"/>
      <c r="W361" s="1"/>
      <c r="X361" s="1"/>
      <c r="Y361" s="672"/>
      <c r="Z361" s="671"/>
      <c r="AA361" s="1"/>
      <c r="AB361" s="2"/>
      <c r="AC361" s="176"/>
    </row>
    <row r="362" spans="1:31" s="61" customFormat="1" ht="90" customHeight="1" x14ac:dyDescent="0.2">
      <c r="A362" s="180">
        <v>130</v>
      </c>
      <c r="B362" s="48" t="s">
        <v>332</v>
      </c>
      <c r="C362" s="55" t="s">
        <v>75</v>
      </c>
      <c r="D362" s="48" t="s">
        <v>139</v>
      </c>
      <c r="E362" s="48" t="s">
        <v>163</v>
      </c>
      <c r="F362" s="48" t="s">
        <v>163</v>
      </c>
      <c r="G362" s="45">
        <v>2000</v>
      </c>
      <c r="H362" s="45">
        <f t="shared" si="86"/>
        <v>8000</v>
      </c>
      <c r="I362" s="45" t="s">
        <v>228</v>
      </c>
      <c r="J362" s="666">
        <v>3.5</v>
      </c>
      <c r="K362" s="49">
        <v>4</v>
      </c>
      <c r="L362" s="50">
        <f>H362*K362</f>
        <v>32000</v>
      </c>
      <c r="M362" s="51">
        <f t="shared" si="87"/>
        <v>6400</v>
      </c>
      <c r="N362" s="51">
        <f t="shared" si="88"/>
        <v>4000</v>
      </c>
      <c r="O362" s="52">
        <f t="shared" si="89"/>
        <v>42400</v>
      </c>
      <c r="P362" s="52"/>
      <c r="Q362" s="52"/>
      <c r="R362" s="923" t="s">
        <v>411</v>
      </c>
      <c r="S362" s="574"/>
      <c r="T362" s="527"/>
      <c r="U362" s="45"/>
      <c r="V362" s="45"/>
      <c r="W362" s="45"/>
      <c r="X362" s="45"/>
      <c r="Y362" s="673"/>
      <c r="Z362" s="682"/>
      <c r="AA362" s="45"/>
      <c r="AB362" s="46"/>
      <c r="AC362" s="715"/>
    </row>
    <row r="363" spans="1:31" ht="90" customHeight="1" x14ac:dyDescent="0.2">
      <c r="A363" s="181">
        <v>131</v>
      </c>
      <c r="B363" s="2" t="s">
        <v>333</v>
      </c>
      <c r="C363" s="23" t="s">
        <v>164</v>
      </c>
      <c r="D363" s="4" t="s">
        <v>139</v>
      </c>
      <c r="E363" s="4" t="s">
        <v>163</v>
      </c>
      <c r="F363" s="4" t="s">
        <v>163</v>
      </c>
      <c r="G363" s="1">
        <v>1500</v>
      </c>
      <c r="H363" s="1">
        <f t="shared" si="86"/>
        <v>6000</v>
      </c>
      <c r="I363" s="1" t="s">
        <v>228</v>
      </c>
      <c r="J363" s="666">
        <v>2</v>
      </c>
      <c r="K363" s="9">
        <v>4</v>
      </c>
      <c r="L363" s="10">
        <f>H363*K363</f>
        <v>24000</v>
      </c>
      <c r="M363" s="3">
        <f t="shared" si="87"/>
        <v>4800</v>
      </c>
      <c r="N363" s="3">
        <f t="shared" si="88"/>
        <v>3000</v>
      </c>
      <c r="O363" s="11">
        <f t="shared" si="89"/>
        <v>31800</v>
      </c>
      <c r="P363" s="11"/>
      <c r="Q363" s="11"/>
      <c r="R363" s="925" t="s">
        <v>411</v>
      </c>
      <c r="S363" s="573"/>
      <c r="T363" s="528"/>
      <c r="U363" s="1"/>
      <c r="V363" s="1"/>
      <c r="W363" s="1"/>
      <c r="X363" s="1"/>
      <c r="Y363" s="672"/>
      <c r="Z363" s="671"/>
      <c r="AA363" s="1"/>
      <c r="AB363" s="2"/>
      <c r="AC363" s="722"/>
    </row>
    <row r="364" spans="1:31" s="61" customFormat="1" ht="90" customHeight="1" x14ac:dyDescent="0.2">
      <c r="A364" s="180">
        <v>132</v>
      </c>
      <c r="B364" s="48" t="s">
        <v>334</v>
      </c>
      <c r="C364" s="55" t="s">
        <v>208</v>
      </c>
      <c r="D364" s="46" t="s">
        <v>139</v>
      </c>
      <c r="E364" s="48" t="s">
        <v>163</v>
      </c>
      <c r="F364" s="48" t="s">
        <v>163</v>
      </c>
      <c r="G364" s="45">
        <v>20</v>
      </c>
      <c r="H364" s="45">
        <f t="shared" si="86"/>
        <v>80</v>
      </c>
      <c r="I364" s="45"/>
      <c r="J364" s="666">
        <v>70</v>
      </c>
      <c r="K364" s="49">
        <v>75</v>
      </c>
      <c r="L364" s="50">
        <f>H364*K364</f>
        <v>6000</v>
      </c>
      <c r="M364" s="51">
        <f t="shared" si="87"/>
        <v>1200</v>
      </c>
      <c r="N364" s="51">
        <f t="shared" si="88"/>
        <v>750</v>
      </c>
      <c r="O364" s="52">
        <f t="shared" si="89"/>
        <v>7950</v>
      </c>
      <c r="P364" s="593">
        <v>45229</v>
      </c>
      <c r="Q364" s="52" t="s">
        <v>795</v>
      </c>
      <c r="R364" s="580" t="s">
        <v>396</v>
      </c>
      <c r="S364" s="574" t="s">
        <v>774</v>
      </c>
      <c r="T364" s="527">
        <f>'LOTTO 132'!B20</f>
        <v>80</v>
      </c>
      <c r="U364" s="45">
        <v>4.29</v>
      </c>
      <c r="V364" s="526">
        <f>U364+T364</f>
        <v>84.29</v>
      </c>
      <c r="W364" s="526"/>
      <c r="X364" s="45">
        <v>2.67</v>
      </c>
      <c r="Y364" s="673">
        <v>5840</v>
      </c>
      <c r="Z364" s="682">
        <f>Y364/H364</f>
        <v>73</v>
      </c>
      <c r="AA364" s="45"/>
      <c r="AB364" s="716" t="s">
        <v>807</v>
      </c>
      <c r="AC364" s="715" t="s">
        <v>819</v>
      </c>
    </row>
    <row r="365" spans="1:31" s="61" customFormat="1" ht="90" customHeight="1" x14ac:dyDescent="0.2">
      <c r="A365" s="180">
        <v>132</v>
      </c>
      <c r="B365" s="48" t="s">
        <v>334</v>
      </c>
      <c r="C365" s="55" t="s">
        <v>208</v>
      </c>
      <c r="D365" s="46" t="s">
        <v>139</v>
      </c>
      <c r="E365" s="48" t="s">
        <v>163</v>
      </c>
      <c r="F365" s="48" t="s">
        <v>163</v>
      </c>
      <c r="G365" s="45">
        <v>20</v>
      </c>
      <c r="H365" s="45">
        <f t="shared" si="86"/>
        <v>80</v>
      </c>
      <c r="I365" s="45"/>
      <c r="J365" s="666">
        <v>70</v>
      </c>
      <c r="K365" s="49">
        <v>75</v>
      </c>
      <c r="L365" s="50">
        <f>H365*K365</f>
        <v>6000</v>
      </c>
      <c r="M365" s="51">
        <f t="shared" si="87"/>
        <v>1200</v>
      </c>
      <c r="N365" s="51">
        <f t="shared" si="88"/>
        <v>750</v>
      </c>
      <c r="O365" s="52">
        <f t="shared" si="89"/>
        <v>7950</v>
      </c>
      <c r="P365" s="593">
        <v>45229</v>
      </c>
      <c r="Q365" s="52" t="s">
        <v>795</v>
      </c>
      <c r="R365" s="580" t="s">
        <v>401</v>
      </c>
      <c r="S365" s="574" t="s">
        <v>774</v>
      </c>
      <c r="T365" s="527">
        <f>'LOTTO 132'!B21</f>
        <v>67.5</v>
      </c>
      <c r="U365" s="45">
        <v>20</v>
      </c>
      <c r="V365" s="526">
        <f>U365+T365</f>
        <v>87.5</v>
      </c>
      <c r="W365" s="526"/>
      <c r="X365" s="45">
        <v>58</v>
      </c>
      <c r="Y365" s="673">
        <v>2520</v>
      </c>
      <c r="Z365" s="682">
        <f>Y365/H365</f>
        <v>31.5</v>
      </c>
      <c r="AA365" s="45"/>
      <c r="AB365" s="716" t="s">
        <v>807</v>
      </c>
      <c r="AC365" s="715" t="s">
        <v>819</v>
      </c>
    </row>
    <row r="366" spans="1:31" ht="90" customHeight="1" x14ac:dyDescent="0.2">
      <c r="A366" s="181">
        <v>133</v>
      </c>
      <c r="B366" s="2" t="s">
        <v>335</v>
      </c>
      <c r="C366" s="24" t="s">
        <v>47</v>
      </c>
      <c r="D366" s="4" t="s">
        <v>139</v>
      </c>
      <c r="E366" s="4" t="s">
        <v>163</v>
      </c>
      <c r="F366" s="4" t="s">
        <v>163</v>
      </c>
      <c r="G366" s="1">
        <v>500</v>
      </c>
      <c r="H366" s="1">
        <f t="shared" si="86"/>
        <v>2000</v>
      </c>
      <c r="I366" s="1"/>
      <c r="J366" s="666">
        <v>1.2</v>
      </c>
      <c r="K366" s="9">
        <v>2</v>
      </c>
      <c r="L366" s="10">
        <f>H366*K366</f>
        <v>4000</v>
      </c>
      <c r="M366" s="3">
        <f t="shared" si="87"/>
        <v>800</v>
      </c>
      <c r="N366" s="3">
        <f t="shared" si="88"/>
        <v>500</v>
      </c>
      <c r="O366" s="11">
        <f t="shared" si="89"/>
        <v>5300</v>
      </c>
      <c r="P366" s="11"/>
      <c r="Q366" s="11"/>
      <c r="R366" s="925" t="s">
        <v>411</v>
      </c>
      <c r="S366" s="573"/>
      <c r="T366" s="528"/>
      <c r="U366" s="1"/>
      <c r="V366" s="1"/>
      <c r="W366" s="1"/>
      <c r="X366" s="1"/>
      <c r="Y366" s="672"/>
      <c r="Z366" s="671"/>
      <c r="AA366" s="1"/>
      <c r="AB366" s="2"/>
      <c r="AC366" s="176"/>
    </row>
    <row r="367" spans="1:31" s="61" customFormat="1" ht="90" customHeight="1" x14ac:dyDescent="0.2">
      <c r="A367" s="180">
        <v>134</v>
      </c>
      <c r="B367" s="46" t="s">
        <v>336</v>
      </c>
      <c r="C367" s="55" t="s">
        <v>60</v>
      </c>
      <c r="D367" s="48" t="s">
        <v>139</v>
      </c>
      <c r="E367" s="48" t="s">
        <v>163</v>
      </c>
      <c r="F367" s="48" t="s">
        <v>163</v>
      </c>
      <c r="G367" s="45">
        <v>250</v>
      </c>
      <c r="H367" s="45">
        <f t="shared" si="86"/>
        <v>1000</v>
      </c>
      <c r="I367" s="45"/>
      <c r="J367" s="666">
        <v>4</v>
      </c>
      <c r="K367" s="49">
        <v>5</v>
      </c>
      <c r="L367" s="50">
        <f>H367*K367</f>
        <v>5000</v>
      </c>
      <c r="M367" s="51">
        <f t="shared" si="87"/>
        <v>1000</v>
      </c>
      <c r="N367" s="51">
        <f t="shared" si="88"/>
        <v>625</v>
      </c>
      <c r="O367" s="52">
        <f t="shared" si="89"/>
        <v>6625</v>
      </c>
      <c r="P367" s="593">
        <v>45229</v>
      </c>
      <c r="Q367" s="52" t="s">
        <v>795</v>
      </c>
      <c r="R367" s="583" t="s">
        <v>390</v>
      </c>
      <c r="S367" s="574" t="s">
        <v>774</v>
      </c>
      <c r="T367" s="527">
        <f>'LOTTO 134'!B16</f>
        <v>80</v>
      </c>
      <c r="U367" s="45">
        <v>20</v>
      </c>
      <c r="V367" s="526">
        <f>U367+T367</f>
        <v>100</v>
      </c>
      <c r="W367" s="526"/>
      <c r="X367" s="45">
        <v>10</v>
      </c>
      <c r="Y367" s="673">
        <v>4500</v>
      </c>
      <c r="Z367" s="682">
        <f>Y367/H367</f>
        <v>4.5</v>
      </c>
      <c r="AA367" s="45"/>
      <c r="AB367" s="716" t="s">
        <v>807</v>
      </c>
      <c r="AC367" s="715" t="s">
        <v>819</v>
      </c>
    </row>
    <row r="368" spans="1:31" ht="90" customHeight="1" x14ac:dyDescent="0.2">
      <c r="A368" s="181">
        <v>135</v>
      </c>
      <c r="B368" s="2" t="s">
        <v>337</v>
      </c>
      <c r="C368" s="23" t="s">
        <v>61</v>
      </c>
      <c r="D368" s="4" t="s">
        <v>139</v>
      </c>
      <c r="E368" s="4" t="s">
        <v>163</v>
      </c>
      <c r="F368" s="4" t="s">
        <v>163</v>
      </c>
      <c r="G368" s="1">
        <v>100</v>
      </c>
      <c r="H368" s="1">
        <f t="shared" si="86"/>
        <v>400</v>
      </c>
      <c r="I368" s="1"/>
      <c r="J368" s="666">
        <v>4</v>
      </c>
      <c r="K368" s="9">
        <v>5</v>
      </c>
      <c r="L368" s="10">
        <f>H368*K368</f>
        <v>2000</v>
      </c>
      <c r="M368" s="3">
        <f t="shared" si="87"/>
        <v>400</v>
      </c>
      <c r="N368" s="3">
        <f t="shared" si="88"/>
        <v>250</v>
      </c>
      <c r="O368" s="11">
        <f t="shared" si="89"/>
        <v>2650</v>
      </c>
      <c r="P368" s="591">
        <v>45229</v>
      </c>
      <c r="Q368" s="11" t="s">
        <v>795</v>
      </c>
      <c r="R368" s="582" t="s">
        <v>382</v>
      </c>
      <c r="S368" s="573" t="s">
        <v>774</v>
      </c>
      <c r="T368" s="528">
        <f>'LOTTO 135'!B20</f>
        <v>80</v>
      </c>
      <c r="U368" s="1">
        <v>20</v>
      </c>
      <c r="V368" s="525">
        <f>U368+T368</f>
        <v>100</v>
      </c>
      <c r="W368" s="525"/>
      <c r="X368" s="1">
        <v>53</v>
      </c>
      <c r="Y368" s="672">
        <v>940</v>
      </c>
      <c r="Z368" s="671">
        <f>Y368/H368</f>
        <v>2.35</v>
      </c>
      <c r="AA368" s="1"/>
      <c r="AB368" s="8" t="s">
        <v>807</v>
      </c>
      <c r="AC368" s="722" t="s">
        <v>819</v>
      </c>
    </row>
    <row r="369" spans="1:29" ht="90" customHeight="1" x14ac:dyDescent="0.2">
      <c r="A369" s="181">
        <v>135</v>
      </c>
      <c r="B369" s="2" t="s">
        <v>337</v>
      </c>
      <c r="C369" s="23" t="s">
        <v>61</v>
      </c>
      <c r="D369" s="4" t="s">
        <v>139</v>
      </c>
      <c r="E369" s="4" t="s">
        <v>163</v>
      </c>
      <c r="F369" s="4" t="s">
        <v>163</v>
      </c>
      <c r="G369" s="1">
        <v>100</v>
      </c>
      <c r="H369" s="1">
        <f t="shared" si="86"/>
        <v>400</v>
      </c>
      <c r="I369" s="1"/>
      <c r="J369" s="666">
        <v>4</v>
      </c>
      <c r="K369" s="9">
        <v>5</v>
      </c>
      <c r="L369" s="10">
        <f>H369*K369</f>
        <v>2000</v>
      </c>
      <c r="M369" s="3">
        <f t="shared" si="87"/>
        <v>400</v>
      </c>
      <c r="N369" s="3">
        <f t="shared" si="88"/>
        <v>250</v>
      </c>
      <c r="O369" s="11">
        <f t="shared" si="89"/>
        <v>2650</v>
      </c>
      <c r="P369" s="591">
        <v>45229</v>
      </c>
      <c r="Q369" s="11" t="s">
        <v>795</v>
      </c>
      <c r="R369" s="582" t="s">
        <v>390</v>
      </c>
      <c r="S369" s="573" t="s">
        <v>774</v>
      </c>
      <c r="T369" s="528">
        <f>'LOTTO 135'!B21</f>
        <v>67.5</v>
      </c>
      <c r="U369" s="1">
        <v>8.69</v>
      </c>
      <c r="V369" s="525">
        <f>U369+T369</f>
        <v>76.19</v>
      </c>
      <c r="W369" s="525"/>
      <c r="X369" s="1">
        <v>10</v>
      </c>
      <c r="Y369" s="672">
        <v>1800</v>
      </c>
      <c r="Z369" s="671">
        <f>Y369/H369</f>
        <v>4.5</v>
      </c>
      <c r="AA369" s="1"/>
      <c r="AB369" s="8" t="s">
        <v>807</v>
      </c>
      <c r="AC369" s="722" t="s">
        <v>819</v>
      </c>
    </row>
    <row r="370" spans="1:29" s="61" customFormat="1" ht="90" customHeight="1" x14ac:dyDescent="0.2">
      <c r="A370" s="180">
        <v>136</v>
      </c>
      <c r="B370" s="46">
        <v>9834476255</v>
      </c>
      <c r="C370" s="55" t="s">
        <v>9</v>
      </c>
      <c r="D370" s="48" t="s">
        <v>139</v>
      </c>
      <c r="E370" s="48" t="s">
        <v>163</v>
      </c>
      <c r="F370" s="48" t="s">
        <v>163</v>
      </c>
      <c r="G370" s="45">
        <v>2500</v>
      </c>
      <c r="H370" s="45">
        <f t="shared" si="86"/>
        <v>10000</v>
      </c>
      <c r="I370" s="45"/>
      <c r="J370" s="666">
        <v>0.2</v>
      </c>
      <c r="K370" s="49">
        <v>0.5</v>
      </c>
      <c r="L370" s="50">
        <f>H370*K370</f>
        <v>5000</v>
      </c>
      <c r="M370" s="51">
        <f t="shared" si="87"/>
        <v>1000</v>
      </c>
      <c r="N370" s="51">
        <f t="shared" si="88"/>
        <v>625</v>
      </c>
      <c r="O370" s="52">
        <f t="shared" si="89"/>
        <v>6625</v>
      </c>
      <c r="P370" s="593">
        <v>45236</v>
      </c>
      <c r="Q370" s="52" t="s">
        <v>796</v>
      </c>
      <c r="R370" s="580" t="s">
        <v>386</v>
      </c>
      <c r="S370" s="574" t="s">
        <v>774</v>
      </c>
      <c r="T370" s="527">
        <f>'LOTTO 136'!B36</f>
        <v>80</v>
      </c>
      <c r="U370" s="527">
        <v>17.89</v>
      </c>
      <c r="V370" s="526">
        <f>T370+U370</f>
        <v>97.89</v>
      </c>
      <c r="W370" s="526"/>
      <c r="X370" s="45">
        <v>64</v>
      </c>
      <c r="Y370" s="673">
        <v>1800</v>
      </c>
      <c r="Z370" s="682">
        <f>Y370/H370</f>
        <v>0.18</v>
      </c>
      <c r="AA370" s="45" t="s">
        <v>806</v>
      </c>
      <c r="AB370" s="46"/>
      <c r="AC370" s="715"/>
    </row>
    <row r="371" spans="1:29" s="61" customFormat="1" ht="90" customHeight="1" x14ac:dyDescent="0.2">
      <c r="A371" s="180">
        <v>136</v>
      </c>
      <c r="B371" s="46">
        <v>9834476255</v>
      </c>
      <c r="C371" s="55" t="s">
        <v>9</v>
      </c>
      <c r="D371" s="48" t="s">
        <v>139</v>
      </c>
      <c r="E371" s="48" t="s">
        <v>163</v>
      </c>
      <c r="F371" s="48" t="s">
        <v>163</v>
      </c>
      <c r="G371" s="45">
        <v>2500</v>
      </c>
      <c r="H371" s="45">
        <f t="shared" si="86"/>
        <v>10000</v>
      </c>
      <c r="I371" s="45"/>
      <c r="J371" s="666">
        <v>0.2</v>
      </c>
      <c r="K371" s="49">
        <v>0.5</v>
      </c>
      <c r="L371" s="50">
        <f>H371*K371</f>
        <v>5000</v>
      </c>
      <c r="M371" s="51">
        <f t="shared" si="87"/>
        <v>1000</v>
      </c>
      <c r="N371" s="51">
        <f t="shared" si="88"/>
        <v>625</v>
      </c>
      <c r="O371" s="52">
        <f t="shared" si="89"/>
        <v>6625</v>
      </c>
      <c r="P371" s="593">
        <v>45236</v>
      </c>
      <c r="Q371" s="52" t="s">
        <v>796</v>
      </c>
      <c r="R371" s="583" t="s">
        <v>390</v>
      </c>
      <c r="S371" s="574" t="s">
        <v>774</v>
      </c>
      <c r="T371" s="527">
        <f>'LOTTO 136'!B37</f>
        <v>80</v>
      </c>
      <c r="U371" s="527">
        <v>14.49</v>
      </c>
      <c r="V371" s="526">
        <f t="shared" ref="V371:V375" si="90">T371+U371</f>
        <v>94.49</v>
      </c>
      <c r="W371" s="526"/>
      <c r="X371" s="45">
        <v>42</v>
      </c>
      <c r="Y371" s="673">
        <v>2900</v>
      </c>
      <c r="Z371" s="682">
        <f>Y371/H371</f>
        <v>0.28999999999999998</v>
      </c>
      <c r="AA371" s="45" t="s">
        <v>812</v>
      </c>
      <c r="AB371" s="46"/>
      <c r="AC371" s="715"/>
    </row>
    <row r="372" spans="1:29" s="61" customFormat="1" ht="90" customHeight="1" x14ac:dyDescent="0.2">
      <c r="A372" s="180">
        <v>136</v>
      </c>
      <c r="B372" s="46">
        <v>9834476255</v>
      </c>
      <c r="C372" s="55" t="s">
        <v>9</v>
      </c>
      <c r="D372" s="48" t="s">
        <v>139</v>
      </c>
      <c r="E372" s="48" t="s">
        <v>163</v>
      </c>
      <c r="F372" s="48" t="s">
        <v>163</v>
      </c>
      <c r="G372" s="45">
        <v>2500</v>
      </c>
      <c r="H372" s="45">
        <f t="shared" si="86"/>
        <v>10000</v>
      </c>
      <c r="I372" s="45"/>
      <c r="J372" s="666">
        <v>0.2</v>
      </c>
      <c r="K372" s="49">
        <v>0.5</v>
      </c>
      <c r="L372" s="50">
        <f>H372*K372</f>
        <v>5000</v>
      </c>
      <c r="M372" s="51">
        <f t="shared" si="87"/>
        <v>1000</v>
      </c>
      <c r="N372" s="51">
        <f t="shared" si="88"/>
        <v>625</v>
      </c>
      <c r="O372" s="52">
        <f t="shared" si="89"/>
        <v>6625</v>
      </c>
      <c r="P372" s="593">
        <v>45236</v>
      </c>
      <c r="Q372" s="52" t="s">
        <v>796</v>
      </c>
      <c r="R372" s="583" t="s">
        <v>395</v>
      </c>
      <c r="S372" s="574" t="s">
        <v>774</v>
      </c>
      <c r="T372" s="527">
        <f>'LOTTO 136'!B38</f>
        <v>80</v>
      </c>
      <c r="U372" s="527">
        <v>9.49</v>
      </c>
      <c r="V372" s="526">
        <f t="shared" si="90"/>
        <v>89.49</v>
      </c>
      <c r="W372" s="526"/>
      <c r="X372" s="45">
        <v>18</v>
      </c>
      <c r="Y372" s="673">
        <v>4100</v>
      </c>
      <c r="Z372" s="682">
        <f>Y372/H372</f>
        <v>0.41</v>
      </c>
      <c r="AA372" s="45" t="s">
        <v>812</v>
      </c>
      <c r="AB372" s="46"/>
      <c r="AC372" s="715"/>
    </row>
    <row r="373" spans="1:29" s="61" customFormat="1" ht="90" customHeight="1" x14ac:dyDescent="0.2">
      <c r="A373" s="180">
        <v>136</v>
      </c>
      <c r="B373" s="46">
        <v>9834476255</v>
      </c>
      <c r="C373" s="55" t="s">
        <v>9</v>
      </c>
      <c r="D373" s="48" t="s">
        <v>139</v>
      </c>
      <c r="E373" s="48" t="s">
        <v>163</v>
      </c>
      <c r="F373" s="48" t="s">
        <v>163</v>
      </c>
      <c r="G373" s="45">
        <v>2500</v>
      </c>
      <c r="H373" s="45">
        <f t="shared" si="86"/>
        <v>10000</v>
      </c>
      <c r="I373" s="45"/>
      <c r="J373" s="666">
        <v>0.2</v>
      </c>
      <c r="K373" s="49">
        <v>0.5</v>
      </c>
      <c r="L373" s="50">
        <f>H373*K373</f>
        <v>5000</v>
      </c>
      <c r="M373" s="51">
        <f t="shared" si="87"/>
        <v>1000</v>
      </c>
      <c r="N373" s="51">
        <f t="shared" si="88"/>
        <v>625</v>
      </c>
      <c r="O373" s="52">
        <f t="shared" si="89"/>
        <v>6625</v>
      </c>
      <c r="P373" s="593">
        <v>45236</v>
      </c>
      <c r="Q373" s="52" t="s">
        <v>796</v>
      </c>
      <c r="R373" s="586" t="s">
        <v>403</v>
      </c>
      <c r="S373" s="574" t="s">
        <v>774</v>
      </c>
      <c r="T373" s="527">
        <f>'LOTTO 136'!B39</f>
        <v>80</v>
      </c>
      <c r="U373" s="527">
        <v>18.97</v>
      </c>
      <c r="V373" s="526">
        <f t="shared" si="90"/>
        <v>98.97</v>
      </c>
      <c r="W373" s="526"/>
      <c r="X373" s="45">
        <v>72</v>
      </c>
      <c r="Y373" s="673">
        <v>1400</v>
      </c>
      <c r="Z373" s="682">
        <f>Y373/H373</f>
        <v>0.14000000000000001</v>
      </c>
      <c r="AA373" s="45" t="s">
        <v>806</v>
      </c>
      <c r="AB373" s="46" t="s">
        <v>818</v>
      </c>
      <c r="AC373" s="715" t="s">
        <v>819</v>
      </c>
    </row>
    <row r="374" spans="1:29" s="61" customFormat="1" ht="90" customHeight="1" x14ac:dyDescent="0.2">
      <c r="A374" s="180">
        <v>136</v>
      </c>
      <c r="B374" s="46">
        <v>9834476255</v>
      </c>
      <c r="C374" s="55" t="s">
        <v>9</v>
      </c>
      <c r="D374" s="48" t="s">
        <v>139</v>
      </c>
      <c r="E374" s="48" t="s">
        <v>163</v>
      </c>
      <c r="F374" s="48" t="s">
        <v>163</v>
      </c>
      <c r="G374" s="45">
        <v>2500</v>
      </c>
      <c r="H374" s="45">
        <f t="shared" si="86"/>
        <v>10000</v>
      </c>
      <c r="I374" s="45"/>
      <c r="J374" s="666">
        <v>0.2</v>
      </c>
      <c r="K374" s="49">
        <v>0.5</v>
      </c>
      <c r="L374" s="50">
        <f>H374*K374</f>
        <v>5000</v>
      </c>
      <c r="M374" s="51">
        <f t="shared" si="87"/>
        <v>1000</v>
      </c>
      <c r="N374" s="51">
        <f t="shared" si="88"/>
        <v>625</v>
      </c>
      <c r="O374" s="52">
        <f t="shared" si="89"/>
        <v>6625</v>
      </c>
      <c r="P374" s="593">
        <v>45236</v>
      </c>
      <c r="Q374" s="52" t="s">
        <v>796</v>
      </c>
      <c r="R374" s="586" t="s">
        <v>407</v>
      </c>
      <c r="S374" s="574" t="s">
        <v>774</v>
      </c>
      <c r="T374" s="527" t="s">
        <v>824</v>
      </c>
      <c r="U374" s="527" t="s">
        <v>825</v>
      </c>
      <c r="V374" s="526" t="s">
        <v>822</v>
      </c>
      <c r="W374" s="726" t="s">
        <v>823</v>
      </c>
      <c r="X374" s="45">
        <v>80</v>
      </c>
      <c r="Y374" s="673">
        <v>900</v>
      </c>
      <c r="Z374" s="682">
        <f>Y374/H374</f>
        <v>0.09</v>
      </c>
      <c r="AA374" s="45" t="s">
        <v>806</v>
      </c>
      <c r="AB374" s="46" t="s">
        <v>818</v>
      </c>
      <c r="AC374" s="715" t="s">
        <v>819</v>
      </c>
    </row>
    <row r="375" spans="1:29" s="61" customFormat="1" ht="90" customHeight="1" x14ac:dyDescent="0.2">
      <c r="A375" s="180">
        <v>136</v>
      </c>
      <c r="B375" s="46">
        <v>9834476255</v>
      </c>
      <c r="C375" s="55" t="s">
        <v>9</v>
      </c>
      <c r="D375" s="48" t="s">
        <v>139</v>
      </c>
      <c r="E375" s="48" t="s">
        <v>163</v>
      </c>
      <c r="F375" s="48" t="s">
        <v>163</v>
      </c>
      <c r="G375" s="45">
        <v>2500</v>
      </c>
      <c r="H375" s="45">
        <f t="shared" si="86"/>
        <v>10000</v>
      </c>
      <c r="I375" s="45"/>
      <c r="J375" s="666">
        <v>0.2</v>
      </c>
      <c r="K375" s="49">
        <v>0.5</v>
      </c>
      <c r="L375" s="50">
        <f>H375*K375</f>
        <v>5000</v>
      </c>
      <c r="M375" s="51">
        <f t="shared" si="87"/>
        <v>1000</v>
      </c>
      <c r="N375" s="51">
        <f t="shared" si="88"/>
        <v>625</v>
      </c>
      <c r="O375" s="52">
        <f t="shared" si="89"/>
        <v>6625</v>
      </c>
      <c r="P375" s="593">
        <v>45236</v>
      </c>
      <c r="Q375" s="52" t="s">
        <v>796</v>
      </c>
      <c r="R375" s="586" t="s">
        <v>408</v>
      </c>
      <c r="S375" s="574" t="s">
        <v>774</v>
      </c>
      <c r="T375" s="527">
        <f>'LOTTO 136'!B41</f>
        <v>80</v>
      </c>
      <c r="U375" s="527">
        <v>20</v>
      </c>
      <c r="V375" s="526">
        <f t="shared" si="90"/>
        <v>100</v>
      </c>
      <c r="W375" s="726" t="s">
        <v>822</v>
      </c>
      <c r="X375" s="45">
        <v>80</v>
      </c>
      <c r="Y375" s="673">
        <v>1000</v>
      </c>
      <c r="Z375" s="682">
        <f>Y375/H375</f>
        <v>0.1</v>
      </c>
      <c r="AA375" s="45" t="s">
        <v>806</v>
      </c>
      <c r="AB375" s="46" t="s">
        <v>818</v>
      </c>
      <c r="AC375" s="715" t="s">
        <v>819</v>
      </c>
    </row>
    <row r="376" spans="1:29" ht="90" customHeight="1" x14ac:dyDescent="0.2">
      <c r="A376" s="181">
        <v>137</v>
      </c>
      <c r="B376" s="2" t="s">
        <v>338</v>
      </c>
      <c r="C376" s="23" t="s">
        <v>134</v>
      </c>
      <c r="D376" s="4" t="s">
        <v>139</v>
      </c>
      <c r="E376" s="4" t="s">
        <v>163</v>
      </c>
      <c r="F376" s="4" t="s">
        <v>163</v>
      </c>
      <c r="G376" s="1">
        <v>3000</v>
      </c>
      <c r="H376" s="1">
        <f t="shared" si="86"/>
        <v>12000</v>
      </c>
      <c r="I376" s="1"/>
      <c r="J376" s="666">
        <v>3</v>
      </c>
      <c r="K376" s="9">
        <f>J376*1.1</f>
        <v>3.3000000000000003</v>
      </c>
      <c r="L376" s="10">
        <f>H376*K376</f>
        <v>39600</v>
      </c>
      <c r="M376" s="3">
        <f t="shared" si="87"/>
        <v>7920</v>
      </c>
      <c r="N376" s="3">
        <f t="shared" si="88"/>
        <v>4950</v>
      </c>
      <c r="O376" s="11">
        <f t="shared" si="89"/>
        <v>52470</v>
      </c>
      <c r="P376" s="591">
        <v>45236</v>
      </c>
      <c r="Q376" s="11" t="s">
        <v>796</v>
      </c>
      <c r="R376" s="582" t="s">
        <v>382</v>
      </c>
      <c r="S376" s="573" t="s">
        <v>774</v>
      </c>
      <c r="T376" s="528">
        <f>'LOTTO 137'!B28</f>
        <v>80</v>
      </c>
      <c r="U376" s="1">
        <v>18.62</v>
      </c>
      <c r="V376" s="525">
        <f>U376+T376</f>
        <v>98.62</v>
      </c>
      <c r="W376" s="525"/>
      <c r="X376" s="1">
        <v>53.03</v>
      </c>
      <c r="Y376" s="672">
        <v>18600</v>
      </c>
      <c r="Z376" s="671">
        <f>Y376/H376</f>
        <v>1.55</v>
      </c>
      <c r="AA376" s="1" t="s">
        <v>806</v>
      </c>
      <c r="AB376" s="8" t="s">
        <v>818</v>
      </c>
      <c r="AC376" s="722" t="s">
        <v>819</v>
      </c>
    </row>
    <row r="377" spans="1:29" ht="90" customHeight="1" x14ac:dyDescent="0.2">
      <c r="A377" s="181">
        <v>137</v>
      </c>
      <c r="B377" s="2" t="s">
        <v>338</v>
      </c>
      <c r="C377" s="23" t="s">
        <v>134</v>
      </c>
      <c r="D377" s="4" t="s">
        <v>139</v>
      </c>
      <c r="E377" s="4" t="s">
        <v>163</v>
      </c>
      <c r="F377" s="4" t="s">
        <v>163</v>
      </c>
      <c r="G377" s="1">
        <v>3000</v>
      </c>
      <c r="H377" s="1">
        <f t="shared" si="86"/>
        <v>12000</v>
      </c>
      <c r="I377" s="1"/>
      <c r="J377" s="666">
        <v>3</v>
      </c>
      <c r="K377" s="9">
        <f>J377*1.1</f>
        <v>3.3000000000000003</v>
      </c>
      <c r="L377" s="10">
        <f>H377*K377</f>
        <v>39600</v>
      </c>
      <c r="M377" s="3">
        <f t="shared" si="87"/>
        <v>7920</v>
      </c>
      <c r="N377" s="3">
        <f t="shared" si="88"/>
        <v>4950</v>
      </c>
      <c r="O377" s="11">
        <f t="shared" si="89"/>
        <v>52470</v>
      </c>
      <c r="P377" s="591">
        <v>45236</v>
      </c>
      <c r="Q377" s="11" t="s">
        <v>796</v>
      </c>
      <c r="R377" s="587" t="s">
        <v>403</v>
      </c>
      <c r="S377" s="573" t="s">
        <v>774</v>
      </c>
      <c r="T377" s="528">
        <f>'LOTTO 137'!B29</f>
        <v>80</v>
      </c>
      <c r="U377" s="1">
        <v>14.76</v>
      </c>
      <c r="V377" s="525">
        <f t="shared" ref="V377:V380" si="91">U377+T377</f>
        <v>94.76</v>
      </c>
      <c r="W377" s="525"/>
      <c r="X377" s="1">
        <v>33.33</v>
      </c>
      <c r="Y377" s="672">
        <v>26400</v>
      </c>
      <c r="Z377" s="671">
        <f>Y377/H377</f>
        <v>2.2000000000000002</v>
      </c>
      <c r="AA377" s="1" t="s">
        <v>812</v>
      </c>
      <c r="AB377" s="8" t="s">
        <v>807</v>
      </c>
      <c r="AC377" s="722" t="s">
        <v>819</v>
      </c>
    </row>
    <row r="378" spans="1:29" ht="90" customHeight="1" x14ac:dyDescent="0.2">
      <c r="A378" s="181">
        <v>137</v>
      </c>
      <c r="B378" s="2" t="s">
        <v>338</v>
      </c>
      <c r="C378" s="23" t="s">
        <v>134</v>
      </c>
      <c r="D378" s="4" t="s">
        <v>139</v>
      </c>
      <c r="E378" s="4" t="s">
        <v>163</v>
      </c>
      <c r="F378" s="4" t="s">
        <v>163</v>
      </c>
      <c r="G378" s="1">
        <v>3000</v>
      </c>
      <c r="H378" s="1">
        <f t="shared" si="86"/>
        <v>12000</v>
      </c>
      <c r="I378" s="1"/>
      <c r="J378" s="666">
        <v>3</v>
      </c>
      <c r="K378" s="9">
        <f>J378*1.1</f>
        <v>3.3000000000000003</v>
      </c>
      <c r="L378" s="10">
        <f>H378*K378</f>
        <v>39600</v>
      </c>
      <c r="M378" s="3">
        <f t="shared" si="87"/>
        <v>7920</v>
      </c>
      <c r="N378" s="3">
        <f t="shared" si="88"/>
        <v>4950</v>
      </c>
      <c r="O378" s="11">
        <f t="shared" si="89"/>
        <v>52470</v>
      </c>
      <c r="P378" s="591">
        <v>45236</v>
      </c>
      <c r="Q378" s="11" t="s">
        <v>796</v>
      </c>
      <c r="R378" s="587" t="s">
        <v>407</v>
      </c>
      <c r="S378" s="573" t="s">
        <v>774</v>
      </c>
      <c r="T378" s="528">
        <f>'LOTTO 137'!B30</f>
        <v>80</v>
      </c>
      <c r="U378" s="1">
        <v>10.9</v>
      </c>
      <c r="V378" s="525">
        <f t="shared" si="91"/>
        <v>90.9</v>
      </c>
      <c r="W378" s="525"/>
      <c r="X378" s="1">
        <v>18.18</v>
      </c>
      <c r="Y378" s="672">
        <v>32400</v>
      </c>
      <c r="Z378" s="671">
        <f>Y378/H378</f>
        <v>2.7</v>
      </c>
      <c r="AA378" s="1" t="s">
        <v>812</v>
      </c>
      <c r="AB378" s="8"/>
      <c r="AC378" s="176"/>
    </row>
    <row r="379" spans="1:29" ht="90" customHeight="1" x14ac:dyDescent="0.2">
      <c r="A379" s="181">
        <v>137</v>
      </c>
      <c r="B379" s="2" t="s">
        <v>338</v>
      </c>
      <c r="C379" s="23" t="s">
        <v>134</v>
      </c>
      <c r="D379" s="4" t="s">
        <v>139</v>
      </c>
      <c r="E379" s="4" t="s">
        <v>163</v>
      </c>
      <c r="F379" s="4" t="s">
        <v>163</v>
      </c>
      <c r="G379" s="1">
        <v>3000</v>
      </c>
      <c r="H379" s="1">
        <f t="shared" si="86"/>
        <v>12000</v>
      </c>
      <c r="I379" s="1"/>
      <c r="J379" s="666">
        <v>3</v>
      </c>
      <c r="K379" s="9">
        <f>J379*1.1</f>
        <v>3.3000000000000003</v>
      </c>
      <c r="L379" s="10">
        <f>H379*K379</f>
        <v>39600</v>
      </c>
      <c r="M379" s="3">
        <f t="shared" si="87"/>
        <v>7920</v>
      </c>
      <c r="N379" s="3">
        <f t="shared" si="88"/>
        <v>4950</v>
      </c>
      <c r="O379" s="11">
        <f t="shared" si="89"/>
        <v>52470</v>
      </c>
      <c r="P379" s="591">
        <v>45236</v>
      </c>
      <c r="Q379" s="11" t="s">
        <v>796</v>
      </c>
      <c r="R379" s="587" t="s">
        <v>408</v>
      </c>
      <c r="S379" s="573" t="s">
        <v>774</v>
      </c>
      <c r="T379" s="528">
        <f>'LOTTO 137'!B31</f>
        <v>80</v>
      </c>
      <c r="U379" s="1">
        <v>20</v>
      </c>
      <c r="V379" s="525">
        <f t="shared" si="91"/>
        <v>100</v>
      </c>
      <c r="W379" s="525"/>
      <c r="X379" s="1">
        <v>61.21</v>
      </c>
      <c r="Y379" s="672">
        <v>15360</v>
      </c>
      <c r="Z379" s="671">
        <f>Y379/H379</f>
        <v>1.28</v>
      </c>
      <c r="AA379" s="1" t="s">
        <v>806</v>
      </c>
      <c r="AB379" s="8" t="s">
        <v>818</v>
      </c>
      <c r="AC379" s="722" t="s">
        <v>819</v>
      </c>
    </row>
    <row r="380" spans="1:29" s="61" customFormat="1" ht="90" customHeight="1" x14ac:dyDescent="0.2">
      <c r="A380" s="180">
        <v>138</v>
      </c>
      <c r="B380" s="46" t="s">
        <v>339</v>
      </c>
      <c r="C380" s="55" t="s">
        <v>176</v>
      </c>
      <c r="D380" s="48" t="s">
        <v>139</v>
      </c>
      <c r="E380" s="48" t="s">
        <v>163</v>
      </c>
      <c r="F380" s="48" t="s">
        <v>163</v>
      </c>
      <c r="G380" s="45">
        <v>3000</v>
      </c>
      <c r="H380" s="45">
        <f t="shared" si="86"/>
        <v>12000</v>
      </c>
      <c r="I380" s="45"/>
      <c r="J380" s="666">
        <v>3.5</v>
      </c>
      <c r="K380" s="49">
        <v>4</v>
      </c>
      <c r="L380" s="50">
        <f>H380*K380</f>
        <v>48000</v>
      </c>
      <c r="M380" s="51">
        <f t="shared" si="87"/>
        <v>9600</v>
      </c>
      <c r="N380" s="51">
        <f t="shared" si="88"/>
        <v>6000</v>
      </c>
      <c r="O380" s="52">
        <f t="shared" si="89"/>
        <v>63600</v>
      </c>
      <c r="P380" s="593">
        <v>45236</v>
      </c>
      <c r="Q380" s="52" t="s">
        <v>796</v>
      </c>
      <c r="R380" s="580" t="s">
        <v>386</v>
      </c>
      <c r="S380" s="574" t="s">
        <v>774</v>
      </c>
      <c r="T380" s="527">
        <f>'LOTTO 138'!B28</f>
        <v>80</v>
      </c>
      <c r="U380" s="45">
        <v>14.63</v>
      </c>
      <c r="V380" s="45">
        <f t="shared" si="91"/>
        <v>94.63</v>
      </c>
      <c r="W380" s="45"/>
      <c r="X380" s="45">
        <v>23</v>
      </c>
      <c r="Y380" s="673">
        <v>36960</v>
      </c>
      <c r="Z380" s="682">
        <f>Y380/H380</f>
        <v>3.08</v>
      </c>
      <c r="AA380" s="45" t="s">
        <v>812</v>
      </c>
      <c r="AB380" s="716" t="s">
        <v>807</v>
      </c>
      <c r="AC380" s="715" t="s">
        <v>819</v>
      </c>
    </row>
    <row r="381" spans="1:29" s="61" customFormat="1" ht="90" customHeight="1" x14ac:dyDescent="0.2">
      <c r="A381" s="180">
        <v>138</v>
      </c>
      <c r="B381" s="46" t="s">
        <v>339</v>
      </c>
      <c r="C381" s="55" t="s">
        <v>176</v>
      </c>
      <c r="D381" s="48" t="s">
        <v>139</v>
      </c>
      <c r="E381" s="48" t="s">
        <v>163</v>
      </c>
      <c r="F381" s="48" t="s">
        <v>163</v>
      </c>
      <c r="G381" s="45">
        <v>3000</v>
      </c>
      <c r="H381" s="45">
        <f t="shared" si="86"/>
        <v>12000</v>
      </c>
      <c r="I381" s="45"/>
      <c r="J381" s="666">
        <v>3.5</v>
      </c>
      <c r="K381" s="49">
        <v>4</v>
      </c>
      <c r="L381" s="50">
        <f>H381*K381</f>
        <v>48000</v>
      </c>
      <c r="M381" s="51">
        <f t="shared" si="87"/>
        <v>9600</v>
      </c>
      <c r="N381" s="51">
        <f t="shared" si="88"/>
        <v>6000</v>
      </c>
      <c r="O381" s="52">
        <f t="shared" si="89"/>
        <v>63600</v>
      </c>
      <c r="P381" s="593">
        <v>45236</v>
      </c>
      <c r="Q381" s="52" t="s">
        <v>796</v>
      </c>
      <c r="R381" s="586" t="s">
        <v>403</v>
      </c>
      <c r="S381" s="574" t="s">
        <v>774</v>
      </c>
      <c r="T381" s="527">
        <f>'LOTTO 138'!B29</f>
        <v>80</v>
      </c>
      <c r="U381" s="45">
        <v>19.29</v>
      </c>
      <c r="V381" s="526">
        <f>U381+T381</f>
        <v>99.289999999999992</v>
      </c>
      <c r="W381" s="526"/>
      <c r="X381" s="45">
        <v>40</v>
      </c>
      <c r="Y381" s="673">
        <v>28800</v>
      </c>
      <c r="Z381" s="682">
        <f>Y381/H381</f>
        <v>2.4</v>
      </c>
      <c r="AA381" s="45" t="s">
        <v>806</v>
      </c>
      <c r="AB381" s="716" t="s">
        <v>818</v>
      </c>
      <c r="AC381" s="715" t="s">
        <v>819</v>
      </c>
    </row>
    <row r="382" spans="1:29" s="61" customFormat="1" ht="90" customHeight="1" x14ac:dyDescent="0.2">
      <c r="A382" s="180">
        <v>138</v>
      </c>
      <c r="B382" s="46" t="s">
        <v>339</v>
      </c>
      <c r="C382" s="55" t="s">
        <v>176</v>
      </c>
      <c r="D382" s="48" t="s">
        <v>139</v>
      </c>
      <c r="E382" s="48" t="s">
        <v>163</v>
      </c>
      <c r="F382" s="48" t="s">
        <v>163</v>
      </c>
      <c r="G382" s="45">
        <v>3000</v>
      </c>
      <c r="H382" s="45">
        <f t="shared" si="86"/>
        <v>12000</v>
      </c>
      <c r="I382" s="45"/>
      <c r="J382" s="666">
        <v>3.5</v>
      </c>
      <c r="K382" s="49">
        <v>4</v>
      </c>
      <c r="L382" s="50">
        <f>H382*K382</f>
        <v>48000</v>
      </c>
      <c r="M382" s="51">
        <f t="shared" si="87"/>
        <v>9600</v>
      </c>
      <c r="N382" s="51">
        <f t="shared" si="88"/>
        <v>6000</v>
      </c>
      <c r="O382" s="52">
        <f t="shared" si="89"/>
        <v>63600</v>
      </c>
      <c r="P382" s="593">
        <v>45236</v>
      </c>
      <c r="Q382" s="52" t="s">
        <v>796</v>
      </c>
      <c r="R382" s="586" t="s">
        <v>407</v>
      </c>
      <c r="S382" s="574" t="s">
        <v>774</v>
      </c>
      <c r="T382" s="527">
        <f>'LOTTO 138'!B30</f>
        <v>80</v>
      </c>
      <c r="U382" s="45">
        <v>11.31</v>
      </c>
      <c r="V382" s="526">
        <f t="shared" ref="V382:V384" si="92">U382+T382</f>
        <v>91.31</v>
      </c>
      <c r="W382" s="526"/>
      <c r="X382" s="45">
        <v>13.75</v>
      </c>
      <c r="Y382" s="673">
        <v>41400</v>
      </c>
      <c r="Z382" s="682">
        <f>Y382/H382</f>
        <v>3.45</v>
      </c>
      <c r="AA382" s="45" t="s">
        <v>812</v>
      </c>
      <c r="AB382" s="716"/>
      <c r="AC382" s="715"/>
    </row>
    <row r="383" spans="1:29" s="61" customFormat="1" ht="90" customHeight="1" x14ac:dyDescent="0.2">
      <c r="A383" s="180">
        <v>138</v>
      </c>
      <c r="B383" s="46" t="s">
        <v>339</v>
      </c>
      <c r="C383" s="55" t="s">
        <v>176</v>
      </c>
      <c r="D383" s="48" t="s">
        <v>139</v>
      </c>
      <c r="E383" s="48" t="s">
        <v>163</v>
      </c>
      <c r="F383" s="48" t="s">
        <v>163</v>
      </c>
      <c r="G383" s="45">
        <v>3000</v>
      </c>
      <c r="H383" s="45">
        <f t="shared" si="86"/>
        <v>12000</v>
      </c>
      <c r="I383" s="45"/>
      <c r="J383" s="666">
        <v>3.5</v>
      </c>
      <c r="K383" s="49">
        <v>4</v>
      </c>
      <c r="L383" s="50">
        <f>H383*K383</f>
        <v>48000</v>
      </c>
      <c r="M383" s="51">
        <f t="shared" si="87"/>
        <v>9600</v>
      </c>
      <c r="N383" s="51">
        <f t="shared" si="88"/>
        <v>6000</v>
      </c>
      <c r="O383" s="52">
        <f t="shared" si="89"/>
        <v>63600</v>
      </c>
      <c r="P383" s="593">
        <v>45236</v>
      </c>
      <c r="Q383" s="52" t="s">
        <v>796</v>
      </c>
      <c r="R383" s="586" t="s">
        <v>408</v>
      </c>
      <c r="S383" s="574" t="s">
        <v>774</v>
      </c>
      <c r="T383" s="527">
        <f>'LOTTO 138'!B31</f>
        <v>80</v>
      </c>
      <c r="U383" s="45">
        <v>20</v>
      </c>
      <c r="V383" s="526">
        <f t="shared" si="92"/>
        <v>100</v>
      </c>
      <c r="W383" s="526"/>
      <c r="X383" s="45">
        <v>43</v>
      </c>
      <c r="Y383" s="673">
        <v>27360</v>
      </c>
      <c r="Z383" s="682">
        <f>Y383/H383</f>
        <v>2.2799999999999998</v>
      </c>
      <c r="AA383" s="45" t="s">
        <v>806</v>
      </c>
      <c r="AB383" s="716" t="s">
        <v>818</v>
      </c>
      <c r="AC383" s="715" t="s">
        <v>819</v>
      </c>
    </row>
    <row r="384" spans="1:29" ht="90" customHeight="1" x14ac:dyDescent="0.2">
      <c r="A384" s="181">
        <v>139</v>
      </c>
      <c r="B384" s="35" t="s">
        <v>340</v>
      </c>
      <c r="C384" s="23" t="s">
        <v>26</v>
      </c>
      <c r="D384" s="4" t="s">
        <v>139</v>
      </c>
      <c r="E384" s="4" t="s">
        <v>163</v>
      </c>
      <c r="F384" s="4" t="s">
        <v>163</v>
      </c>
      <c r="G384" s="1">
        <v>400</v>
      </c>
      <c r="H384" s="1">
        <f t="shared" si="86"/>
        <v>1600</v>
      </c>
      <c r="I384" s="1"/>
      <c r="J384" s="666">
        <v>2.2999999999999998</v>
      </c>
      <c r="K384" s="9">
        <v>2.5</v>
      </c>
      <c r="L384" s="10">
        <f>H384*K384</f>
        <v>4000</v>
      </c>
      <c r="M384" s="3">
        <f t="shared" si="87"/>
        <v>800</v>
      </c>
      <c r="N384" s="3">
        <f t="shared" si="88"/>
        <v>500</v>
      </c>
      <c r="O384" s="11">
        <f t="shared" si="89"/>
        <v>5300</v>
      </c>
      <c r="P384" s="591">
        <v>45236</v>
      </c>
      <c r="Q384" s="11" t="s">
        <v>796</v>
      </c>
      <c r="R384" s="587" t="s">
        <v>407</v>
      </c>
      <c r="S384" s="573" t="s">
        <v>774</v>
      </c>
      <c r="T384" s="528">
        <f>'LOTTO 139'!B16</f>
        <v>80</v>
      </c>
      <c r="U384" s="1">
        <v>20</v>
      </c>
      <c r="V384" s="1">
        <f t="shared" si="92"/>
        <v>100</v>
      </c>
      <c r="W384" s="1"/>
      <c r="X384" s="1">
        <v>28</v>
      </c>
      <c r="Y384" s="672">
        <v>2880</v>
      </c>
      <c r="Z384" s="671">
        <f>Y384/H384</f>
        <v>1.8</v>
      </c>
      <c r="AA384" s="1"/>
      <c r="AB384" s="8" t="s">
        <v>807</v>
      </c>
      <c r="AC384" s="176" t="s">
        <v>819</v>
      </c>
    </row>
    <row r="385" spans="1:29" s="61" customFormat="1" ht="90" customHeight="1" x14ac:dyDescent="0.2">
      <c r="A385" s="180">
        <v>140</v>
      </c>
      <c r="B385" s="46" t="s">
        <v>341</v>
      </c>
      <c r="C385" s="55" t="s">
        <v>43</v>
      </c>
      <c r="D385" s="48" t="s">
        <v>139</v>
      </c>
      <c r="E385" s="48" t="s">
        <v>163</v>
      </c>
      <c r="F385" s="48" t="s">
        <v>163</v>
      </c>
      <c r="G385" s="45">
        <v>1500</v>
      </c>
      <c r="H385" s="45">
        <f t="shared" si="86"/>
        <v>6000</v>
      </c>
      <c r="I385" s="45"/>
      <c r="J385" s="666">
        <v>10</v>
      </c>
      <c r="K385" s="49">
        <v>15</v>
      </c>
      <c r="L385" s="50">
        <f>H385*K385</f>
        <v>90000</v>
      </c>
      <c r="M385" s="51">
        <f t="shared" si="87"/>
        <v>18000</v>
      </c>
      <c r="N385" s="51">
        <f t="shared" si="88"/>
        <v>11250</v>
      </c>
      <c r="O385" s="52">
        <f t="shared" si="89"/>
        <v>119250</v>
      </c>
      <c r="P385" s="593">
        <v>45236</v>
      </c>
      <c r="Q385" s="52" t="s">
        <v>796</v>
      </c>
      <c r="R385" s="583" t="s">
        <v>382</v>
      </c>
      <c r="S385" s="574" t="s">
        <v>774</v>
      </c>
      <c r="T385" s="527">
        <f>'LOTTO 140'!B20</f>
        <v>80</v>
      </c>
      <c r="U385" s="45">
        <v>17.3</v>
      </c>
      <c r="V385" s="526">
        <f>U385+T385</f>
        <v>97.3</v>
      </c>
      <c r="W385" s="526"/>
      <c r="X385" s="45">
        <v>6.1749999999999998</v>
      </c>
      <c r="Y385" s="673">
        <v>37050</v>
      </c>
      <c r="Z385" s="682">
        <f>Y385/H385</f>
        <v>6.1749999999999998</v>
      </c>
      <c r="AA385" s="45"/>
      <c r="AB385" s="716" t="s">
        <v>807</v>
      </c>
      <c r="AC385" s="715" t="s">
        <v>819</v>
      </c>
    </row>
    <row r="386" spans="1:29" s="61" customFormat="1" ht="90" customHeight="1" x14ac:dyDescent="0.2">
      <c r="A386" s="180">
        <v>140</v>
      </c>
      <c r="B386" s="46" t="s">
        <v>341</v>
      </c>
      <c r="C386" s="55" t="s">
        <v>43</v>
      </c>
      <c r="D386" s="48" t="s">
        <v>139</v>
      </c>
      <c r="E386" s="48" t="s">
        <v>163</v>
      </c>
      <c r="F386" s="48" t="s">
        <v>163</v>
      </c>
      <c r="G386" s="45">
        <v>1500</v>
      </c>
      <c r="H386" s="45">
        <f t="shared" si="86"/>
        <v>6000</v>
      </c>
      <c r="I386" s="45"/>
      <c r="J386" s="666">
        <v>10</v>
      </c>
      <c r="K386" s="49">
        <v>15</v>
      </c>
      <c r="L386" s="50">
        <f>H386*K386</f>
        <v>90000</v>
      </c>
      <c r="M386" s="51">
        <f t="shared" si="87"/>
        <v>18000</v>
      </c>
      <c r="N386" s="51">
        <f t="shared" si="88"/>
        <v>11250</v>
      </c>
      <c r="O386" s="52">
        <f t="shared" si="89"/>
        <v>119250</v>
      </c>
      <c r="P386" s="593">
        <v>45236</v>
      </c>
      <c r="Q386" s="52" t="s">
        <v>796</v>
      </c>
      <c r="R386" s="583" t="s">
        <v>405</v>
      </c>
      <c r="S386" s="574" t="s">
        <v>774</v>
      </c>
      <c r="T386" s="527">
        <f>'LOTTO 140'!B21</f>
        <v>80</v>
      </c>
      <c r="U386" s="45">
        <v>20</v>
      </c>
      <c r="V386" s="526">
        <f>U386+T386</f>
        <v>100</v>
      </c>
      <c r="W386" s="526"/>
      <c r="X386" s="526">
        <v>78.67</v>
      </c>
      <c r="Y386" s="673">
        <v>19200</v>
      </c>
      <c r="Z386" s="682">
        <f>Y386/H386</f>
        <v>3.2</v>
      </c>
      <c r="AA386" s="45"/>
      <c r="AB386" s="716" t="s">
        <v>807</v>
      </c>
      <c r="AC386" s="715" t="s">
        <v>819</v>
      </c>
    </row>
    <row r="387" spans="1:29" ht="90" customHeight="1" x14ac:dyDescent="0.2">
      <c r="A387" s="181">
        <v>141</v>
      </c>
      <c r="B387" s="2" t="s">
        <v>342</v>
      </c>
      <c r="C387" s="23" t="s">
        <v>166</v>
      </c>
      <c r="D387" s="4" t="s">
        <v>139</v>
      </c>
      <c r="E387" s="4" t="s">
        <v>163</v>
      </c>
      <c r="F387" s="4" t="s">
        <v>163</v>
      </c>
      <c r="G387" s="1">
        <v>1500</v>
      </c>
      <c r="H387" s="1">
        <f t="shared" si="86"/>
        <v>6000</v>
      </c>
      <c r="I387" s="1"/>
      <c r="J387" s="666">
        <v>10</v>
      </c>
      <c r="K387" s="9">
        <v>15</v>
      </c>
      <c r="L387" s="10">
        <f>H387*K387</f>
        <v>90000</v>
      </c>
      <c r="M387" s="3">
        <f t="shared" si="87"/>
        <v>18000</v>
      </c>
      <c r="N387" s="3">
        <f t="shared" si="88"/>
        <v>11250</v>
      </c>
      <c r="O387" s="11">
        <f t="shared" si="89"/>
        <v>119250</v>
      </c>
      <c r="P387" s="591">
        <v>45236</v>
      </c>
      <c r="Q387" s="11" t="s">
        <v>796</v>
      </c>
      <c r="R387" s="579" t="s">
        <v>378</v>
      </c>
      <c r="S387" s="573" t="s">
        <v>774</v>
      </c>
      <c r="T387" s="528">
        <f>'LOTTO 141'!B16</f>
        <v>80</v>
      </c>
      <c r="U387" s="1">
        <v>20</v>
      </c>
      <c r="V387" s="1">
        <f>U387+T387</f>
        <v>100</v>
      </c>
      <c r="W387" s="1"/>
      <c r="X387" s="1">
        <v>46.67</v>
      </c>
      <c r="Y387" s="672">
        <v>48000</v>
      </c>
      <c r="Z387" s="671">
        <f>Y387/H387</f>
        <v>8</v>
      </c>
      <c r="AA387" s="1"/>
      <c r="AB387" s="8" t="s">
        <v>807</v>
      </c>
      <c r="AC387" s="176" t="s">
        <v>819</v>
      </c>
    </row>
    <row r="388" spans="1:29" s="61" customFormat="1" ht="90" customHeight="1" x14ac:dyDescent="0.2">
      <c r="A388" s="180">
        <v>142</v>
      </c>
      <c r="B388" s="66" t="s">
        <v>343</v>
      </c>
      <c r="C388" s="47" t="s">
        <v>185</v>
      </c>
      <c r="D388" s="48" t="s">
        <v>139</v>
      </c>
      <c r="E388" s="48" t="s">
        <v>163</v>
      </c>
      <c r="F388" s="48" t="s">
        <v>163</v>
      </c>
      <c r="G388" s="45">
        <v>1200</v>
      </c>
      <c r="H388" s="45">
        <f t="shared" si="86"/>
        <v>4800</v>
      </c>
      <c r="I388" s="45"/>
      <c r="J388" s="666">
        <v>2</v>
      </c>
      <c r="K388" s="49">
        <v>3</v>
      </c>
      <c r="L388" s="50">
        <f>H388*K388</f>
        <v>14400</v>
      </c>
      <c r="M388" s="51">
        <f t="shared" si="87"/>
        <v>2880</v>
      </c>
      <c r="N388" s="51">
        <f t="shared" si="88"/>
        <v>1800</v>
      </c>
      <c r="O388" s="52">
        <f t="shared" si="89"/>
        <v>19080</v>
      </c>
      <c r="P388" s="593">
        <v>45236</v>
      </c>
      <c r="Q388" s="52" t="s">
        <v>796</v>
      </c>
      <c r="R388" s="583" t="s">
        <v>409</v>
      </c>
      <c r="S388" s="574" t="s">
        <v>774</v>
      </c>
      <c r="T388" s="527">
        <f>'LOTTO 148'!B16</f>
        <v>80</v>
      </c>
      <c r="U388" s="45">
        <v>20</v>
      </c>
      <c r="V388" s="45">
        <f>U388+T388</f>
        <v>100</v>
      </c>
      <c r="W388" s="45"/>
      <c r="X388" s="45">
        <v>50</v>
      </c>
      <c r="Y388" s="673">
        <v>7200</v>
      </c>
      <c r="Z388" s="682">
        <f>Y388/H388</f>
        <v>1.5</v>
      </c>
      <c r="AA388" s="45"/>
      <c r="AB388" s="716" t="s">
        <v>807</v>
      </c>
      <c r="AC388" s="715" t="s">
        <v>819</v>
      </c>
    </row>
    <row r="389" spans="1:29" ht="90" customHeight="1" x14ac:dyDescent="0.2">
      <c r="A389" s="181">
        <v>143</v>
      </c>
      <c r="B389" s="4">
        <v>9835551971</v>
      </c>
      <c r="C389" s="23" t="s">
        <v>100</v>
      </c>
      <c r="D389" s="4" t="s">
        <v>139</v>
      </c>
      <c r="E389" s="4" t="s">
        <v>163</v>
      </c>
      <c r="F389" s="4" t="s">
        <v>163</v>
      </c>
      <c r="G389" s="1">
        <v>1500</v>
      </c>
      <c r="H389" s="1">
        <f t="shared" si="86"/>
        <v>6000</v>
      </c>
      <c r="I389" s="1"/>
      <c r="J389" s="666">
        <v>2</v>
      </c>
      <c r="K389" s="9">
        <v>3</v>
      </c>
      <c r="L389" s="10">
        <f>H389*K389</f>
        <v>18000</v>
      </c>
      <c r="M389" s="3">
        <f t="shared" si="87"/>
        <v>3600</v>
      </c>
      <c r="N389" s="3">
        <f t="shared" si="88"/>
        <v>2250</v>
      </c>
      <c r="O389" s="11">
        <f t="shared" si="89"/>
        <v>23850</v>
      </c>
      <c r="P389" s="591">
        <v>45236</v>
      </c>
      <c r="Q389" s="11" t="s">
        <v>796</v>
      </c>
      <c r="R389" s="925" t="s">
        <v>411</v>
      </c>
      <c r="S389" s="573"/>
      <c r="T389" s="528"/>
      <c r="U389" s="1"/>
      <c r="V389" s="1"/>
      <c r="W389" s="1"/>
      <c r="X389" s="1"/>
      <c r="Y389" s="672"/>
      <c r="Z389" s="671"/>
      <c r="AA389" s="1"/>
      <c r="AB389" s="8"/>
      <c r="AC389" s="176"/>
    </row>
    <row r="390" spans="1:29" s="61" customFormat="1" ht="90" customHeight="1" x14ac:dyDescent="0.2">
      <c r="A390" s="180">
        <v>144</v>
      </c>
      <c r="B390" s="48" t="s">
        <v>344</v>
      </c>
      <c r="C390" s="55" t="s">
        <v>0</v>
      </c>
      <c r="D390" s="48" t="s">
        <v>139</v>
      </c>
      <c r="E390" s="48" t="s">
        <v>163</v>
      </c>
      <c r="F390" s="48" t="s">
        <v>163</v>
      </c>
      <c r="G390" s="45">
        <v>60</v>
      </c>
      <c r="H390" s="45">
        <f t="shared" si="86"/>
        <v>240</v>
      </c>
      <c r="I390" s="45"/>
      <c r="J390" s="666">
        <v>500</v>
      </c>
      <c r="K390" s="49">
        <f>J390*1.1</f>
        <v>550</v>
      </c>
      <c r="L390" s="50">
        <f>H390*K390</f>
        <v>132000</v>
      </c>
      <c r="M390" s="51">
        <f t="shared" si="87"/>
        <v>26400</v>
      </c>
      <c r="N390" s="51">
        <f t="shared" si="88"/>
        <v>16500</v>
      </c>
      <c r="O390" s="52">
        <f t="shared" si="89"/>
        <v>174900</v>
      </c>
      <c r="P390" s="593">
        <v>45236</v>
      </c>
      <c r="Q390" s="52" t="s">
        <v>796</v>
      </c>
      <c r="R390" s="583" t="s">
        <v>401</v>
      </c>
      <c r="S390" s="574" t="s">
        <v>774</v>
      </c>
      <c r="T390" s="527">
        <f>'LOTTO 144'!B16</f>
        <v>80</v>
      </c>
      <c r="U390" s="45">
        <v>20</v>
      </c>
      <c r="V390" s="526">
        <f>U390+T390</f>
        <v>100</v>
      </c>
      <c r="W390" s="526"/>
      <c r="X390" s="45">
        <v>36.51</v>
      </c>
      <c r="Y390" s="673">
        <v>83808</v>
      </c>
      <c r="Z390" s="682">
        <f>Y390/H390</f>
        <v>349.2</v>
      </c>
      <c r="AA390" s="45"/>
      <c r="AB390" s="716" t="s">
        <v>807</v>
      </c>
      <c r="AC390" s="176" t="s">
        <v>819</v>
      </c>
    </row>
    <row r="391" spans="1:29" ht="90" customHeight="1" x14ac:dyDescent="0.2">
      <c r="A391" s="181">
        <v>145</v>
      </c>
      <c r="B391" s="4">
        <v>9835587727</v>
      </c>
      <c r="C391" s="23" t="s">
        <v>72</v>
      </c>
      <c r="D391" s="4" t="s">
        <v>139</v>
      </c>
      <c r="E391" s="4" t="s">
        <v>163</v>
      </c>
      <c r="F391" s="4" t="s">
        <v>163</v>
      </c>
      <c r="G391" s="1">
        <v>30</v>
      </c>
      <c r="H391" s="1">
        <f t="shared" si="86"/>
        <v>120</v>
      </c>
      <c r="I391" s="1"/>
      <c r="J391" s="666">
        <v>10</v>
      </c>
      <c r="K391" s="9">
        <v>15</v>
      </c>
      <c r="L391" s="10">
        <f>H391*K391</f>
        <v>1800</v>
      </c>
      <c r="M391" s="3">
        <f t="shared" si="87"/>
        <v>360</v>
      </c>
      <c r="N391" s="3">
        <f t="shared" si="88"/>
        <v>225</v>
      </c>
      <c r="O391" s="11">
        <f t="shared" si="89"/>
        <v>2385</v>
      </c>
      <c r="P391" s="591">
        <v>45236</v>
      </c>
      <c r="Q391" s="11" t="s">
        <v>796</v>
      </c>
      <c r="R391" s="925" t="s">
        <v>411</v>
      </c>
      <c r="S391" s="573"/>
      <c r="T391" s="528"/>
      <c r="U391" s="1"/>
      <c r="V391" s="1"/>
      <c r="W391" s="1"/>
      <c r="X391" s="1"/>
      <c r="Y391" s="672"/>
      <c r="Z391" s="671"/>
      <c r="AA391" s="1"/>
      <c r="AB391" s="2"/>
      <c r="AC391" s="176"/>
    </row>
    <row r="392" spans="1:29" s="17" customFormat="1" ht="90" customHeight="1" x14ac:dyDescent="0.2">
      <c r="A392" s="178"/>
      <c r="B392" s="2"/>
      <c r="C392" s="19" t="s">
        <v>146</v>
      </c>
      <c r="D392" s="8"/>
      <c r="E392" s="8"/>
      <c r="F392" s="8"/>
      <c r="G392" s="1"/>
      <c r="H392" s="1"/>
      <c r="I392" s="1"/>
      <c r="J392" s="666"/>
      <c r="K392" s="9"/>
      <c r="L392" s="10"/>
      <c r="M392" s="3"/>
      <c r="N392" s="3"/>
      <c r="O392" s="11"/>
      <c r="P392" s="11"/>
      <c r="Q392" s="11"/>
      <c r="R392" s="922"/>
      <c r="S392" s="573"/>
      <c r="T392" s="525"/>
      <c r="U392" s="1"/>
      <c r="V392" s="1"/>
      <c r="W392" s="1"/>
      <c r="X392" s="1"/>
      <c r="Y392" s="672"/>
      <c r="Z392" s="671"/>
      <c r="AA392" s="1"/>
      <c r="AB392" s="2"/>
      <c r="AC392" s="176"/>
    </row>
    <row r="393" spans="1:29" s="61" customFormat="1" ht="90" customHeight="1" x14ac:dyDescent="0.2">
      <c r="A393" s="180">
        <v>146</v>
      </c>
      <c r="B393" s="66" t="s">
        <v>345</v>
      </c>
      <c r="C393" s="55" t="s">
        <v>169</v>
      </c>
      <c r="D393" s="48" t="s">
        <v>139</v>
      </c>
      <c r="E393" s="48" t="s">
        <v>163</v>
      </c>
      <c r="F393" s="48" t="s">
        <v>163</v>
      </c>
      <c r="G393" s="45">
        <v>5</v>
      </c>
      <c r="H393" s="45">
        <f>G393*4</f>
        <v>20</v>
      </c>
      <c r="I393" s="45" t="s">
        <v>228</v>
      </c>
      <c r="J393" s="666">
        <v>110</v>
      </c>
      <c r="K393" s="49">
        <v>120</v>
      </c>
      <c r="L393" s="50">
        <f>H393*K393</f>
        <v>2400</v>
      </c>
      <c r="M393" s="51">
        <f>L393*0.2</f>
        <v>480</v>
      </c>
      <c r="N393" s="51">
        <f>L393/48*6</f>
        <v>300</v>
      </c>
      <c r="O393" s="52">
        <f>L393+M393+N393</f>
        <v>3180</v>
      </c>
      <c r="P393" s="593">
        <v>45236</v>
      </c>
      <c r="Q393" s="52" t="s">
        <v>796</v>
      </c>
      <c r="R393" s="580" t="s">
        <v>373</v>
      </c>
      <c r="S393" s="574" t="s">
        <v>774</v>
      </c>
      <c r="T393" s="527">
        <f>'LOTTO 146'!B20</f>
        <v>80</v>
      </c>
      <c r="U393" s="45">
        <v>20</v>
      </c>
      <c r="V393" s="526">
        <f>U393+T393</f>
        <v>100</v>
      </c>
      <c r="W393" s="526"/>
      <c r="X393" s="45">
        <v>61.75</v>
      </c>
      <c r="Y393" s="673">
        <v>918</v>
      </c>
      <c r="Z393" s="682">
        <f>Y393/H393</f>
        <v>45.9</v>
      </c>
      <c r="AA393" s="45"/>
      <c r="AB393" s="716" t="s">
        <v>807</v>
      </c>
      <c r="AC393" s="715" t="s">
        <v>819</v>
      </c>
    </row>
    <row r="394" spans="1:29" s="61" customFormat="1" ht="90" customHeight="1" x14ac:dyDescent="0.2">
      <c r="A394" s="180">
        <v>146</v>
      </c>
      <c r="B394" s="66" t="s">
        <v>345</v>
      </c>
      <c r="C394" s="55" t="s">
        <v>169</v>
      </c>
      <c r="D394" s="48" t="s">
        <v>139</v>
      </c>
      <c r="E394" s="48" t="s">
        <v>163</v>
      </c>
      <c r="F394" s="48" t="s">
        <v>163</v>
      </c>
      <c r="G394" s="45">
        <v>5</v>
      </c>
      <c r="H394" s="45">
        <f>G394*4</f>
        <v>20</v>
      </c>
      <c r="I394" s="45" t="s">
        <v>228</v>
      </c>
      <c r="J394" s="666">
        <v>110</v>
      </c>
      <c r="K394" s="49">
        <v>120</v>
      </c>
      <c r="L394" s="50">
        <f>H394*K394</f>
        <v>2400</v>
      </c>
      <c r="M394" s="51">
        <f>L394*0.2</f>
        <v>480</v>
      </c>
      <c r="N394" s="51">
        <f>L394/48*6</f>
        <v>300</v>
      </c>
      <c r="O394" s="52">
        <f>L394+M394+N394</f>
        <v>3180</v>
      </c>
      <c r="P394" s="593">
        <v>45236</v>
      </c>
      <c r="Q394" s="52" t="s">
        <v>796</v>
      </c>
      <c r="R394" s="580" t="s">
        <v>392</v>
      </c>
      <c r="S394" s="574" t="s">
        <v>774</v>
      </c>
      <c r="T394" s="527">
        <f>'LOTTO 146'!B21</f>
        <v>80</v>
      </c>
      <c r="U394" s="45">
        <v>5.2</v>
      </c>
      <c r="V394" s="526">
        <f>U394+T394</f>
        <v>85.2</v>
      </c>
      <c r="W394" s="526"/>
      <c r="X394" s="45">
        <v>4.17</v>
      </c>
      <c r="Y394" s="673">
        <v>2300</v>
      </c>
      <c r="Z394" s="682">
        <f>Y394/H394</f>
        <v>115</v>
      </c>
      <c r="AA394" s="45"/>
      <c r="AB394" s="716" t="s">
        <v>807</v>
      </c>
      <c r="AC394" s="715" t="s">
        <v>819</v>
      </c>
    </row>
    <row r="395" spans="1:29" ht="90" customHeight="1" x14ac:dyDescent="0.2">
      <c r="A395" s="181">
        <v>147</v>
      </c>
      <c r="B395" s="4" t="s">
        <v>346</v>
      </c>
      <c r="C395" s="23" t="s">
        <v>168</v>
      </c>
      <c r="D395" s="4" t="s">
        <v>139</v>
      </c>
      <c r="E395" s="4" t="s">
        <v>163</v>
      </c>
      <c r="F395" s="4" t="s">
        <v>163</v>
      </c>
      <c r="G395" s="1">
        <v>5</v>
      </c>
      <c r="H395" s="1">
        <f>G395*4</f>
        <v>20</v>
      </c>
      <c r="I395" s="1"/>
      <c r="J395" s="666">
        <v>100</v>
      </c>
      <c r="K395" s="9">
        <f>J395*1.1</f>
        <v>110.00000000000001</v>
      </c>
      <c r="L395" s="10">
        <f>H395*K395</f>
        <v>2200.0000000000005</v>
      </c>
      <c r="M395" s="3">
        <f>L395*0.2</f>
        <v>440.00000000000011</v>
      </c>
      <c r="N395" s="3">
        <f>L395/48*6</f>
        <v>275.00000000000006</v>
      </c>
      <c r="O395" s="11">
        <f>L395+M395+N395</f>
        <v>2915.0000000000005</v>
      </c>
      <c r="P395" s="591">
        <v>45236</v>
      </c>
      <c r="Q395" s="11" t="s">
        <v>796</v>
      </c>
      <c r="R395" s="925" t="s">
        <v>411</v>
      </c>
      <c r="S395" s="573"/>
      <c r="T395" s="528"/>
      <c r="U395" s="1"/>
      <c r="V395" s="1"/>
      <c r="W395" s="1"/>
      <c r="X395" s="1"/>
      <c r="Y395" s="672"/>
      <c r="Z395" s="671"/>
      <c r="AA395" s="1"/>
      <c r="AB395" s="2"/>
      <c r="AC395" s="176"/>
    </row>
    <row r="396" spans="1:29" s="17" customFormat="1" ht="90" customHeight="1" x14ac:dyDescent="0.2">
      <c r="A396" s="178"/>
      <c r="B396" s="2"/>
      <c r="C396" s="19" t="s">
        <v>76</v>
      </c>
      <c r="D396" s="8"/>
      <c r="E396" s="8"/>
      <c r="F396" s="8"/>
      <c r="G396" s="1"/>
      <c r="H396" s="1"/>
      <c r="I396" s="1"/>
      <c r="J396" s="666"/>
      <c r="K396" s="9"/>
      <c r="L396" s="10"/>
      <c r="M396" s="3"/>
      <c r="N396" s="3"/>
      <c r="O396" s="11"/>
      <c r="P396" s="11"/>
      <c r="Q396" s="11"/>
      <c r="R396" s="922"/>
      <c r="S396" s="573"/>
      <c r="T396" s="525"/>
      <c r="U396" s="1"/>
      <c r="V396" s="1"/>
      <c r="W396" s="1"/>
      <c r="X396" s="1"/>
      <c r="Y396" s="672"/>
      <c r="Z396" s="671"/>
      <c r="AA396" s="1"/>
      <c r="AB396" s="2"/>
      <c r="AC396" s="176"/>
    </row>
    <row r="397" spans="1:29" s="61" customFormat="1" ht="90" customHeight="1" x14ac:dyDescent="0.2">
      <c r="A397" s="179">
        <v>148</v>
      </c>
      <c r="B397" s="46" t="s">
        <v>347</v>
      </c>
      <c r="C397" s="67" t="s">
        <v>77</v>
      </c>
      <c r="D397" s="48" t="s">
        <v>139</v>
      </c>
      <c r="E397" s="48" t="s">
        <v>163</v>
      </c>
      <c r="F397" s="48" t="s">
        <v>163</v>
      </c>
      <c r="G397" s="45">
        <v>100</v>
      </c>
      <c r="H397" s="45">
        <f>G397*4</f>
        <v>400</v>
      </c>
      <c r="I397" s="45" t="s">
        <v>228</v>
      </c>
      <c r="J397" s="666">
        <v>50</v>
      </c>
      <c r="K397" s="49">
        <f>J397*1.1</f>
        <v>55.000000000000007</v>
      </c>
      <c r="L397" s="50">
        <f>H397*K397</f>
        <v>22000.000000000004</v>
      </c>
      <c r="M397" s="51">
        <f>L397*0.2</f>
        <v>4400.0000000000009</v>
      </c>
      <c r="N397" s="51">
        <f>L397/48*6</f>
        <v>2750.0000000000005</v>
      </c>
      <c r="O397" s="52">
        <f>L397+M397+N397</f>
        <v>29150.000000000004</v>
      </c>
      <c r="P397" s="593">
        <v>45236</v>
      </c>
      <c r="Q397" s="52" t="s">
        <v>796</v>
      </c>
      <c r="R397" s="583" t="s">
        <v>405</v>
      </c>
      <c r="S397" s="574" t="s">
        <v>774</v>
      </c>
      <c r="T397" s="595">
        <f>'LOTTO 148'!B16</f>
        <v>80</v>
      </c>
      <c r="U397" s="45">
        <v>20</v>
      </c>
      <c r="V397" s="686">
        <f>U397+T397</f>
        <v>100</v>
      </c>
      <c r="W397" s="686"/>
      <c r="X397" s="45">
        <v>60.18</v>
      </c>
      <c r="Y397" s="673">
        <v>8760</v>
      </c>
      <c r="Z397" s="682">
        <f>Y397/H397</f>
        <v>21.9</v>
      </c>
      <c r="AA397" s="45"/>
      <c r="AB397" s="716" t="s">
        <v>807</v>
      </c>
      <c r="AC397" s="715" t="s">
        <v>819</v>
      </c>
    </row>
    <row r="398" spans="1:29" s="61" customFormat="1" ht="90" customHeight="1" x14ac:dyDescent="0.2">
      <c r="A398" s="179">
        <v>148</v>
      </c>
      <c r="B398" s="46" t="s">
        <v>347</v>
      </c>
      <c r="C398" s="67" t="s">
        <v>77</v>
      </c>
      <c r="D398" s="48" t="s">
        <v>139</v>
      </c>
      <c r="E398" s="48" t="s">
        <v>163</v>
      </c>
      <c r="F398" s="48" t="s">
        <v>163</v>
      </c>
      <c r="G398" s="45">
        <v>100</v>
      </c>
      <c r="H398" s="45">
        <f>G398*4</f>
        <v>400</v>
      </c>
      <c r="I398" s="45" t="s">
        <v>228</v>
      </c>
      <c r="J398" s="666">
        <v>50</v>
      </c>
      <c r="K398" s="49">
        <f>J398*1.1</f>
        <v>55.000000000000007</v>
      </c>
      <c r="L398" s="50">
        <f>H398*K398</f>
        <v>22000.000000000004</v>
      </c>
      <c r="M398" s="51">
        <f>L398*0.2</f>
        <v>4400.0000000000009</v>
      </c>
      <c r="N398" s="51">
        <f>L398/48*6</f>
        <v>2750.0000000000005</v>
      </c>
      <c r="O398" s="52">
        <f>L398+M398+N398</f>
        <v>29150.000000000004</v>
      </c>
      <c r="P398" s="593">
        <v>45236</v>
      </c>
      <c r="Q398" s="52" t="s">
        <v>796</v>
      </c>
      <c r="R398" s="588" t="s">
        <v>410</v>
      </c>
      <c r="S398" s="574" t="s">
        <v>817</v>
      </c>
      <c r="T398" s="527" t="e">
        <f>#REF!</f>
        <v>#REF!</v>
      </c>
      <c r="U398" s="45"/>
      <c r="V398" s="45"/>
      <c r="W398" s="45"/>
      <c r="X398" s="45"/>
      <c r="Y398" s="673"/>
      <c r="Z398" s="682"/>
      <c r="AA398" s="45"/>
      <c r="AB398" s="46"/>
      <c r="AC398" s="715"/>
    </row>
    <row r="399" spans="1:29" s="17" customFormat="1" ht="90" customHeight="1" x14ac:dyDescent="0.2">
      <c r="A399" s="178"/>
      <c r="B399" s="2"/>
      <c r="C399" s="19" t="s">
        <v>98</v>
      </c>
      <c r="D399" s="8"/>
      <c r="E399" s="8"/>
      <c r="F399" s="8"/>
      <c r="G399" s="1"/>
      <c r="H399" s="1"/>
      <c r="I399" s="1"/>
      <c r="J399" s="666"/>
      <c r="K399" s="9"/>
      <c r="L399" s="10"/>
      <c r="M399" s="3"/>
      <c r="N399" s="3"/>
      <c r="O399" s="11"/>
      <c r="P399" s="11"/>
      <c r="Q399" s="11"/>
      <c r="R399" s="922"/>
      <c r="S399" s="573"/>
      <c r="T399" s="525"/>
      <c r="U399" s="1"/>
      <c r="V399" s="1"/>
      <c r="W399" s="1"/>
      <c r="X399" s="1"/>
      <c r="Y399" s="672"/>
      <c r="Z399" s="671"/>
      <c r="AA399" s="1"/>
      <c r="AB399" s="2"/>
      <c r="AC399" s="176"/>
    </row>
    <row r="400" spans="1:29" ht="90" customHeight="1" x14ac:dyDescent="0.2">
      <c r="A400" s="178">
        <v>149</v>
      </c>
      <c r="B400" s="2" t="s">
        <v>348</v>
      </c>
      <c r="C400" s="25" t="s">
        <v>99</v>
      </c>
      <c r="D400" s="4" t="s">
        <v>139</v>
      </c>
      <c r="E400" s="4" t="s">
        <v>163</v>
      </c>
      <c r="F400" s="4" t="s">
        <v>163</v>
      </c>
      <c r="G400" s="1">
        <v>2000</v>
      </c>
      <c r="H400" s="1">
        <f t="shared" ref="H400:H405" si="93">G400*4</f>
        <v>8000</v>
      </c>
      <c r="I400" s="1" t="s">
        <v>228</v>
      </c>
      <c r="J400" s="666">
        <v>3.5</v>
      </c>
      <c r="K400" s="9">
        <v>4</v>
      </c>
      <c r="L400" s="10">
        <f>H400*K400</f>
        <v>32000</v>
      </c>
      <c r="M400" s="3">
        <f t="shared" ref="M400:M405" si="94">L400*0.2</f>
        <v>6400</v>
      </c>
      <c r="N400" s="3">
        <f t="shared" ref="N400:N405" si="95">L400/48*6</f>
        <v>4000</v>
      </c>
      <c r="O400" s="11">
        <f t="shared" ref="O400:O405" si="96">L400+M400+N400</f>
        <v>42400</v>
      </c>
      <c r="P400" s="591">
        <v>45236</v>
      </c>
      <c r="Q400" s="11" t="s">
        <v>796</v>
      </c>
      <c r="R400" s="582" t="s">
        <v>382</v>
      </c>
      <c r="S400" s="573" t="s">
        <v>774</v>
      </c>
      <c r="T400" s="528">
        <f>'LOTTO 149'!B35</f>
        <v>80</v>
      </c>
      <c r="U400" s="1">
        <v>19.36</v>
      </c>
      <c r="V400" s="525">
        <f>U400+T400</f>
        <v>99.36</v>
      </c>
      <c r="W400" s="525"/>
      <c r="X400" s="1">
        <v>88.75</v>
      </c>
      <c r="Y400" s="672">
        <v>3600</v>
      </c>
      <c r="Z400" s="671">
        <f>Y400/H400</f>
        <v>0.45</v>
      </c>
      <c r="AA400" s="1" t="s">
        <v>806</v>
      </c>
      <c r="AB400" s="2" t="s">
        <v>818</v>
      </c>
      <c r="AC400" s="176" t="s">
        <v>819</v>
      </c>
    </row>
    <row r="401" spans="1:29" ht="90" customHeight="1" x14ac:dyDescent="0.2">
      <c r="A401" s="178">
        <v>149</v>
      </c>
      <c r="B401" s="2" t="s">
        <v>348</v>
      </c>
      <c r="C401" s="25" t="s">
        <v>99</v>
      </c>
      <c r="D401" s="4" t="s">
        <v>139</v>
      </c>
      <c r="E401" s="4" t="s">
        <v>163</v>
      </c>
      <c r="F401" s="4" t="s">
        <v>163</v>
      </c>
      <c r="G401" s="1">
        <v>2000</v>
      </c>
      <c r="H401" s="1">
        <f t="shared" si="93"/>
        <v>8000</v>
      </c>
      <c r="I401" s="1" t="s">
        <v>228</v>
      </c>
      <c r="J401" s="666">
        <v>3.5</v>
      </c>
      <c r="K401" s="9">
        <v>4</v>
      </c>
      <c r="L401" s="10">
        <f>H401*K401</f>
        <v>32000</v>
      </c>
      <c r="M401" s="3">
        <f t="shared" si="94"/>
        <v>6400</v>
      </c>
      <c r="N401" s="3">
        <f t="shared" si="95"/>
        <v>4000</v>
      </c>
      <c r="O401" s="11">
        <f t="shared" si="96"/>
        <v>42400</v>
      </c>
      <c r="P401" s="591">
        <v>45236</v>
      </c>
      <c r="Q401" s="11" t="s">
        <v>796</v>
      </c>
      <c r="R401" s="582" t="s">
        <v>386</v>
      </c>
      <c r="S401" s="573" t="s">
        <v>774</v>
      </c>
      <c r="T401" s="528">
        <f>'LOTTO 149'!B36</f>
        <v>80</v>
      </c>
      <c r="U401" s="1">
        <v>15.41</v>
      </c>
      <c r="V401" s="525">
        <f t="shared" ref="V401:V405" si="97">U401+T401</f>
        <v>95.41</v>
      </c>
      <c r="W401" s="525"/>
      <c r="X401" s="1">
        <v>56.25</v>
      </c>
      <c r="Y401" s="672">
        <v>14000</v>
      </c>
      <c r="Z401" s="671">
        <f>Y401/H401</f>
        <v>1.75</v>
      </c>
      <c r="AA401" s="1" t="s">
        <v>812</v>
      </c>
      <c r="AB401" s="2"/>
      <c r="AC401" s="176"/>
    </row>
    <row r="402" spans="1:29" ht="90" customHeight="1" x14ac:dyDescent="0.2">
      <c r="A402" s="178">
        <v>149</v>
      </c>
      <c r="B402" s="2" t="s">
        <v>348</v>
      </c>
      <c r="C402" s="25" t="s">
        <v>99</v>
      </c>
      <c r="D402" s="4" t="s">
        <v>139</v>
      </c>
      <c r="E402" s="4" t="s">
        <v>163</v>
      </c>
      <c r="F402" s="4" t="s">
        <v>163</v>
      </c>
      <c r="G402" s="1">
        <v>2000</v>
      </c>
      <c r="H402" s="1">
        <f t="shared" si="93"/>
        <v>8000</v>
      </c>
      <c r="I402" s="1" t="s">
        <v>228</v>
      </c>
      <c r="J402" s="666">
        <v>3.5</v>
      </c>
      <c r="K402" s="9">
        <v>4</v>
      </c>
      <c r="L402" s="10">
        <f>H402*K402</f>
        <v>32000</v>
      </c>
      <c r="M402" s="3">
        <f t="shared" si="94"/>
        <v>6400</v>
      </c>
      <c r="N402" s="3">
        <f t="shared" si="95"/>
        <v>4000</v>
      </c>
      <c r="O402" s="11">
        <f t="shared" si="96"/>
        <v>42400</v>
      </c>
      <c r="P402" s="591">
        <v>45236</v>
      </c>
      <c r="Q402" s="11" t="s">
        <v>796</v>
      </c>
      <c r="R402" s="582" t="s">
        <v>395</v>
      </c>
      <c r="S402" s="573" t="s">
        <v>774</v>
      </c>
      <c r="T402" s="528">
        <f>'LOTTO 149'!B37</f>
        <v>80</v>
      </c>
      <c r="U402" s="1">
        <v>10.32</v>
      </c>
      <c r="V402" s="525">
        <f t="shared" si="97"/>
        <v>90.32</v>
      </c>
      <c r="W402" s="525"/>
      <c r="X402" s="1">
        <v>25.25</v>
      </c>
      <c r="Y402" s="672">
        <v>23920</v>
      </c>
      <c r="Z402" s="671">
        <f>Y402/H402</f>
        <v>2.99</v>
      </c>
      <c r="AA402" s="1" t="s">
        <v>812</v>
      </c>
      <c r="AB402" s="2"/>
      <c r="AC402" s="176"/>
    </row>
    <row r="403" spans="1:29" ht="90" customHeight="1" x14ac:dyDescent="0.2">
      <c r="A403" s="178">
        <v>149</v>
      </c>
      <c r="B403" s="2" t="s">
        <v>348</v>
      </c>
      <c r="C403" s="25" t="s">
        <v>99</v>
      </c>
      <c r="D403" s="4" t="s">
        <v>139</v>
      </c>
      <c r="E403" s="4" t="s">
        <v>163</v>
      </c>
      <c r="F403" s="4" t="s">
        <v>163</v>
      </c>
      <c r="G403" s="1">
        <v>2000</v>
      </c>
      <c r="H403" s="1">
        <f t="shared" si="93"/>
        <v>8000</v>
      </c>
      <c r="I403" s="1" t="s">
        <v>228</v>
      </c>
      <c r="J403" s="666">
        <v>3.5</v>
      </c>
      <c r="K403" s="9">
        <v>4</v>
      </c>
      <c r="L403" s="10">
        <f>H403*K403</f>
        <v>32000</v>
      </c>
      <c r="M403" s="3">
        <f t="shared" si="94"/>
        <v>6400</v>
      </c>
      <c r="N403" s="3">
        <f t="shared" si="95"/>
        <v>4000</v>
      </c>
      <c r="O403" s="11">
        <f t="shared" si="96"/>
        <v>42400</v>
      </c>
      <c r="P403" s="591">
        <v>45236</v>
      </c>
      <c r="Q403" s="11" t="s">
        <v>796</v>
      </c>
      <c r="R403" s="589" t="s">
        <v>403</v>
      </c>
      <c r="S403" s="573" t="s">
        <v>774</v>
      </c>
      <c r="T403" s="528">
        <f>'LOTTO 149'!B38</f>
        <v>80</v>
      </c>
      <c r="U403" s="1">
        <v>20</v>
      </c>
      <c r="V403" s="525">
        <f t="shared" si="97"/>
        <v>100</v>
      </c>
      <c r="W403" s="525"/>
      <c r="X403" s="1">
        <v>94.75</v>
      </c>
      <c r="Y403" s="672">
        <v>1680</v>
      </c>
      <c r="Z403" s="671">
        <f>Y403/H403</f>
        <v>0.21</v>
      </c>
      <c r="AA403" s="1" t="s">
        <v>806</v>
      </c>
      <c r="AB403" s="2" t="s">
        <v>818</v>
      </c>
      <c r="AC403" s="176" t="s">
        <v>819</v>
      </c>
    </row>
    <row r="404" spans="1:29" ht="90" customHeight="1" x14ac:dyDescent="0.2">
      <c r="A404" s="178">
        <v>149</v>
      </c>
      <c r="B404" s="2" t="s">
        <v>348</v>
      </c>
      <c r="C404" s="25" t="s">
        <v>99</v>
      </c>
      <c r="D404" s="4" t="s">
        <v>139</v>
      </c>
      <c r="E404" s="4" t="s">
        <v>163</v>
      </c>
      <c r="F404" s="4" t="s">
        <v>163</v>
      </c>
      <c r="G404" s="1">
        <v>2000</v>
      </c>
      <c r="H404" s="1">
        <f t="shared" si="93"/>
        <v>8000</v>
      </c>
      <c r="I404" s="1" t="s">
        <v>228</v>
      </c>
      <c r="J404" s="666">
        <v>3.5</v>
      </c>
      <c r="K404" s="9">
        <v>4</v>
      </c>
      <c r="L404" s="10">
        <f>H404*K404</f>
        <v>32000</v>
      </c>
      <c r="M404" s="3">
        <f t="shared" si="94"/>
        <v>6400</v>
      </c>
      <c r="N404" s="3">
        <f t="shared" si="95"/>
        <v>4000</v>
      </c>
      <c r="O404" s="11">
        <f t="shared" si="96"/>
        <v>42400</v>
      </c>
      <c r="P404" s="591">
        <v>45236</v>
      </c>
      <c r="Q404" s="11" t="s">
        <v>796</v>
      </c>
      <c r="R404" s="589" t="s">
        <v>407</v>
      </c>
      <c r="S404" s="573" t="s">
        <v>774</v>
      </c>
      <c r="T404" s="528">
        <f>'LOTTO 149'!B39</f>
        <v>80</v>
      </c>
      <c r="U404" s="1">
        <v>12.99</v>
      </c>
      <c r="V404" s="525">
        <f t="shared" si="97"/>
        <v>92.99</v>
      </c>
      <c r="W404" s="525"/>
      <c r="X404" s="1">
        <v>40</v>
      </c>
      <c r="Y404" s="672">
        <v>19200</v>
      </c>
      <c r="Z404" s="671">
        <f>Y404/H404</f>
        <v>2.4</v>
      </c>
      <c r="AA404" s="1" t="s">
        <v>812</v>
      </c>
      <c r="AB404" s="2"/>
      <c r="AC404" s="176"/>
    </row>
    <row r="405" spans="1:29" ht="90" customHeight="1" x14ac:dyDescent="0.2">
      <c r="A405" s="178">
        <v>149</v>
      </c>
      <c r="B405" s="2" t="s">
        <v>348</v>
      </c>
      <c r="C405" s="25" t="s">
        <v>99</v>
      </c>
      <c r="D405" s="4" t="s">
        <v>139</v>
      </c>
      <c r="E405" s="4" t="s">
        <v>163</v>
      </c>
      <c r="F405" s="4" t="s">
        <v>163</v>
      </c>
      <c r="G405" s="1">
        <v>2000</v>
      </c>
      <c r="H405" s="1">
        <f t="shared" si="93"/>
        <v>8000</v>
      </c>
      <c r="I405" s="1" t="s">
        <v>228</v>
      </c>
      <c r="J405" s="666">
        <v>3.5</v>
      </c>
      <c r="K405" s="9">
        <v>4</v>
      </c>
      <c r="L405" s="10">
        <f>H405*K405</f>
        <v>32000</v>
      </c>
      <c r="M405" s="3">
        <f t="shared" si="94"/>
        <v>6400</v>
      </c>
      <c r="N405" s="3">
        <f t="shared" si="95"/>
        <v>4000</v>
      </c>
      <c r="O405" s="11">
        <f t="shared" si="96"/>
        <v>42400</v>
      </c>
      <c r="P405" s="591">
        <v>45236</v>
      </c>
      <c r="Q405" s="11" t="s">
        <v>796</v>
      </c>
      <c r="R405" s="589" t="s">
        <v>408</v>
      </c>
      <c r="S405" s="573" t="s">
        <v>774</v>
      </c>
      <c r="T405" s="528">
        <f>'LOTTO 149'!B40</f>
        <v>80</v>
      </c>
      <c r="U405" s="1">
        <v>17.489999999999998</v>
      </c>
      <c r="V405" s="525">
        <f t="shared" si="97"/>
        <v>97.49</v>
      </c>
      <c r="W405" s="525"/>
      <c r="X405" s="1">
        <v>72.5</v>
      </c>
      <c r="Y405" s="672">
        <v>8800</v>
      </c>
      <c r="Z405" s="671">
        <f>Y405/H405</f>
        <v>1.1000000000000001</v>
      </c>
      <c r="AA405" s="1" t="s">
        <v>806</v>
      </c>
      <c r="AB405" s="2" t="s">
        <v>818</v>
      </c>
      <c r="AC405" s="176" t="s">
        <v>819</v>
      </c>
    </row>
    <row r="406" spans="1:29" s="17" customFormat="1" ht="90" customHeight="1" x14ac:dyDescent="0.2">
      <c r="A406" s="178"/>
      <c r="B406" s="2"/>
      <c r="C406" s="19" t="s">
        <v>171</v>
      </c>
      <c r="D406" s="8"/>
      <c r="E406" s="8"/>
      <c r="F406" s="8"/>
      <c r="G406" s="1"/>
      <c r="H406" s="1"/>
      <c r="I406" s="1"/>
      <c r="J406" s="666"/>
      <c r="K406" s="9"/>
      <c r="L406" s="10"/>
      <c r="M406" s="3"/>
      <c r="N406" s="3"/>
      <c r="O406" s="11"/>
      <c r="P406" s="11"/>
      <c r="Q406" s="11"/>
      <c r="R406" s="922"/>
      <c r="S406" s="573"/>
      <c r="T406" s="525"/>
      <c r="U406" s="1"/>
      <c r="V406" s="1"/>
      <c r="W406" s="1"/>
      <c r="X406" s="1"/>
      <c r="Y406" s="672"/>
      <c r="Z406" s="671"/>
      <c r="AA406" s="1"/>
      <c r="AB406" s="2"/>
      <c r="AC406" s="176"/>
    </row>
    <row r="407" spans="1:29" s="61" customFormat="1" ht="90" customHeight="1" x14ac:dyDescent="0.2">
      <c r="A407" s="179">
        <v>150</v>
      </c>
      <c r="B407" s="46">
        <v>9835684733</v>
      </c>
      <c r="C407" s="67" t="s">
        <v>170</v>
      </c>
      <c r="D407" s="48" t="s">
        <v>139</v>
      </c>
      <c r="E407" s="48" t="s">
        <v>163</v>
      </c>
      <c r="F407" s="48" t="s">
        <v>163</v>
      </c>
      <c r="G407" s="45">
        <v>50</v>
      </c>
      <c r="H407" s="45">
        <f t="shared" ref="H407:H418" si="98">G407*4</f>
        <v>200</v>
      </c>
      <c r="I407" s="45" t="s">
        <v>228</v>
      </c>
      <c r="J407" s="666">
        <v>500</v>
      </c>
      <c r="K407" s="49">
        <f>J407*1.1</f>
        <v>550</v>
      </c>
      <c r="L407" s="50">
        <f>H407*K407</f>
        <v>110000</v>
      </c>
      <c r="M407" s="51">
        <f t="shared" ref="M407:M418" si="99">L407*0.2</f>
        <v>22000</v>
      </c>
      <c r="N407" s="51">
        <f t="shared" ref="N407:N418" si="100">L407/48*6</f>
        <v>13750</v>
      </c>
      <c r="O407" s="52">
        <f t="shared" ref="O407:O418" si="101">L407+M407+N407</f>
        <v>145750</v>
      </c>
      <c r="P407" s="593">
        <v>45236</v>
      </c>
      <c r="Q407" s="52" t="s">
        <v>796</v>
      </c>
      <c r="R407" s="580" t="s">
        <v>371</v>
      </c>
      <c r="S407" s="574" t="s">
        <v>774</v>
      </c>
      <c r="T407" s="595">
        <f>'LOTTO 150'!B32</f>
        <v>75.833333333333329</v>
      </c>
      <c r="U407" s="45">
        <v>12.14</v>
      </c>
      <c r="V407" s="686">
        <f>U407+T407</f>
        <v>87.973333333333329</v>
      </c>
      <c r="W407" s="686"/>
      <c r="X407" s="45">
        <v>27.27</v>
      </c>
      <c r="Y407" s="673">
        <v>80000</v>
      </c>
      <c r="Z407" s="682">
        <f>Y407/H407</f>
        <v>400</v>
      </c>
      <c r="AA407" s="45" t="s">
        <v>812</v>
      </c>
      <c r="AB407" s="46"/>
      <c r="AC407" s="715"/>
    </row>
    <row r="408" spans="1:29" s="61" customFormat="1" ht="90" customHeight="1" x14ac:dyDescent="0.2">
      <c r="A408" s="179">
        <v>150</v>
      </c>
      <c r="B408" s="46">
        <v>9835684733</v>
      </c>
      <c r="C408" s="67" t="s">
        <v>170</v>
      </c>
      <c r="D408" s="48" t="s">
        <v>139</v>
      </c>
      <c r="E408" s="48" t="s">
        <v>163</v>
      </c>
      <c r="F408" s="48" t="s">
        <v>163</v>
      </c>
      <c r="G408" s="45">
        <v>50</v>
      </c>
      <c r="H408" s="45">
        <f t="shared" si="98"/>
        <v>200</v>
      </c>
      <c r="I408" s="45" t="s">
        <v>228</v>
      </c>
      <c r="J408" s="666">
        <v>500</v>
      </c>
      <c r="K408" s="49">
        <f>J408*1.1</f>
        <v>550</v>
      </c>
      <c r="L408" s="50">
        <f>H408*K408</f>
        <v>110000</v>
      </c>
      <c r="M408" s="51">
        <f t="shared" si="99"/>
        <v>22000</v>
      </c>
      <c r="N408" s="51">
        <f t="shared" si="100"/>
        <v>13750</v>
      </c>
      <c r="O408" s="52">
        <f t="shared" si="101"/>
        <v>145750</v>
      </c>
      <c r="P408" s="593">
        <v>45236</v>
      </c>
      <c r="Q408" s="52" t="s">
        <v>796</v>
      </c>
      <c r="R408" s="580" t="s">
        <v>383</v>
      </c>
      <c r="S408" s="574" t="s">
        <v>774</v>
      </c>
      <c r="T408" s="527">
        <f>'LOTTO 150'!B33</f>
        <v>80</v>
      </c>
      <c r="U408" s="45">
        <v>19.829999999999998</v>
      </c>
      <c r="V408" s="526">
        <f t="shared" ref="V408:V416" si="102">U408+T408</f>
        <v>99.83</v>
      </c>
      <c r="W408" s="526"/>
      <c r="X408" s="45">
        <v>72.73</v>
      </c>
      <c r="Y408" s="673">
        <v>30000</v>
      </c>
      <c r="Z408" s="682">
        <f>Y408/H408</f>
        <v>150</v>
      </c>
      <c r="AA408" s="45" t="s">
        <v>806</v>
      </c>
      <c r="AB408" s="46" t="s">
        <v>818</v>
      </c>
      <c r="AC408" s="715" t="s">
        <v>819</v>
      </c>
    </row>
    <row r="409" spans="1:29" s="61" customFormat="1" ht="90" customHeight="1" x14ac:dyDescent="0.2">
      <c r="A409" s="179">
        <v>150</v>
      </c>
      <c r="B409" s="46">
        <v>9835684733</v>
      </c>
      <c r="C409" s="67" t="s">
        <v>170</v>
      </c>
      <c r="D409" s="48" t="s">
        <v>139</v>
      </c>
      <c r="E409" s="48" t="s">
        <v>163</v>
      </c>
      <c r="F409" s="48" t="s">
        <v>163</v>
      </c>
      <c r="G409" s="45">
        <v>50</v>
      </c>
      <c r="H409" s="45">
        <f t="shared" si="98"/>
        <v>200</v>
      </c>
      <c r="I409" s="45" t="s">
        <v>228</v>
      </c>
      <c r="J409" s="666">
        <v>500</v>
      </c>
      <c r="K409" s="49">
        <f>J409*1.1</f>
        <v>550</v>
      </c>
      <c r="L409" s="50">
        <f>H409*K409</f>
        <v>110000</v>
      </c>
      <c r="M409" s="51">
        <f t="shared" si="99"/>
        <v>22000</v>
      </c>
      <c r="N409" s="51">
        <f t="shared" si="100"/>
        <v>13750</v>
      </c>
      <c r="O409" s="52">
        <f t="shared" si="101"/>
        <v>145750</v>
      </c>
      <c r="P409" s="593">
        <v>45236</v>
      </c>
      <c r="Q409" s="52" t="s">
        <v>796</v>
      </c>
      <c r="R409" s="580" t="s">
        <v>384</v>
      </c>
      <c r="S409" s="574" t="s">
        <v>774</v>
      </c>
      <c r="T409" s="527">
        <f>'LOTTO 150'!B34</f>
        <v>80</v>
      </c>
      <c r="U409" s="45">
        <v>17.170000000000002</v>
      </c>
      <c r="V409" s="526">
        <f t="shared" si="102"/>
        <v>97.17</v>
      </c>
      <c r="W409" s="526"/>
      <c r="X409" s="45">
        <v>54.55</v>
      </c>
      <c r="Y409" s="673">
        <v>50000</v>
      </c>
      <c r="Z409" s="682">
        <f>Y409/H409</f>
        <v>250</v>
      </c>
      <c r="AA409" s="45" t="s">
        <v>806</v>
      </c>
      <c r="AB409" s="46"/>
      <c r="AC409" s="715"/>
    </row>
    <row r="410" spans="1:29" s="61" customFormat="1" ht="90" customHeight="1" x14ac:dyDescent="0.2">
      <c r="A410" s="179">
        <v>150</v>
      </c>
      <c r="B410" s="46">
        <v>9835684733</v>
      </c>
      <c r="C410" s="67" t="s">
        <v>170</v>
      </c>
      <c r="D410" s="48" t="s">
        <v>139</v>
      </c>
      <c r="E410" s="48" t="s">
        <v>163</v>
      </c>
      <c r="F410" s="48" t="s">
        <v>163</v>
      </c>
      <c r="G410" s="45">
        <v>50</v>
      </c>
      <c r="H410" s="45">
        <f t="shared" si="98"/>
        <v>200</v>
      </c>
      <c r="I410" s="45" t="s">
        <v>228</v>
      </c>
      <c r="J410" s="666">
        <v>500</v>
      </c>
      <c r="K410" s="49">
        <f>J410*1.1</f>
        <v>550</v>
      </c>
      <c r="L410" s="50">
        <f>H410*K410</f>
        <v>110000</v>
      </c>
      <c r="M410" s="51">
        <f t="shared" si="99"/>
        <v>22000</v>
      </c>
      <c r="N410" s="51">
        <f t="shared" si="100"/>
        <v>13750</v>
      </c>
      <c r="O410" s="52">
        <f t="shared" si="101"/>
        <v>145750</v>
      </c>
      <c r="P410" s="593">
        <v>45236</v>
      </c>
      <c r="Q410" s="52" t="s">
        <v>796</v>
      </c>
      <c r="R410" s="580" t="s">
        <v>385</v>
      </c>
      <c r="S410" s="574" t="s">
        <v>774</v>
      </c>
      <c r="T410" s="527">
        <f>'LOTTO 150'!B35</f>
        <v>80</v>
      </c>
      <c r="U410" s="45">
        <v>20</v>
      </c>
      <c r="V410" s="526">
        <f t="shared" si="102"/>
        <v>100</v>
      </c>
      <c r="W410" s="526"/>
      <c r="X410" s="45">
        <v>74</v>
      </c>
      <c r="Y410" s="673">
        <v>28600</v>
      </c>
      <c r="Z410" s="682">
        <f>Y410/H410</f>
        <v>143</v>
      </c>
      <c r="AA410" s="45" t="s">
        <v>806</v>
      </c>
      <c r="AB410" s="46" t="s">
        <v>818</v>
      </c>
      <c r="AC410" s="715" t="s">
        <v>819</v>
      </c>
    </row>
    <row r="411" spans="1:29" s="61" customFormat="1" ht="90" customHeight="1" x14ac:dyDescent="0.2">
      <c r="A411" s="750">
        <v>150</v>
      </c>
      <c r="B411" s="751">
        <v>9835684733</v>
      </c>
      <c r="C411" s="752" t="s">
        <v>170</v>
      </c>
      <c r="D411" s="751" t="s">
        <v>139</v>
      </c>
      <c r="E411" s="751" t="s">
        <v>163</v>
      </c>
      <c r="F411" s="751" t="s">
        <v>163</v>
      </c>
      <c r="G411" s="63">
        <v>50</v>
      </c>
      <c r="H411" s="63">
        <f t="shared" si="98"/>
        <v>200</v>
      </c>
      <c r="I411" s="63" t="s">
        <v>228</v>
      </c>
      <c r="J411" s="753">
        <v>500</v>
      </c>
      <c r="K411" s="754">
        <f>J411*1.1</f>
        <v>550</v>
      </c>
      <c r="L411" s="755">
        <f>H411*K411</f>
        <v>110000</v>
      </c>
      <c r="M411" s="756">
        <f t="shared" si="99"/>
        <v>22000</v>
      </c>
      <c r="N411" s="756">
        <f t="shared" si="100"/>
        <v>13750</v>
      </c>
      <c r="O411" s="757">
        <f t="shared" si="101"/>
        <v>145750</v>
      </c>
      <c r="P411" s="758">
        <v>45236</v>
      </c>
      <c r="Q411" s="757" t="s">
        <v>796</v>
      </c>
      <c r="R411" s="759" t="s">
        <v>390</v>
      </c>
      <c r="S411" s="760" t="s">
        <v>774</v>
      </c>
      <c r="T411" s="761">
        <f>'LOTTO 150'!B36</f>
        <v>80</v>
      </c>
      <c r="U411" s="63">
        <v>17.45</v>
      </c>
      <c r="V411" s="761">
        <f t="shared" si="102"/>
        <v>97.45</v>
      </c>
      <c r="W411" s="761"/>
      <c r="X411" s="63">
        <v>56.36</v>
      </c>
      <c r="Y411" s="762">
        <v>48000</v>
      </c>
      <c r="Z411" s="763">
        <f>Y411/H411</f>
        <v>240</v>
      </c>
      <c r="AA411" s="63" t="s">
        <v>806</v>
      </c>
      <c r="AB411" s="751" t="s">
        <v>818</v>
      </c>
      <c r="AC411" s="764" t="s">
        <v>831</v>
      </c>
    </row>
    <row r="412" spans="1:29" ht="346.5" customHeight="1" x14ac:dyDescent="0.2">
      <c r="A412" s="178">
        <v>151</v>
      </c>
      <c r="B412" s="2" t="s">
        <v>349</v>
      </c>
      <c r="C412" s="25" t="s">
        <v>366</v>
      </c>
      <c r="D412" s="4" t="s">
        <v>139</v>
      </c>
      <c r="E412" s="4" t="s">
        <v>163</v>
      </c>
      <c r="F412" s="4" t="s">
        <v>163</v>
      </c>
      <c r="G412" s="1">
        <v>40</v>
      </c>
      <c r="H412" s="1">
        <f t="shared" si="98"/>
        <v>160</v>
      </c>
      <c r="I412" s="1" t="s">
        <v>228</v>
      </c>
      <c r="J412" s="667">
        <v>1000</v>
      </c>
      <c r="K412" s="12">
        <f>J412*1.1</f>
        <v>1100</v>
      </c>
      <c r="L412" s="10">
        <f>H412*K412</f>
        <v>176000</v>
      </c>
      <c r="M412" s="3">
        <f t="shared" si="99"/>
        <v>35200</v>
      </c>
      <c r="N412" s="3">
        <f t="shared" si="100"/>
        <v>22000</v>
      </c>
      <c r="O412" s="11">
        <f t="shared" si="101"/>
        <v>233200</v>
      </c>
      <c r="P412" s="591">
        <v>45236</v>
      </c>
      <c r="Q412" s="11" t="s">
        <v>796</v>
      </c>
      <c r="R412" s="581" t="s">
        <v>372</v>
      </c>
      <c r="S412" s="573" t="s">
        <v>774</v>
      </c>
      <c r="T412" s="528">
        <f>'LOTTO 151'!B31</f>
        <v>80</v>
      </c>
      <c r="U412" s="1">
        <v>20</v>
      </c>
      <c r="V412" s="1">
        <f t="shared" si="102"/>
        <v>100</v>
      </c>
      <c r="W412" s="1"/>
      <c r="X412" s="1">
        <v>40.909999999999997</v>
      </c>
      <c r="Y412" s="672">
        <v>104000</v>
      </c>
      <c r="Z412" s="671">
        <f>Y412/H412</f>
        <v>650</v>
      </c>
      <c r="AA412" s="1" t="s">
        <v>806</v>
      </c>
      <c r="AB412" s="8" t="s">
        <v>818</v>
      </c>
      <c r="AC412" s="176" t="s">
        <v>819</v>
      </c>
    </row>
    <row r="413" spans="1:29" ht="346.5" customHeight="1" x14ac:dyDescent="0.2">
      <c r="A413" s="178">
        <v>151</v>
      </c>
      <c r="B413" s="2" t="s">
        <v>349</v>
      </c>
      <c r="C413" s="25" t="s">
        <v>366</v>
      </c>
      <c r="D413" s="4" t="s">
        <v>139</v>
      </c>
      <c r="E413" s="4" t="s">
        <v>163</v>
      </c>
      <c r="F413" s="4" t="s">
        <v>163</v>
      </c>
      <c r="G413" s="1">
        <v>40</v>
      </c>
      <c r="H413" s="1">
        <f t="shared" si="98"/>
        <v>160</v>
      </c>
      <c r="I413" s="1" t="s">
        <v>228</v>
      </c>
      <c r="J413" s="667">
        <v>1000</v>
      </c>
      <c r="K413" s="12">
        <f>J413*1.1</f>
        <v>1100</v>
      </c>
      <c r="L413" s="10">
        <f>H413*K413</f>
        <v>176000</v>
      </c>
      <c r="M413" s="3">
        <f t="shared" si="99"/>
        <v>35200</v>
      </c>
      <c r="N413" s="3">
        <f t="shared" si="100"/>
        <v>22000</v>
      </c>
      <c r="O413" s="11">
        <f t="shared" si="101"/>
        <v>233200</v>
      </c>
      <c r="P413" s="591">
        <v>45236</v>
      </c>
      <c r="Q413" s="11" t="s">
        <v>796</v>
      </c>
      <c r="R413" s="579" t="s">
        <v>373</v>
      </c>
      <c r="S413" s="573" t="s">
        <v>774</v>
      </c>
      <c r="T413" s="528">
        <f>'LOTTO 151'!B32</f>
        <v>80</v>
      </c>
      <c r="U413" s="1">
        <v>17.66</v>
      </c>
      <c r="V413" s="1">
        <f t="shared" si="102"/>
        <v>97.66</v>
      </c>
      <c r="W413" s="1"/>
      <c r="X413" s="1">
        <v>31.91</v>
      </c>
      <c r="Y413" s="672">
        <v>119840</v>
      </c>
      <c r="Z413" s="671">
        <f>Y413/H413</f>
        <v>749</v>
      </c>
      <c r="AA413" s="1" t="s">
        <v>806</v>
      </c>
      <c r="AB413" s="8" t="s">
        <v>818</v>
      </c>
      <c r="AC413" s="176" t="s">
        <v>819</v>
      </c>
    </row>
    <row r="414" spans="1:29" ht="346.5" customHeight="1" x14ac:dyDescent="0.2">
      <c r="A414" s="178">
        <v>151</v>
      </c>
      <c r="B414" s="2" t="s">
        <v>349</v>
      </c>
      <c r="C414" s="25" t="s">
        <v>366</v>
      </c>
      <c r="D414" s="4" t="s">
        <v>139</v>
      </c>
      <c r="E414" s="4" t="s">
        <v>163</v>
      </c>
      <c r="F414" s="4" t="s">
        <v>163</v>
      </c>
      <c r="G414" s="1">
        <v>40</v>
      </c>
      <c r="H414" s="1">
        <f t="shared" si="98"/>
        <v>160</v>
      </c>
      <c r="I414" s="1" t="s">
        <v>228</v>
      </c>
      <c r="J414" s="667">
        <v>1000</v>
      </c>
      <c r="K414" s="12">
        <f>J414*1.1</f>
        <v>1100</v>
      </c>
      <c r="L414" s="10">
        <f>H414*K414</f>
        <v>176000</v>
      </c>
      <c r="M414" s="3">
        <f t="shared" si="99"/>
        <v>35200</v>
      </c>
      <c r="N414" s="3">
        <f t="shared" si="100"/>
        <v>22000</v>
      </c>
      <c r="O414" s="11">
        <f t="shared" si="101"/>
        <v>233200</v>
      </c>
      <c r="P414" s="591">
        <v>45236</v>
      </c>
      <c r="Q414" s="11" t="s">
        <v>796</v>
      </c>
      <c r="R414" s="579" t="s">
        <v>380</v>
      </c>
      <c r="S414" s="573" t="s">
        <v>774</v>
      </c>
      <c r="T414" s="528">
        <f>'LOTTO 151'!B33</f>
        <v>80</v>
      </c>
      <c r="U414" s="1">
        <v>13.33</v>
      </c>
      <c r="V414" s="1">
        <f t="shared" si="102"/>
        <v>93.33</v>
      </c>
      <c r="W414" s="1"/>
      <c r="X414" s="1">
        <v>18.18</v>
      </c>
      <c r="Y414" s="672">
        <v>144000</v>
      </c>
      <c r="Z414" s="671">
        <f>Y414/H414</f>
        <v>900</v>
      </c>
      <c r="AA414" s="1" t="s">
        <v>812</v>
      </c>
      <c r="AB414" s="8" t="s">
        <v>809</v>
      </c>
      <c r="AC414" s="176" t="s">
        <v>809</v>
      </c>
    </row>
    <row r="415" spans="1:29" ht="346.5" customHeight="1" x14ac:dyDescent="0.2">
      <c r="A415" s="178">
        <v>151</v>
      </c>
      <c r="B415" s="2" t="s">
        <v>349</v>
      </c>
      <c r="C415" s="25" t="s">
        <v>366</v>
      </c>
      <c r="D415" s="4" t="s">
        <v>139</v>
      </c>
      <c r="E415" s="4" t="s">
        <v>163</v>
      </c>
      <c r="F415" s="4" t="s">
        <v>163</v>
      </c>
      <c r="G415" s="1">
        <v>40</v>
      </c>
      <c r="H415" s="1">
        <f t="shared" si="98"/>
        <v>160</v>
      </c>
      <c r="I415" s="1" t="s">
        <v>228</v>
      </c>
      <c r="J415" s="667">
        <v>1000</v>
      </c>
      <c r="K415" s="12">
        <f>J415*1.1</f>
        <v>1100</v>
      </c>
      <c r="L415" s="10">
        <f>H415*K415</f>
        <v>176000</v>
      </c>
      <c r="M415" s="3">
        <f t="shared" si="99"/>
        <v>35200</v>
      </c>
      <c r="N415" s="3">
        <f t="shared" si="100"/>
        <v>22000</v>
      </c>
      <c r="O415" s="11">
        <f t="shared" si="101"/>
        <v>233200</v>
      </c>
      <c r="P415" s="591">
        <v>45236</v>
      </c>
      <c r="Q415" s="11" t="s">
        <v>796</v>
      </c>
      <c r="R415" s="579" t="s">
        <v>388</v>
      </c>
      <c r="S415" s="573" t="s">
        <v>774</v>
      </c>
      <c r="T415" s="528">
        <f>'LOTTO 151'!B34</f>
        <v>80</v>
      </c>
      <c r="U415" s="1">
        <v>14.3</v>
      </c>
      <c r="V415" s="1">
        <f t="shared" si="102"/>
        <v>94.3</v>
      </c>
      <c r="W415" s="1"/>
      <c r="X415" s="1">
        <v>20.91</v>
      </c>
      <c r="Y415" s="672">
        <v>139200</v>
      </c>
      <c r="Z415" s="671">
        <f>Y415/H415</f>
        <v>870</v>
      </c>
      <c r="AA415" s="1" t="s">
        <v>812</v>
      </c>
      <c r="AB415" s="8" t="s">
        <v>807</v>
      </c>
      <c r="AC415" s="176" t="s">
        <v>819</v>
      </c>
    </row>
    <row r="416" spans="1:29" ht="346.5" customHeight="1" x14ac:dyDescent="0.2">
      <c r="A416" s="178">
        <v>151</v>
      </c>
      <c r="B416" s="2" t="s">
        <v>349</v>
      </c>
      <c r="C416" s="25" t="s">
        <v>366</v>
      </c>
      <c r="D416" s="4" t="s">
        <v>139</v>
      </c>
      <c r="E416" s="4" t="s">
        <v>163</v>
      </c>
      <c r="F416" s="4" t="s">
        <v>163</v>
      </c>
      <c r="G416" s="1">
        <v>40</v>
      </c>
      <c r="H416" s="1">
        <f t="shared" si="98"/>
        <v>160</v>
      </c>
      <c r="I416" s="1" t="s">
        <v>228</v>
      </c>
      <c r="J416" s="667">
        <v>1000</v>
      </c>
      <c r="K416" s="12">
        <f>J416*1.1</f>
        <v>1100</v>
      </c>
      <c r="L416" s="10">
        <f>H416*K416</f>
        <v>176000</v>
      </c>
      <c r="M416" s="3">
        <f t="shared" si="99"/>
        <v>35200</v>
      </c>
      <c r="N416" s="3">
        <f t="shared" si="100"/>
        <v>22000</v>
      </c>
      <c r="O416" s="11">
        <f t="shared" si="101"/>
        <v>233200</v>
      </c>
      <c r="P416" s="591">
        <v>45236</v>
      </c>
      <c r="Q416" s="11" t="s">
        <v>796</v>
      </c>
      <c r="R416" s="579" t="s">
        <v>402</v>
      </c>
      <c r="S416" s="573" t="s">
        <v>774</v>
      </c>
      <c r="T416" s="528">
        <f>'LOTTO 151'!B35</f>
        <v>80</v>
      </c>
      <c r="U416" s="1">
        <v>11.55</v>
      </c>
      <c r="V416" s="1">
        <f t="shared" si="102"/>
        <v>91.55</v>
      </c>
      <c r="W416" s="1"/>
      <c r="X416" s="1">
        <v>13.64</v>
      </c>
      <c r="Y416" s="672">
        <v>152000</v>
      </c>
      <c r="Z416" s="671">
        <f>Y416/H416</f>
        <v>950</v>
      </c>
      <c r="AA416" s="1" t="s">
        <v>812</v>
      </c>
      <c r="AB416" s="2" t="s">
        <v>809</v>
      </c>
      <c r="AC416" s="176" t="s">
        <v>809</v>
      </c>
    </row>
    <row r="417" spans="1:29" s="61" customFormat="1" ht="90" customHeight="1" x14ac:dyDescent="0.2">
      <c r="A417" s="179">
        <v>152</v>
      </c>
      <c r="B417" s="46">
        <v>9835753026</v>
      </c>
      <c r="C417" s="67" t="s">
        <v>121</v>
      </c>
      <c r="D417" s="48" t="s">
        <v>139</v>
      </c>
      <c r="E417" s="48" t="s">
        <v>163</v>
      </c>
      <c r="F417" s="48" t="s">
        <v>163</v>
      </c>
      <c r="G417" s="45">
        <v>40</v>
      </c>
      <c r="H417" s="45">
        <f t="shared" si="98"/>
        <v>160</v>
      </c>
      <c r="I417" s="45" t="s">
        <v>228</v>
      </c>
      <c r="J417" s="667">
        <v>10</v>
      </c>
      <c r="K417" s="57">
        <v>15</v>
      </c>
      <c r="L417" s="50">
        <f>H417*K417</f>
        <v>2400</v>
      </c>
      <c r="M417" s="51">
        <f t="shared" si="99"/>
        <v>480</v>
      </c>
      <c r="N417" s="51">
        <f t="shared" si="100"/>
        <v>300</v>
      </c>
      <c r="O417" s="52">
        <f t="shared" si="101"/>
        <v>3180</v>
      </c>
      <c r="P417" s="593">
        <v>45236</v>
      </c>
      <c r="Q417" s="52" t="s">
        <v>796</v>
      </c>
      <c r="R417" s="923" t="s">
        <v>411</v>
      </c>
      <c r="S417" s="574"/>
      <c r="T417" s="527"/>
      <c r="U417" s="45"/>
      <c r="V417" s="45"/>
      <c r="W417" s="45"/>
      <c r="X417" s="45"/>
      <c r="Y417" s="673"/>
      <c r="Z417" s="682"/>
      <c r="AA417" s="45"/>
      <c r="AB417" s="46"/>
      <c r="AC417" s="715"/>
    </row>
    <row r="418" spans="1:29" ht="90" customHeight="1" x14ac:dyDescent="0.2">
      <c r="A418" s="178">
        <v>153</v>
      </c>
      <c r="B418" s="35" t="s">
        <v>350</v>
      </c>
      <c r="C418" s="25" t="s">
        <v>122</v>
      </c>
      <c r="D418" s="4" t="s">
        <v>139</v>
      </c>
      <c r="E418" s="4" t="s">
        <v>163</v>
      </c>
      <c r="F418" s="4" t="s">
        <v>163</v>
      </c>
      <c r="G418" s="1">
        <v>40</v>
      </c>
      <c r="H418" s="1">
        <f t="shared" si="98"/>
        <v>160</v>
      </c>
      <c r="I418" s="1" t="s">
        <v>228</v>
      </c>
      <c r="J418" s="667">
        <v>90</v>
      </c>
      <c r="K418" s="12">
        <v>100</v>
      </c>
      <c r="L418" s="10">
        <f>H418*K418</f>
        <v>16000</v>
      </c>
      <c r="M418" s="3">
        <f t="shared" si="99"/>
        <v>3200</v>
      </c>
      <c r="N418" s="3">
        <f t="shared" si="100"/>
        <v>2000</v>
      </c>
      <c r="O418" s="11">
        <f t="shared" si="101"/>
        <v>21200</v>
      </c>
      <c r="P418" s="591">
        <v>45236</v>
      </c>
      <c r="Q418" s="11" t="s">
        <v>796</v>
      </c>
      <c r="R418" s="925" t="s">
        <v>411</v>
      </c>
      <c r="S418" s="573"/>
      <c r="T418" s="528"/>
      <c r="U418" s="1"/>
      <c r="V418" s="1"/>
      <c r="W418" s="1"/>
      <c r="X418" s="1"/>
      <c r="Y418" s="672"/>
      <c r="Z418" s="671"/>
      <c r="AA418" s="1"/>
      <c r="AB418" s="2"/>
      <c r="AC418" s="176"/>
    </row>
    <row r="419" spans="1:29" ht="90" customHeight="1" x14ac:dyDescent="0.2">
      <c r="A419" s="178"/>
      <c r="B419" s="2"/>
      <c r="C419" s="27" t="s">
        <v>172</v>
      </c>
      <c r="D419" s="18"/>
      <c r="E419" s="18"/>
      <c r="F419" s="18"/>
      <c r="G419" s="1"/>
      <c r="H419" s="1"/>
      <c r="I419" s="1"/>
      <c r="J419" s="667"/>
      <c r="K419" s="12"/>
      <c r="L419" s="10"/>
      <c r="M419" s="3"/>
      <c r="N419" s="3"/>
      <c r="O419" s="11"/>
      <c r="P419" s="11"/>
      <c r="Q419" s="11"/>
      <c r="R419" s="922"/>
      <c r="S419" s="573"/>
      <c r="T419" s="528"/>
      <c r="U419" s="1"/>
      <c r="V419" s="1"/>
      <c r="W419" s="1"/>
      <c r="X419" s="1"/>
      <c r="Y419" s="672"/>
      <c r="Z419" s="671"/>
      <c r="AA419" s="1"/>
      <c r="AB419" s="2"/>
      <c r="AC419" s="176"/>
    </row>
    <row r="420" spans="1:29" s="61" customFormat="1" ht="90" customHeight="1" x14ac:dyDescent="0.2">
      <c r="A420" s="179">
        <v>154</v>
      </c>
      <c r="B420" s="46" t="s">
        <v>351</v>
      </c>
      <c r="C420" s="67" t="s">
        <v>123</v>
      </c>
      <c r="D420" s="48" t="s">
        <v>139</v>
      </c>
      <c r="E420" s="48" t="s">
        <v>163</v>
      </c>
      <c r="F420" s="48" t="s">
        <v>163</v>
      </c>
      <c r="G420" s="45">
        <v>6</v>
      </c>
      <c r="H420" s="45">
        <f t="shared" ref="H420:H451" si="103">G420*4</f>
        <v>24</v>
      </c>
      <c r="I420" s="45" t="s">
        <v>228</v>
      </c>
      <c r="J420" s="667">
        <v>3600</v>
      </c>
      <c r="K420" s="57">
        <f>J420*1.1</f>
        <v>3960.0000000000005</v>
      </c>
      <c r="L420" s="50">
        <f>H420*K420</f>
        <v>95040.000000000015</v>
      </c>
      <c r="M420" s="51">
        <f t="shared" ref="M420:M451" si="104">L420*0.2</f>
        <v>19008.000000000004</v>
      </c>
      <c r="N420" s="51">
        <f t="shared" ref="N420:N451" si="105">L420/48*6</f>
        <v>11880.000000000002</v>
      </c>
      <c r="O420" s="52">
        <f t="shared" ref="O420:O451" si="106">L420+M420+N420</f>
        <v>125928.00000000001</v>
      </c>
      <c r="P420" s="593">
        <v>45236</v>
      </c>
      <c r="Q420" s="52" t="s">
        <v>796</v>
      </c>
      <c r="R420" s="580" t="s">
        <v>384</v>
      </c>
      <c r="S420" s="574" t="s">
        <v>774</v>
      </c>
      <c r="T420" s="527">
        <f>'LOTTO 154'!B15</f>
        <v>80</v>
      </c>
      <c r="U420" s="45">
        <v>20</v>
      </c>
      <c r="V420" s="526">
        <f>U420+T420</f>
        <v>100</v>
      </c>
      <c r="W420" s="526"/>
      <c r="X420" s="45">
        <v>6.81</v>
      </c>
      <c r="Y420" s="673">
        <v>88572</v>
      </c>
      <c r="Z420" s="682">
        <f>Y420/H420</f>
        <v>3690.5</v>
      </c>
      <c r="AA420" s="45"/>
      <c r="AB420" s="716" t="s">
        <v>807</v>
      </c>
      <c r="AC420" s="715" t="s">
        <v>819</v>
      </c>
    </row>
    <row r="421" spans="1:29" ht="90" customHeight="1" x14ac:dyDescent="0.2">
      <c r="A421" s="178">
        <v>155</v>
      </c>
      <c r="B421" s="2" t="s">
        <v>352</v>
      </c>
      <c r="C421" s="25" t="s">
        <v>124</v>
      </c>
      <c r="D421" s="4" t="s">
        <v>139</v>
      </c>
      <c r="E421" s="4" t="s">
        <v>163</v>
      </c>
      <c r="F421" s="4" t="s">
        <v>163</v>
      </c>
      <c r="G421" s="1">
        <v>3</v>
      </c>
      <c r="H421" s="1">
        <f t="shared" si="103"/>
        <v>12</v>
      </c>
      <c r="I421" s="1" t="s">
        <v>228</v>
      </c>
      <c r="J421" s="667">
        <v>3500</v>
      </c>
      <c r="K421" s="12">
        <f>J421*1.1</f>
        <v>3850.0000000000005</v>
      </c>
      <c r="L421" s="10">
        <f>H421*K421</f>
        <v>46200.000000000007</v>
      </c>
      <c r="M421" s="3">
        <f t="shared" si="104"/>
        <v>9240.0000000000018</v>
      </c>
      <c r="N421" s="3">
        <f t="shared" si="105"/>
        <v>5775.0000000000009</v>
      </c>
      <c r="O421" s="11">
        <f t="shared" si="106"/>
        <v>61215.000000000007</v>
      </c>
      <c r="P421" s="591">
        <v>45236</v>
      </c>
      <c r="Q421" s="11" t="s">
        <v>796</v>
      </c>
      <c r="R421" s="579" t="s">
        <v>384</v>
      </c>
      <c r="S421" s="573" t="s">
        <v>774</v>
      </c>
      <c r="T421" s="528">
        <f>'LOTTO 155'!B15</f>
        <v>80</v>
      </c>
      <c r="U421" s="1">
        <v>20</v>
      </c>
      <c r="V421" s="525">
        <f>U421+T421</f>
        <v>100</v>
      </c>
      <c r="W421" s="525"/>
      <c r="X421" s="1">
        <v>0.5</v>
      </c>
      <c r="Y421" s="672">
        <v>45969.599999999999</v>
      </c>
      <c r="Z421" s="671">
        <f>Y421/H421</f>
        <v>3830.7999999999997</v>
      </c>
      <c r="AA421" s="1"/>
      <c r="AB421" s="8" t="s">
        <v>807</v>
      </c>
      <c r="AC421" s="176" t="s">
        <v>819</v>
      </c>
    </row>
    <row r="422" spans="1:29" s="61" customFormat="1" ht="90" customHeight="1" x14ac:dyDescent="0.2">
      <c r="A422" s="179">
        <v>156</v>
      </c>
      <c r="B422" s="46">
        <v>9835861943</v>
      </c>
      <c r="C422" s="67" t="s">
        <v>125</v>
      </c>
      <c r="D422" s="48" t="s">
        <v>139</v>
      </c>
      <c r="E422" s="48" t="s">
        <v>163</v>
      </c>
      <c r="F422" s="48" t="s">
        <v>163</v>
      </c>
      <c r="G422" s="45">
        <v>6</v>
      </c>
      <c r="H422" s="45">
        <f t="shared" si="103"/>
        <v>24</v>
      </c>
      <c r="I422" s="45" t="s">
        <v>228</v>
      </c>
      <c r="J422" s="667">
        <v>3500</v>
      </c>
      <c r="K422" s="57">
        <f>J422*1.1</f>
        <v>3850.0000000000005</v>
      </c>
      <c r="L422" s="50">
        <f>H422*K422</f>
        <v>92400.000000000015</v>
      </c>
      <c r="M422" s="51">
        <f t="shared" si="104"/>
        <v>18480.000000000004</v>
      </c>
      <c r="N422" s="51">
        <f t="shared" si="105"/>
        <v>11550.000000000002</v>
      </c>
      <c r="O422" s="52">
        <f t="shared" si="106"/>
        <v>122430.00000000001</v>
      </c>
      <c r="P422" s="593">
        <v>45236</v>
      </c>
      <c r="Q422" s="52" t="s">
        <v>796</v>
      </c>
      <c r="R422" s="580" t="s">
        <v>373</v>
      </c>
      <c r="S422" s="574" t="s">
        <v>774</v>
      </c>
      <c r="T422" s="527">
        <f>'LOTTO 156'!B27</f>
        <v>80</v>
      </c>
      <c r="U422" s="45">
        <v>13.03</v>
      </c>
      <c r="V422" s="526">
        <f>U422+T422</f>
        <v>93.03</v>
      </c>
      <c r="W422" s="526"/>
      <c r="X422" s="45">
        <v>22.6</v>
      </c>
      <c r="Y422" s="673">
        <v>71520</v>
      </c>
      <c r="Z422" s="682">
        <f>Y422/H422</f>
        <v>2980</v>
      </c>
      <c r="AA422" s="45" t="s">
        <v>812</v>
      </c>
      <c r="AB422" s="716" t="s">
        <v>807</v>
      </c>
      <c r="AC422" s="715" t="s">
        <v>819</v>
      </c>
    </row>
    <row r="423" spans="1:29" s="61" customFormat="1" ht="90" customHeight="1" x14ac:dyDescent="0.2">
      <c r="A423" s="179">
        <v>156</v>
      </c>
      <c r="B423" s="46">
        <v>9835861943</v>
      </c>
      <c r="C423" s="67" t="s">
        <v>125</v>
      </c>
      <c r="D423" s="48" t="s">
        <v>139</v>
      </c>
      <c r="E423" s="48" t="s">
        <v>163</v>
      </c>
      <c r="F423" s="48" t="s">
        <v>163</v>
      </c>
      <c r="G423" s="45">
        <v>6</v>
      </c>
      <c r="H423" s="45">
        <f t="shared" si="103"/>
        <v>24</v>
      </c>
      <c r="I423" s="45" t="s">
        <v>228</v>
      </c>
      <c r="J423" s="667">
        <v>3500</v>
      </c>
      <c r="K423" s="57">
        <f>J423*1.1</f>
        <v>3850.0000000000005</v>
      </c>
      <c r="L423" s="50">
        <f>H423*K423</f>
        <v>92400.000000000015</v>
      </c>
      <c r="M423" s="51">
        <f t="shared" si="104"/>
        <v>18480.000000000004</v>
      </c>
      <c r="N423" s="51">
        <f t="shared" si="105"/>
        <v>11550.000000000002</v>
      </c>
      <c r="O423" s="52">
        <f t="shared" si="106"/>
        <v>122430.00000000001</v>
      </c>
      <c r="P423" s="593">
        <v>45236</v>
      </c>
      <c r="Q423" s="52" t="s">
        <v>796</v>
      </c>
      <c r="R423" s="580" t="s">
        <v>392</v>
      </c>
      <c r="S423" s="574" t="s">
        <v>774</v>
      </c>
      <c r="T423" s="527">
        <f>'LOTTO 156'!B28</f>
        <v>80</v>
      </c>
      <c r="U423" s="45">
        <v>9.5299999999999994</v>
      </c>
      <c r="V423" s="526">
        <f t="shared" ref="V423:V430" si="107">U423+T423</f>
        <v>89.53</v>
      </c>
      <c r="W423" s="526"/>
      <c r="X423" s="45">
        <v>12.08</v>
      </c>
      <c r="Y423" s="682">
        <v>81240</v>
      </c>
      <c r="Z423" s="682">
        <f>Y423/H423</f>
        <v>3385</v>
      </c>
      <c r="AA423" s="45" t="s">
        <v>812</v>
      </c>
      <c r="AB423" s="716" t="s">
        <v>807</v>
      </c>
      <c r="AC423" s="715" t="s">
        <v>819</v>
      </c>
    </row>
    <row r="424" spans="1:29" s="61" customFormat="1" ht="90" customHeight="1" x14ac:dyDescent="0.2">
      <c r="A424" s="179">
        <v>156</v>
      </c>
      <c r="B424" s="46">
        <v>9835861943</v>
      </c>
      <c r="C424" s="67" t="s">
        <v>125</v>
      </c>
      <c r="D424" s="48" t="s">
        <v>139</v>
      </c>
      <c r="E424" s="48" t="s">
        <v>163</v>
      </c>
      <c r="F424" s="48" t="s">
        <v>163</v>
      </c>
      <c r="G424" s="45">
        <v>6</v>
      </c>
      <c r="H424" s="45">
        <f t="shared" si="103"/>
        <v>24</v>
      </c>
      <c r="I424" s="45" t="s">
        <v>228</v>
      </c>
      <c r="J424" s="667">
        <v>3500</v>
      </c>
      <c r="K424" s="57">
        <f>J424*1.1</f>
        <v>3850.0000000000005</v>
      </c>
      <c r="L424" s="50">
        <f>H424*K424</f>
        <v>92400.000000000015</v>
      </c>
      <c r="M424" s="51">
        <f t="shared" si="104"/>
        <v>18480.000000000004</v>
      </c>
      <c r="N424" s="51">
        <f t="shared" si="105"/>
        <v>11550.000000000002</v>
      </c>
      <c r="O424" s="52">
        <f t="shared" si="106"/>
        <v>122430.00000000001</v>
      </c>
      <c r="P424" s="593">
        <v>45236</v>
      </c>
      <c r="Q424" s="52" t="s">
        <v>796</v>
      </c>
      <c r="R424" s="580" t="s">
        <v>395</v>
      </c>
      <c r="S424" s="574" t="s">
        <v>774</v>
      </c>
      <c r="T424" s="527">
        <f>'LOTTO 156'!B29</f>
        <v>80</v>
      </c>
      <c r="U424" s="45">
        <v>20</v>
      </c>
      <c r="V424" s="526">
        <f t="shared" si="107"/>
        <v>100</v>
      </c>
      <c r="W424" s="526"/>
      <c r="X424" s="45">
        <v>53.25</v>
      </c>
      <c r="Y424" s="682">
        <v>43200</v>
      </c>
      <c r="Z424" s="682">
        <f>Y424/H424</f>
        <v>1800</v>
      </c>
      <c r="AA424" s="45" t="s">
        <v>806</v>
      </c>
      <c r="AB424" s="716" t="s">
        <v>818</v>
      </c>
      <c r="AC424" s="715" t="s">
        <v>819</v>
      </c>
    </row>
    <row r="425" spans="1:29" s="61" customFormat="1" ht="90" customHeight="1" x14ac:dyDescent="0.2">
      <c r="A425" s="179">
        <v>156</v>
      </c>
      <c r="B425" s="46">
        <v>9835861943</v>
      </c>
      <c r="C425" s="67" t="s">
        <v>125</v>
      </c>
      <c r="D425" s="48" t="s">
        <v>139</v>
      </c>
      <c r="E425" s="48" t="s">
        <v>163</v>
      </c>
      <c r="F425" s="48" t="s">
        <v>163</v>
      </c>
      <c r="G425" s="45">
        <v>6</v>
      </c>
      <c r="H425" s="45">
        <f t="shared" si="103"/>
        <v>24</v>
      </c>
      <c r="I425" s="45" t="s">
        <v>228</v>
      </c>
      <c r="J425" s="667">
        <v>3500</v>
      </c>
      <c r="K425" s="57">
        <f>J425*1.1</f>
        <v>3850.0000000000005</v>
      </c>
      <c r="L425" s="50">
        <f>H425*K425</f>
        <v>92400.000000000015</v>
      </c>
      <c r="M425" s="51">
        <f t="shared" si="104"/>
        <v>18480.000000000004</v>
      </c>
      <c r="N425" s="51">
        <f t="shared" si="105"/>
        <v>11550.000000000002</v>
      </c>
      <c r="O425" s="52">
        <f t="shared" si="106"/>
        <v>122430.00000000001</v>
      </c>
      <c r="P425" s="593">
        <v>45236</v>
      </c>
      <c r="Q425" s="52" t="s">
        <v>796</v>
      </c>
      <c r="R425" s="580" t="s">
        <v>401</v>
      </c>
      <c r="S425" s="574" t="s">
        <v>774</v>
      </c>
      <c r="T425" s="527">
        <f>'LOTTO 156'!B30</f>
        <v>80</v>
      </c>
      <c r="U425" s="45">
        <v>9.2899999999999991</v>
      </c>
      <c r="V425" s="526">
        <f t="shared" si="107"/>
        <v>89.289999999999992</v>
      </c>
      <c r="W425" s="526"/>
      <c r="X425" s="45">
        <v>11.49</v>
      </c>
      <c r="Y425" s="682">
        <v>81783.600000000006</v>
      </c>
      <c r="Z425" s="682">
        <f>Y425/H425</f>
        <v>3407.65</v>
      </c>
      <c r="AA425" s="45" t="s">
        <v>812</v>
      </c>
      <c r="AB425" s="46" t="s">
        <v>809</v>
      </c>
      <c r="AC425" s="715" t="s">
        <v>809</v>
      </c>
    </row>
    <row r="426" spans="1:29" ht="90" customHeight="1" x14ac:dyDescent="0.2">
      <c r="A426" s="178">
        <v>157</v>
      </c>
      <c r="B426" s="35" t="s">
        <v>353</v>
      </c>
      <c r="C426" s="28" t="s">
        <v>126</v>
      </c>
      <c r="D426" s="4" t="s">
        <v>139</v>
      </c>
      <c r="E426" s="4" t="s">
        <v>163</v>
      </c>
      <c r="F426" s="4" t="s">
        <v>163</v>
      </c>
      <c r="G426" s="1">
        <v>6</v>
      </c>
      <c r="H426" s="1">
        <f t="shared" si="103"/>
        <v>24</v>
      </c>
      <c r="I426" s="1" t="s">
        <v>228</v>
      </c>
      <c r="J426" s="667">
        <v>3500</v>
      </c>
      <c r="K426" s="12">
        <f>J426*1.1</f>
        <v>3850.0000000000005</v>
      </c>
      <c r="L426" s="10">
        <f>H426*K426</f>
        <v>92400.000000000015</v>
      </c>
      <c r="M426" s="3">
        <f t="shared" si="104"/>
        <v>18480.000000000004</v>
      </c>
      <c r="N426" s="3">
        <f t="shared" si="105"/>
        <v>11550.000000000002</v>
      </c>
      <c r="O426" s="11">
        <f t="shared" si="106"/>
        <v>122430.00000000001</v>
      </c>
      <c r="P426" s="591">
        <v>45236</v>
      </c>
      <c r="Q426" s="11" t="s">
        <v>796</v>
      </c>
      <c r="R426" s="579" t="s">
        <v>373</v>
      </c>
      <c r="S426" s="573" t="s">
        <v>774</v>
      </c>
      <c r="T426" s="528">
        <f>'LOTTO 157'!B31</f>
        <v>80</v>
      </c>
      <c r="U426" s="1">
        <v>12.22</v>
      </c>
      <c r="V426" s="1">
        <f t="shared" si="107"/>
        <v>92.22</v>
      </c>
      <c r="W426" s="1"/>
      <c r="X426" s="1">
        <v>22.6</v>
      </c>
      <c r="Y426" s="672">
        <v>71520</v>
      </c>
      <c r="Z426" s="671">
        <f>Y426/H426</f>
        <v>2980</v>
      </c>
      <c r="AA426" s="1" t="s">
        <v>812</v>
      </c>
      <c r="AB426" s="2"/>
      <c r="AC426" s="176"/>
    </row>
    <row r="427" spans="1:29" ht="90" customHeight="1" x14ac:dyDescent="0.2">
      <c r="A427" s="178">
        <v>157</v>
      </c>
      <c r="B427" s="35" t="s">
        <v>353</v>
      </c>
      <c r="C427" s="28" t="s">
        <v>126</v>
      </c>
      <c r="D427" s="4" t="s">
        <v>139</v>
      </c>
      <c r="E427" s="4" t="s">
        <v>163</v>
      </c>
      <c r="F427" s="4" t="s">
        <v>163</v>
      </c>
      <c r="G427" s="1">
        <v>6</v>
      </c>
      <c r="H427" s="1">
        <f t="shared" si="103"/>
        <v>24</v>
      </c>
      <c r="I427" s="1" t="s">
        <v>228</v>
      </c>
      <c r="J427" s="667">
        <v>3500</v>
      </c>
      <c r="K427" s="12">
        <f>J427*1.1</f>
        <v>3850.0000000000005</v>
      </c>
      <c r="L427" s="10">
        <f>H427*K427</f>
        <v>92400.000000000015</v>
      </c>
      <c r="M427" s="3">
        <f t="shared" si="104"/>
        <v>18480.000000000004</v>
      </c>
      <c r="N427" s="3">
        <f t="shared" si="105"/>
        <v>11550.000000000002</v>
      </c>
      <c r="O427" s="11">
        <f t="shared" si="106"/>
        <v>122430.00000000001</v>
      </c>
      <c r="P427" s="591">
        <v>45236</v>
      </c>
      <c r="Q427" s="11" t="s">
        <v>796</v>
      </c>
      <c r="R427" s="579" t="s">
        <v>392</v>
      </c>
      <c r="S427" s="573" t="s">
        <v>774</v>
      </c>
      <c r="T427" s="528">
        <f>'LOTTO 157'!B32</f>
        <v>80</v>
      </c>
      <c r="U427" s="1">
        <v>5.99</v>
      </c>
      <c r="V427" s="1">
        <f t="shared" si="107"/>
        <v>85.99</v>
      </c>
      <c r="W427" s="1"/>
      <c r="X427" s="1">
        <v>5.43</v>
      </c>
      <c r="Y427" s="672">
        <v>87384</v>
      </c>
      <c r="Z427" s="671">
        <f>Y427/H427</f>
        <v>3641</v>
      </c>
      <c r="AA427" s="1" t="s">
        <v>812</v>
      </c>
      <c r="AB427" s="2"/>
      <c r="AC427" s="176"/>
    </row>
    <row r="428" spans="1:29" ht="90" customHeight="1" x14ac:dyDescent="0.2">
      <c r="A428" s="178">
        <v>157</v>
      </c>
      <c r="B428" s="35" t="s">
        <v>353</v>
      </c>
      <c r="C428" s="28" t="s">
        <v>126</v>
      </c>
      <c r="D428" s="4" t="s">
        <v>139</v>
      </c>
      <c r="E428" s="4" t="s">
        <v>163</v>
      </c>
      <c r="F428" s="4" t="s">
        <v>163</v>
      </c>
      <c r="G428" s="1">
        <v>6</v>
      </c>
      <c r="H428" s="1">
        <f t="shared" si="103"/>
        <v>24</v>
      </c>
      <c r="I428" s="1" t="s">
        <v>228</v>
      </c>
      <c r="J428" s="667">
        <v>3500</v>
      </c>
      <c r="K428" s="12">
        <f>J428*1.1</f>
        <v>3850.0000000000005</v>
      </c>
      <c r="L428" s="10">
        <f>H428*K428</f>
        <v>92400.000000000015</v>
      </c>
      <c r="M428" s="3">
        <f t="shared" si="104"/>
        <v>18480.000000000004</v>
      </c>
      <c r="N428" s="3">
        <f t="shared" si="105"/>
        <v>11550.000000000002</v>
      </c>
      <c r="O428" s="11">
        <f t="shared" si="106"/>
        <v>122430.00000000001</v>
      </c>
      <c r="P428" s="591">
        <v>45236</v>
      </c>
      <c r="Q428" s="11" t="s">
        <v>796</v>
      </c>
      <c r="R428" s="579" t="s">
        <v>394</v>
      </c>
      <c r="S428" s="573" t="s">
        <v>774</v>
      </c>
      <c r="T428" s="528">
        <f>'LOTTO 157'!B33</f>
        <v>80</v>
      </c>
      <c r="U428" s="1">
        <v>17.87</v>
      </c>
      <c r="V428" s="1">
        <f t="shared" si="107"/>
        <v>97.87</v>
      </c>
      <c r="W428" s="1"/>
      <c r="X428" s="1">
        <v>48.31</v>
      </c>
      <c r="Y428" s="672">
        <v>47760</v>
      </c>
      <c r="Z428" s="671">
        <f>Y428/H428</f>
        <v>1990</v>
      </c>
      <c r="AA428" s="1" t="s">
        <v>806</v>
      </c>
      <c r="AB428" s="2" t="s">
        <v>818</v>
      </c>
      <c r="AC428" s="176" t="s">
        <v>819</v>
      </c>
    </row>
    <row r="429" spans="1:29" ht="90" customHeight="1" x14ac:dyDescent="0.2">
      <c r="A429" s="178">
        <v>157</v>
      </c>
      <c r="B429" s="35" t="s">
        <v>353</v>
      </c>
      <c r="C429" s="28" t="s">
        <v>126</v>
      </c>
      <c r="D429" s="4" t="s">
        <v>139</v>
      </c>
      <c r="E429" s="4" t="s">
        <v>163</v>
      </c>
      <c r="F429" s="4" t="s">
        <v>163</v>
      </c>
      <c r="G429" s="1">
        <v>6</v>
      </c>
      <c r="H429" s="1">
        <f t="shared" si="103"/>
        <v>24</v>
      </c>
      <c r="I429" s="1" t="s">
        <v>228</v>
      </c>
      <c r="J429" s="667">
        <v>3500</v>
      </c>
      <c r="K429" s="12">
        <f>J429*1.1</f>
        <v>3850.0000000000005</v>
      </c>
      <c r="L429" s="10">
        <f>H429*K429</f>
        <v>92400.000000000015</v>
      </c>
      <c r="M429" s="3">
        <f t="shared" si="104"/>
        <v>18480.000000000004</v>
      </c>
      <c r="N429" s="3">
        <f t="shared" si="105"/>
        <v>11550.000000000002</v>
      </c>
      <c r="O429" s="11">
        <f t="shared" si="106"/>
        <v>122430.00000000001</v>
      </c>
      <c r="P429" s="591">
        <v>45236</v>
      </c>
      <c r="Q429" s="11" t="s">
        <v>796</v>
      </c>
      <c r="R429" s="579" t="s">
        <v>395</v>
      </c>
      <c r="S429" s="573" t="s">
        <v>774</v>
      </c>
      <c r="T429" s="528">
        <f>'LOTTO 157'!B34</f>
        <v>80</v>
      </c>
      <c r="U429" s="1">
        <v>18.760000000000002</v>
      </c>
      <c r="V429" s="1">
        <f t="shared" si="107"/>
        <v>98.76</v>
      </c>
      <c r="W429" s="1"/>
      <c r="X429" s="1">
        <v>53.25</v>
      </c>
      <c r="Y429" s="672">
        <v>43200</v>
      </c>
      <c r="Z429" s="671">
        <f>Y429/H429</f>
        <v>1800</v>
      </c>
      <c r="AA429" s="1" t="s">
        <v>806</v>
      </c>
      <c r="AB429" s="2" t="s">
        <v>818</v>
      </c>
      <c r="AC429" s="176" t="s">
        <v>819</v>
      </c>
    </row>
    <row r="430" spans="1:29" ht="90" customHeight="1" x14ac:dyDescent="0.2">
      <c r="A430" s="178">
        <v>157</v>
      </c>
      <c r="B430" s="35" t="s">
        <v>353</v>
      </c>
      <c r="C430" s="28" t="s">
        <v>126</v>
      </c>
      <c r="D430" s="4" t="s">
        <v>139</v>
      </c>
      <c r="E430" s="4" t="s">
        <v>163</v>
      </c>
      <c r="F430" s="4" t="s">
        <v>163</v>
      </c>
      <c r="G430" s="1">
        <v>6</v>
      </c>
      <c r="H430" s="1">
        <f t="shared" si="103"/>
        <v>24</v>
      </c>
      <c r="I430" s="1" t="s">
        <v>228</v>
      </c>
      <c r="J430" s="667">
        <v>3500</v>
      </c>
      <c r="K430" s="12">
        <f>J430*1.1</f>
        <v>3850.0000000000005</v>
      </c>
      <c r="L430" s="10">
        <f>H430*K430</f>
        <v>92400.000000000015</v>
      </c>
      <c r="M430" s="3">
        <f t="shared" si="104"/>
        <v>18480.000000000004</v>
      </c>
      <c r="N430" s="3">
        <f t="shared" si="105"/>
        <v>11550.000000000002</v>
      </c>
      <c r="O430" s="11">
        <f t="shared" si="106"/>
        <v>122430.00000000001</v>
      </c>
      <c r="P430" s="591">
        <v>45236</v>
      </c>
      <c r="Q430" s="11" t="s">
        <v>796</v>
      </c>
      <c r="R430" s="579" t="s">
        <v>401</v>
      </c>
      <c r="S430" s="573" t="s">
        <v>774</v>
      </c>
      <c r="T430" s="528">
        <f>'LOTTO 157'!B35</f>
        <v>80</v>
      </c>
      <c r="U430" s="1">
        <v>20</v>
      </c>
      <c r="V430" s="1">
        <f t="shared" si="107"/>
        <v>100</v>
      </c>
      <c r="W430" s="1"/>
      <c r="X430" s="1">
        <v>60.49</v>
      </c>
      <c r="Y430" s="672">
        <v>36508.32</v>
      </c>
      <c r="Z430" s="671">
        <f>Y430/H430</f>
        <v>1521.18</v>
      </c>
      <c r="AA430" s="1" t="s">
        <v>806</v>
      </c>
      <c r="AB430" s="2" t="s">
        <v>818</v>
      </c>
      <c r="AC430" s="176" t="s">
        <v>819</v>
      </c>
    </row>
    <row r="431" spans="1:29" s="61" customFormat="1" ht="90" customHeight="1" x14ac:dyDescent="0.2">
      <c r="A431" s="179">
        <v>158</v>
      </c>
      <c r="B431" s="46">
        <v>9835894480</v>
      </c>
      <c r="C431" s="68" t="s">
        <v>140</v>
      </c>
      <c r="D431" s="48" t="s">
        <v>139</v>
      </c>
      <c r="E431" s="48" t="s">
        <v>163</v>
      </c>
      <c r="F431" s="48" t="s">
        <v>163</v>
      </c>
      <c r="G431" s="45">
        <v>6</v>
      </c>
      <c r="H431" s="45">
        <f t="shared" si="103"/>
        <v>24</v>
      </c>
      <c r="I431" s="45" t="s">
        <v>228</v>
      </c>
      <c r="J431" s="667">
        <v>3500</v>
      </c>
      <c r="K431" s="57">
        <f>J431*1.1</f>
        <v>3850.0000000000005</v>
      </c>
      <c r="L431" s="50">
        <f>H431*K431</f>
        <v>92400.000000000015</v>
      </c>
      <c r="M431" s="51">
        <f t="shared" si="104"/>
        <v>18480.000000000004</v>
      </c>
      <c r="N431" s="51">
        <f t="shared" si="105"/>
        <v>11550.000000000002</v>
      </c>
      <c r="O431" s="52">
        <f t="shared" si="106"/>
        <v>122430.00000000001</v>
      </c>
      <c r="P431" s="593">
        <v>45236</v>
      </c>
      <c r="Q431" s="52" t="s">
        <v>796</v>
      </c>
      <c r="R431" s="580" t="s">
        <v>373</v>
      </c>
      <c r="S431" s="574" t="s">
        <v>774</v>
      </c>
      <c r="T431" s="527">
        <f>'LOTTO 158'!B27</f>
        <v>80</v>
      </c>
      <c r="U431" s="45">
        <v>13.03</v>
      </c>
      <c r="V431" s="526">
        <f>U431+T431</f>
        <v>93.03</v>
      </c>
      <c r="W431" s="526"/>
      <c r="X431" s="45">
        <v>22.6</v>
      </c>
      <c r="Y431" s="673">
        <v>71520</v>
      </c>
      <c r="Z431" s="682">
        <f>Y431/H431</f>
        <v>2980</v>
      </c>
      <c r="AA431" s="45" t="s">
        <v>812</v>
      </c>
      <c r="AB431" s="46"/>
      <c r="AC431" s="715"/>
    </row>
    <row r="432" spans="1:29" s="61" customFormat="1" ht="90" customHeight="1" x14ac:dyDescent="0.2">
      <c r="A432" s="179">
        <v>158</v>
      </c>
      <c r="B432" s="46">
        <v>9835894480</v>
      </c>
      <c r="C432" s="68" t="s">
        <v>140</v>
      </c>
      <c r="D432" s="48" t="s">
        <v>139</v>
      </c>
      <c r="E432" s="48" t="s">
        <v>163</v>
      </c>
      <c r="F432" s="48" t="s">
        <v>163</v>
      </c>
      <c r="G432" s="45">
        <v>6</v>
      </c>
      <c r="H432" s="45">
        <f t="shared" si="103"/>
        <v>24</v>
      </c>
      <c r="I432" s="45" t="s">
        <v>228</v>
      </c>
      <c r="J432" s="667">
        <v>3500</v>
      </c>
      <c r="K432" s="57">
        <f>J432*1.1</f>
        <v>3850.0000000000005</v>
      </c>
      <c r="L432" s="50">
        <f>H432*K432</f>
        <v>92400.000000000015</v>
      </c>
      <c r="M432" s="51">
        <f t="shared" si="104"/>
        <v>18480.000000000004</v>
      </c>
      <c r="N432" s="51">
        <f t="shared" si="105"/>
        <v>11550.000000000002</v>
      </c>
      <c r="O432" s="52">
        <f t="shared" si="106"/>
        <v>122430.00000000001</v>
      </c>
      <c r="P432" s="593">
        <v>45236</v>
      </c>
      <c r="Q432" s="52" t="s">
        <v>796</v>
      </c>
      <c r="R432" s="580" t="s">
        <v>392</v>
      </c>
      <c r="S432" s="574" t="s">
        <v>774</v>
      </c>
      <c r="T432" s="527">
        <f>'LOTTO 158'!B28</f>
        <v>80</v>
      </c>
      <c r="U432" s="45">
        <v>13.06</v>
      </c>
      <c r="V432" s="526">
        <f t="shared" ref="V432:V454" si="108">U432+T432</f>
        <v>93.06</v>
      </c>
      <c r="W432" s="526"/>
      <c r="X432" s="45">
        <v>22.7</v>
      </c>
      <c r="Y432" s="673">
        <v>71424</v>
      </c>
      <c r="Z432" s="682">
        <f>Y432/H432</f>
        <v>2976</v>
      </c>
      <c r="AA432" s="45" t="s">
        <v>812</v>
      </c>
      <c r="AB432" s="716" t="s">
        <v>807</v>
      </c>
      <c r="AC432" s="715" t="s">
        <v>819</v>
      </c>
    </row>
    <row r="433" spans="1:29" s="61" customFormat="1" ht="90" customHeight="1" x14ac:dyDescent="0.2">
      <c r="A433" s="179">
        <v>158</v>
      </c>
      <c r="B433" s="46">
        <v>9835894480</v>
      </c>
      <c r="C433" s="68" t="s">
        <v>140</v>
      </c>
      <c r="D433" s="48" t="s">
        <v>139</v>
      </c>
      <c r="E433" s="48" t="s">
        <v>163</v>
      </c>
      <c r="F433" s="48" t="s">
        <v>163</v>
      </c>
      <c r="G433" s="45">
        <v>6</v>
      </c>
      <c r="H433" s="45">
        <f t="shared" si="103"/>
        <v>24</v>
      </c>
      <c r="I433" s="45" t="s">
        <v>228</v>
      </c>
      <c r="J433" s="667">
        <v>3500</v>
      </c>
      <c r="K433" s="57">
        <f>J433*1.1</f>
        <v>3850.0000000000005</v>
      </c>
      <c r="L433" s="50">
        <f>H433*K433</f>
        <v>92400.000000000015</v>
      </c>
      <c r="M433" s="51">
        <f t="shared" si="104"/>
        <v>18480.000000000004</v>
      </c>
      <c r="N433" s="51">
        <f t="shared" si="105"/>
        <v>11550.000000000002</v>
      </c>
      <c r="O433" s="52">
        <f t="shared" si="106"/>
        <v>122430.00000000001</v>
      </c>
      <c r="P433" s="593">
        <v>45236</v>
      </c>
      <c r="Q433" s="52" t="s">
        <v>796</v>
      </c>
      <c r="R433" s="580" t="s">
        <v>394</v>
      </c>
      <c r="S433" s="574" t="s">
        <v>774</v>
      </c>
      <c r="T433" s="527">
        <f>'LOTTO 158'!B29</f>
        <v>80</v>
      </c>
      <c r="U433" s="45">
        <v>16.53</v>
      </c>
      <c r="V433" s="526">
        <f t="shared" si="108"/>
        <v>96.53</v>
      </c>
      <c r="W433" s="526"/>
      <c r="X433" s="45">
        <v>36.36</v>
      </c>
      <c r="Y433" s="673">
        <v>58800</v>
      </c>
      <c r="Z433" s="682">
        <f>Y433/H433</f>
        <v>2450</v>
      </c>
      <c r="AA433" s="45" t="s">
        <v>806</v>
      </c>
      <c r="AB433" s="46" t="s">
        <v>818</v>
      </c>
      <c r="AC433" s="715" t="s">
        <v>819</v>
      </c>
    </row>
    <row r="434" spans="1:29" s="61" customFormat="1" ht="90" customHeight="1" x14ac:dyDescent="0.2">
      <c r="A434" s="179">
        <v>158</v>
      </c>
      <c r="B434" s="46">
        <v>9835894480</v>
      </c>
      <c r="C434" s="68" t="s">
        <v>140</v>
      </c>
      <c r="D434" s="48" t="s">
        <v>139</v>
      </c>
      <c r="E434" s="48" t="s">
        <v>163</v>
      </c>
      <c r="F434" s="48" t="s">
        <v>163</v>
      </c>
      <c r="G434" s="45">
        <v>6</v>
      </c>
      <c r="H434" s="45">
        <f t="shared" si="103"/>
        <v>24</v>
      </c>
      <c r="I434" s="45" t="s">
        <v>228</v>
      </c>
      <c r="J434" s="667">
        <v>3500</v>
      </c>
      <c r="K434" s="57">
        <f>J434*1.1</f>
        <v>3850.0000000000005</v>
      </c>
      <c r="L434" s="50">
        <f>H434*K434</f>
        <v>92400.000000000015</v>
      </c>
      <c r="M434" s="51">
        <f t="shared" si="104"/>
        <v>18480.000000000004</v>
      </c>
      <c r="N434" s="51">
        <f t="shared" si="105"/>
        <v>11550.000000000002</v>
      </c>
      <c r="O434" s="52">
        <f t="shared" si="106"/>
        <v>122430.00000000001</v>
      </c>
      <c r="P434" s="593">
        <v>45236</v>
      </c>
      <c r="Q434" s="52" t="s">
        <v>796</v>
      </c>
      <c r="R434" s="580" t="s">
        <v>395</v>
      </c>
      <c r="S434" s="574" t="s">
        <v>774</v>
      </c>
      <c r="T434" s="527">
        <f>'LOTTO 158'!B30</f>
        <v>80</v>
      </c>
      <c r="U434" s="45">
        <v>20</v>
      </c>
      <c r="V434" s="526">
        <f t="shared" si="108"/>
        <v>100</v>
      </c>
      <c r="W434" s="526"/>
      <c r="X434" s="45">
        <v>53.25</v>
      </c>
      <c r="Y434" s="673">
        <v>43200</v>
      </c>
      <c r="Z434" s="682">
        <f>Y434/H434</f>
        <v>1800</v>
      </c>
      <c r="AA434" s="45" t="s">
        <v>806</v>
      </c>
      <c r="AB434" s="46" t="s">
        <v>818</v>
      </c>
      <c r="AC434" s="715" t="s">
        <v>819</v>
      </c>
    </row>
    <row r="435" spans="1:29" ht="90" customHeight="1" x14ac:dyDescent="0.2">
      <c r="A435" s="178">
        <v>159</v>
      </c>
      <c r="B435" s="2" t="s">
        <v>354</v>
      </c>
      <c r="C435" s="28" t="s">
        <v>141</v>
      </c>
      <c r="D435" s="4" t="s">
        <v>139</v>
      </c>
      <c r="E435" s="4" t="s">
        <v>163</v>
      </c>
      <c r="F435" s="4" t="s">
        <v>163</v>
      </c>
      <c r="G435" s="1">
        <v>6</v>
      </c>
      <c r="H435" s="1">
        <f t="shared" si="103"/>
        <v>24</v>
      </c>
      <c r="I435" s="1" t="s">
        <v>228</v>
      </c>
      <c r="J435" s="667">
        <v>3500</v>
      </c>
      <c r="K435" s="12">
        <f>J435*1.1</f>
        <v>3850.0000000000005</v>
      </c>
      <c r="L435" s="10">
        <f>H435*K435</f>
        <v>92400.000000000015</v>
      </c>
      <c r="M435" s="3">
        <f t="shared" si="104"/>
        <v>18480.000000000004</v>
      </c>
      <c r="N435" s="3">
        <f t="shared" si="105"/>
        <v>11550.000000000002</v>
      </c>
      <c r="O435" s="11">
        <f t="shared" si="106"/>
        <v>122430.00000000001</v>
      </c>
      <c r="P435" s="591">
        <v>45236</v>
      </c>
      <c r="Q435" s="11" t="s">
        <v>796</v>
      </c>
      <c r="R435" s="579" t="s">
        <v>373</v>
      </c>
      <c r="S435" s="573" t="s">
        <v>774</v>
      </c>
      <c r="T435" s="528">
        <f>'LOTTO 159'!B27</f>
        <v>80</v>
      </c>
      <c r="U435" s="1">
        <v>13.03</v>
      </c>
      <c r="V435" s="1">
        <f t="shared" si="108"/>
        <v>93.03</v>
      </c>
      <c r="W435" s="1"/>
      <c r="X435" s="1">
        <v>22.6</v>
      </c>
      <c r="Y435" s="672">
        <v>71520</v>
      </c>
      <c r="Z435" s="671">
        <f>Y435/H435</f>
        <v>2980</v>
      </c>
      <c r="AA435" s="1" t="s">
        <v>812</v>
      </c>
      <c r="AB435" s="8" t="s">
        <v>807</v>
      </c>
      <c r="AC435" s="176" t="s">
        <v>819</v>
      </c>
    </row>
    <row r="436" spans="1:29" ht="90" customHeight="1" x14ac:dyDescent="0.2">
      <c r="A436" s="178">
        <v>159</v>
      </c>
      <c r="B436" s="2" t="s">
        <v>354</v>
      </c>
      <c r="C436" s="28" t="s">
        <v>141</v>
      </c>
      <c r="D436" s="4" t="s">
        <v>139</v>
      </c>
      <c r="E436" s="4" t="s">
        <v>163</v>
      </c>
      <c r="F436" s="4" t="s">
        <v>163</v>
      </c>
      <c r="G436" s="1">
        <v>6</v>
      </c>
      <c r="H436" s="1">
        <f t="shared" si="103"/>
        <v>24</v>
      </c>
      <c r="I436" s="1" t="s">
        <v>228</v>
      </c>
      <c r="J436" s="667">
        <v>3500</v>
      </c>
      <c r="K436" s="12">
        <f>J436*1.1</f>
        <v>3850.0000000000005</v>
      </c>
      <c r="L436" s="10">
        <f>H436*K436</f>
        <v>92400.000000000015</v>
      </c>
      <c r="M436" s="3">
        <f t="shared" si="104"/>
        <v>18480.000000000004</v>
      </c>
      <c r="N436" s="3">
        <f t="shared" si="105"/>
        <v>11550.000000000002</v>
      </c>
      <c r="O436" s="11">
        <f t="shared" si="106"/>
        <v>122430.00000000001</v>
      </c>
      <c r="P436" s="591">
        <v>45236</v>
      </c>
      <c r="Q436" s="11" t="s">
        <v>796</v>
      </c>
      <c r="R436" s="579" t="s">
        <v>392</v>
      </c>
      <c r="S436" s="573" t="s">
        <v>774</v>
      </c>
      <c r="T436" s="528">
        <f>'LOTTO 159'!B28</f>
        <v>80</v>
      </c>
      <c r="U436" s="1">
        <v>12.52</v>
      </c>
      <c r="V436" s="1">
        <f t="shared" si="108"/>
        <v>92.52</v>
      </c>
      <c r="W436" s="1"/>
      <c r="X436" s="1">
        <v>20.86</v>
      </c>
      <c r="Y436" s="672">
        <v>73128</v>
      </c>
      <c r="Z436" s="671">
        <f>Y436/H436</f>
        <v>3047</v>
      </c>
      <c r="AA436" s="1" t="s">
        <v>812</v>
      </c>
      <c r="AB436" s="2" t="s">
        <v>809</v>
      </c>
      <c r="AC436" s="176" t="s">
        <v>809</v>
      </c>
    </row>
    <row r="437" spans="1:29" ht="90" customHeight="1" x14ac:dyDescent="0.2">
      <c r="A437" s="178">
        <v>159</v>
      </c>
      <c r="B437" s="2" t="s">
        <v>354</v>
      </c>
      <c r="C437" s="28" t="s">
        <v>141</v>
      </c>
      <c r="D437" s="4" t="s">
        <v>139</v>
      </c>
      <c r="E437" s="4" t="s">
        <v>163</v>
      </c>
      <c r="F437" s="4" t="s">
        <v>163</v>
      </c>
      <c r="G437" s="1">
        <v>6</v>
      </c>
      <c r="H437" s="1">
        <f t="shared" si="103"/>
        <v>24</v>
      </c>
      <c r="I437" s="1" t="s">
        <v>228</v>
      </c>
      <c r="J437" s="667">
        <v>3500</v>
      </c>
      <c r="K437" s="12">
        <f>J437*1.1</f>
        <v>3850.0000000000005</v>
      </c>
      <c r="L437" s="10">
        <f>H437*K437</f>
        <v>92400.000000000015</v>
      </c>
      <c r="M437" s="3">
        <f t="shared" si="104"/>
        <v>18480.000000000004</v>
      </c>
      <c r="N437" s="3">
        <f t="shared" si="105"/>
        <v>11550.000000000002</v>
      </c>
      <c r="O437" s="11">
        <f t="shared" si="106"/>
        <v>122430.00000000001</v>
      </c>
      <c r="P437" s="591">
        <v>45236</v>
      </c>
      <c r="Q437" s="11" t="s">
        <v>796</v>
      </c>
      <c r="R437" s="579" t="s">
        <v>394</v>
      </c>
      <c r="S437" s="573" t="s">
        <v>774</v>
      </c>
      <c r="T437" s="528">
        <f>'LOTTO 159'!B29</f>
        <v>80</v>
      </c>
      <c r="U437" s="1">
        <v>16.53</v>
      </c>
      <c r="V437" s="1">
        <f t="shared" si="108"/>
        <v>96.53</v>
      </c>
      <c r="W437" s="1"/>
      <c r="X437" s="1">
        <v>36.36</v>
      </c>
      <c r="Y437" s="672">
        <v>58800</v>
      </c>
      <c r="Z437" s="671">
        <f>Y437/H437</f>
        <v>2450</v>
      </c>
      <c r="AA437" s="1" t="s">
        <v>806</v>
      </c>
      <c r="AB437" s="2" t="s">
        <v>818</v>
      </c>
      <c r="AC437" s="176" t="s">
        <v>819</v>
      </c>
    </row>
    <row r="438" spans="1:29" ht="90" customHeight="1" x14ac:dyDescent="0.2">
      <c r="A438" s="178">
        <v>159</v>
      </c>
      <c r="B438" s="2" t="s">
        <v>354</v>
      </c>
      <c r="C438" s="28" t="s">
        <v>141</v>
      </c>
      <c r="D438" s="4" t="s">
        <v>139</v>
      </c>
      <c r="E438" s="4" t="s">
        <v>163</v>
      </c>
      <c r="F438" s="4" t="s">
        <v>163</v>
      </c>
      <c r="G438" s="1">
        <v>6</v>
      </c>
      <c r="H438" s="1">
        <f t="shared" si="103"/>
        <v>24</v>
      </c>
      <c r="I438" s="1" t="s">
        <v>228</v>
      </c>
      <c r="J438" s="667">
        <v>3500</v>
      </c>
      <c r="K438" s="12">
        <f>J438*1.1</f>
        <v>3850.0000000000005</v>
      </c>
      <c r="L438" s="10">
        <f>H438*K438</f>
        <v>92400.000000000015</v>
      </c>
      <c r="M438" s="3">
        <f t="shared" si="104"/>
        <v>18480.000000000004</v>
      </c>
      <c r="N438" s="3">
        <f t="shared" si="105"/>
        <v>11550.000000000002</v>
      </c>
      <c r="O438" s="11">
        <f t="shared" si="106"/>
        <v>122430.00000000001</v>
      </c>
      <c r="P438" s="591">
        <v>45236</v>
      </c>
      <c r="Q438" s="11" t="s">
        <v>796</v>
      </c>
      <c r="R438" s="579" t="s">
        <v>395</v>
      </c>
      <c r="S438" s="573" t="s">
        <v>774</v>
      </c>
      <c r="T438" s="528">
        <f>'LOTTO 159'!B30</f>
        <v>80</v>
      </c>
      <c r="U438" s="1">
        <v>20</v>
      </c>
      <c r="V438" s="1">
        <f t="shared" si="108"/>
        <v>100</v>
      </c>
      <c r="W438" s="1"/>
      <c r="X438" s="1">
        <v>53.25</v>
      </c>
      <c r="Y438" s="672">
        <v>43200</v>
      </c>
      <c r="Z438" s="671">
        <f>Y438/H438</f>
        <v>1800</v>
      </c>
      <c r="AA438" s="1" t="s">
        <v>806</v>
      </c>
      <c r="AB438" s="2" t="s">
        <v>818</v>
      </c>
      <c r="AC438" s="176" t="s">
        <v>819</v>
      </c>
    </row>
    <row r="439" spans="1:29" s="61" customFormat="1" ht="90" customHeight="1" x14ac:dyDescent="0.2">
      <c r="A439" s="179">
        <v>160</v>
      </c>
      <c r="B439" s="46" t="s">
        <v>355</v>
      </c>
      <c r="C439" s="68" t="s">
        <v>142</v>
      </c>
      <c r="D439" s="48" t="s">
        <v>139</v>
      </c>
      <c r="E439" s="48" t="s">
        <v>163</v>
      </c>
      <c r="F439" s="48" t="s">
        <v>163</v>
      </c>
      <c r="G439" s="45">
        <v>6</v>
      </c>
      <c r="H439" s="45">
        <f t="shared" si="103"/>
        <v>24</v>
      </c>
      <c r="I439" s="45" t="s">
        <v>228</v>
      </c>
      <c r="J439" s="667">
        <v>3500</v>
      </c>
      <c r="K439" s="57">
        <f>J439*1.1</f>
        <v>3850.0000000000005</v>
      </c>
      <c r="L439" s="50">
        <f>H439*K439</f>
        <v>92400.000000000015</v>
      </c>
      <c r="M439" s="51">
        <f t="shared" si="104"/>
        <v>18480.000000000004</v>
      </c>
      <c r="N439" s="51">
        <f t="shared" si="105"/>
        <v>11550.000000000002</v>
      </c>
      <c r="O439" s="52">
        <f t="shared" si="106"/>
        <v>122430.00000000001</v>
      </c>
      <c r="P439" s="593">
        <v>45335</v>
      </c>
      <c r="Q439" s="52" t="s">
        <v>797</v>
      </c>
      <c r="R439" s="580" t="s">
        <v>373</v>
      </c>
      <c r="S439" s="574" t="s">
        <v>774</v>
      </c>
      <c r="T439" s="527">
        <f>'LOTTO 160'!B27</f>
        <v>80</v>
      </c>
      <c r="U439" s="45">
        <v>13.03</v>
      </c>
      <c r="V439" s="45">
        <f t="shared" si="108"/>
        <v>93.03</v>
      </c>
      <c r="W439" s="45"/>
      <c r="X439" s="45">
        <v>22.6</v>
      </c>
      <c r="Y439" s="673">
        <v>71520</v>
      </c>
      <c r="Z439" s="682">
        <f>Y439/H439</f>
        <v>2980</v>
      </c>
      <c r="AA439" s="45" t="s">
        <v>812</v>
      </c>
      <c r="AB439" s="716" t="s">
        <v>807</v>
      </c>
      <c r="AC439" s="715" t="s">
        <v>819</v>
      </c>
    </row>
    <row r="440" spans="1:29" s="61" customFormat="1" ht="90" customHeight="1" x14ac:dyDescent="0.2">
      <c r="A440" s="179">
        <v>160</v>
      </c>
      <c r="B440" s="46" t="s">
        <v>355</v>
      </c>
      <c r="C440" s="68" t="s">
        <v>142</v>
      </c>
      <c r="D440" s="48" t="s">
        <v>139</v>
      </c>
      <c r="E440" s="48" t="s">
        <v>163</v>
      </c>
      <c r="F440" s="48" t="s">
        <v>163</v>
      </c>
      <c r="G440" s="45">
        <v>6</v>
      </c>
      <c r="H440" s="45">
        <f t="shared" si="103"/>
        <v>24</v>
      </c>
      <c r="I440" s="45" t="s">
        <v>228</v>
      </c>
      <c r="J440" s="667">
        <v>3500</v>
      </c>
      <c r="K440" s="57">
        <f>J440*1.1</f>
        <v>3850.0000000000005</v>
      </c>
      <c r="L440" s="50">
        <f>H440*K440</f>
        <v>92400.000000000015</v>
      </c>
      <c r="M440" s="51">
        <f t="shared" si="104"/>
        <v>18480.000000000004</v>
      </c>
      <c r="N440" s="51">
        <f t="shared" si="105"/>
        <v>11550.000000000002</v>
      </c>
      <c r="O440" s="52">
        <f t="shared" si="106"/>
        <v>122430.00000000001</v>
      </c>
      <c r="P440" s="593">
        <v>45335</v>
      </c>
      <c r="Q440" s="52" t="s">
        <v>797</v>
      </c>
      <c r="R440" s="580" t="s">
        <v>392</v>
      </c>
      <c r="S440" s="574" t="s">
        <v>774</v>
      </c>
      <c r="T440" s="527">
        <f>'LOTTO 160'!B28</f>
        <v>80</v>
      </c>
      <c r="U440" s="45">
        <v>11.95</v>
      </c>
      <c r="V440" s="45">
        <f t="shared" si="108"/>
        <v>91.95</v>
      </c>
      <c r="W440" s="45"/>
      <c r="X440" s="45">
        <v>19.010000000000002</v>
      </c>
      <c r="Y440" s="673">
        <v>74832</v>
      </c>
      <c r="Z440" s="682">
        <f>Y440/H440</f>
        <v>3118</v>
      </c>
      <c r="AA440" s="45" t="s">
        <v>812</v>
      </c>
      <c r="AB440" s="46" t="s">
        <v>809</v>
      </c>
      <c r="AC440" s="715" t="s">
        <v>809</v>
      </c>
    </row>
    <row r="441" spans="1:29" s="61" customFormat="1" ht="90" customHeight="1" x14ac:dyDescent="0.2">
      <c r="A441" s="179">
        <v>160</v>
      </c>
      <c r="B441" s="46" t="s">
        <v>355</v>
      </c>
      <c r="C441" s="68" t="s">
        <v>142</v>
      </c>
      <c r="D441" s="48" t="s">
        <v>139</v>
      </c>
      <c r="E441" s="48" t="s">
        <v>163</v>
      </c>
      <c r="F441" s="48" t="s">
        <v>163</v>
      </c>
      <c r="G441" s="45">
        <v>6</v>
      </c>
      <c r="H441" s="45">
        <f t="shared" si="103"/>
        <v>24</v>
      </c>
      <c r="I441" s="45" t="s">
        <v>228</v>
      </c>
      <c r="J441" s="667">
        <v>3500</v>
      </c>
      <c r="K441" s="57">
        <f>J441*1.1</f>
        <v>3850.0000000000005</v>
      </c>
      <c r="L441" s="50">
        <f>H441*K441</f>
        <v>92400.000000000015</v>
      </c>
      <c r="M441" s="51">
        <f t="shared" si="104"/>
        <v>18480.000000000004</v>
      </c>
      <c r="N441" s="51">
        <f t="shared" si="105"/>
        <v>11550.000000000002</v>
      </c>
      <c r="O441" s="52">
        <f t="shared" si="106"/>
        <v>122430.00000000001</v>
      </c>
      <c r="P441" s="593">
        <v>45335</v>
      </c>
      <c r="Q441" s="52" t="s">
        <v>797</v>
      </c>
      <c r="R441" s="580" t="s">
        <v>394</v>
      </c>
      <c r="S441" s="574" t="s">
        <v>774</v>
      </c>
      <c r="T441" s="527">
        <f>'LOTTO 160'!B29</f>
        <v>80</v>
      </c>
      <c r="U441" s="45">
        <v>16.53</v>
      </c>
      <c r="V441" s="45">
        <f t="shared" si="108"/>
        <v>96.53</v>
      </c>
      <c r="W441" s="45"/>
      <c r="X441" s="45">
        <v>36.36</v>
      </c>
      <c r="Y441" s="673">
        <v>58800</v>
      </c>
      <c r="Z441" s="682">
        <f>Y441/H441</f>
        <v>2450</v>
      </c>
      <c r="AA441" s="45" t="s">
        <v>806</v>
      </c>
      <c r="AB441" s="46" t="s">
        <v>818</v>
      </c>
      <c r="AC441" s="715" t="s">
        <v>819</v>
      </c>
    </row>
    <row r="442" spans="1:29" s="61" customFormat="1" ht="90" customHeight="1" x14ac:dyDescent="0.2">
      <c r="A442" s="179">
        <v>160</v>
      </c>
      <c r="B442" s="46" t="s">
        <v>355</v>
      </c>
      <c r="C442" s="68" t="s">
        <v>142</v>
      </c>
      <c r="D442" s="48" t="s">
        <v>139</v>
      </c>
      <c r="E442" s="48" t="s">
        <v>163</v>
      </c>
      <c r="F442" s="48" t="s">
        <v>163</v>
      </c>
      <c r="G442" s="45">
        <v>6</v>
      </c>
      <c r="H442" s="45">
        <f t="shared" si="103"/>
        <v>24</v>
      </c>
      <c r="I442" s="45" t="s">
        <v>228</v>
      </c>
      <c r="J442" s="667">
        <v>3500</v>
      </c>
      <c r="K442" s="57">
        <f>J442*1.1</f>
        <v>3850.0000000000005</v>
      </c>
      <c r="L442" s="50">
        <f>H442*K442</f>
        <v>92400.000000000015</v>
      </c>
      <c r="M442" s="51">
        <f t="shared" si="104"/>
        <v>18480.000000000004</v>
      </c>
      <c r="N442" s="51">
        <f t="shared" si="105"/>
        <v>11550.000000000002</v>
      </c>
      <c r="O442" s="52">
        <f t="shared" si="106"/>
        <v>122430.00000000001</v>
      </c>
      <c r="P442" s="593">
        <v>45335</v>
      </c>
      <c r="Q442" s="52" t="s">
        <v>797</v>
      </c>
      <c r="R442" s="580" t="s">
        <v>395</v>
      </c>
      <c r="S442" s="574" t="s">
        <v>774</v>
      </c>
      <c r="T442" s="527">
        <f>'LOTTO 160'!B30</f>
        <v>80</v>
      </c>
      <c r="U442" s="45">
        <v>20</v>
      </c>
      <c r="V442" s="45">
        <f t="shared" si="108"/>
        <v>100</v>
      </c>
      <c r="W442" s="45"/>
      <c r="X442" s="45">
        <v>53.25</v>
      </c>
      <c r="Y442" s="673">
        <v>43200</v>
      </c>
      <c r="Z442" s="682">
        <f>Y442/H442</f>
        <v>1800</v>
      </c>
      <c r="AA442" s="45" t="s">
        <v>806</v>
      </c>
      <c r="AB442" s="46" t="s">
        <v>818</v>
      </c>
      <c r="AC442" s="715" t="s">
        <v>819</v>
      </c>
    </row>
    <row r="443" spans="1:29" ht="90" customHeight="1" x14ac:dyDescent="0.2">
      <c r="A443" s="178">
        <v>161</v>
      </c>
      <c r="B443" s="2">
        <v>9835936728</v>
      </c>
      <c r="C443" s="28" t="s">
        <v>143</v>
      </c>
      <c r="D443" s="4" t="s">
        <v>139</v>
      </c>
      <c r="E443" s="4" t="s">
        <v>163</v>
      </c>
      <c r="F443" s="4" t="s">
        <v>163</v>
      </c>
      <c r="G443" s="1">
        <v>6</v>
      </c>
      <c r="H443" s="1">
        <f t="shared" si="103"/>
        <v>24</v>
      </c>
      <c r="I443" s="1" t="s">
        <v>228</v>
      </c>
      <c r="J443" s="667">
        <v>3500</v>
      </c>
      <c r="K443" s="12">
        <f>J443*1.1</f>
        <v>3850.0000000000005</v>
      </c>
      <c r="L443" s="10">
        <f>H443*K443</f>
        <v>92400.000000000015</v>
      </c>
      <c r="M443" s="3">
        <f t="shared" si="104"/>
        <v>18480.000000000004</v>
      </c>
      <c r="N443" s="3">
        <f t="shared" si="105"/>
        <v>11550.000000000002</v>
      </c>
      <c r="O443" s="11">
        <f t="shared" si="106"/>
        <v>122430.00000000001</v>
      </c>
      <c r="P443" s="591">
        <v>45335</v>
      </c>
      <c r="Q443" s="11" t="s">
        <v>797</v>
      </c>
      <c r="R443" s="579" t="s">
        <v>373</v>
      </c>
      <c r="S443" s="573" t="s">
        <v>774</v>
      </c>
      <c r="T443" s="528">
        <f>'LOTTO 161'!B28</f>
        <v>80</v>
      </c>
      <c r="U443" s="1">
        <v>13.03</v>
      </c>
      <c r="V443" s="1">
        <f t="shared" si="108"/>
        <v>93.03</v>
      </c>
      <c r="W443" s="1"/>
      <c r="X443" s="1">
        <v>22.6</v>
      </c>
      <c r="Y443" s="672">
        <v>71520</v>
      </c>
      <c r="Z443" s="671">
        <f>Y443/H443</f>
        <v>2980</v>
      </c>
      <c r="AA443" s="1" t="s">
        <v>812</v>
      </c>
      <c r="AB443" s="2" t="s">
        <v>809</v>
      </c>
      <c r="AC443" s="176" t="s">
        <v>809</v>
      </c>
    </row>
    <row r="444" spans="1:29" ht="90" customHeight="1" x14ac:dyDescent="0.2">
      <c r="A444" s="178">
        <v>161</v>
      </c>
      <c r="B444" s="2">
        <v>9835936728</v>
      </c>
      <c r="C444" s="28" t="s">
        <v>143</v>
      </c>
      <c r="D444" s="4" t="s">
        <v>139</v>
      </c>
      <c r="E444" s="4" t="s">
        <v>163</v>
      </c>
      <c r="F444" s="4" t="s">
        <v>163</v>
      </c>
      <c r="G444" s="1">
        <v>6</v>
      </c>
      <c r="H444" s="1">
        <f t="shared" si="103"/>
        <v>24</v>
      </c>
      <c r="I444" s="1" t="s">
        <v>228</v>
      </c>
      <c r="J444" s="667">
        <v>3500</v>
      </c>
      <c r="K444" s="12">
        <f>J444*1.1</f>
        <v>3850.0000000000005</v>
      </c>
      <c r="L444" s="10">
        <f>H444*K444</f>
        <v>92400.000000000015</v>
      </c>
      <c r="M444" s="3">
        <f t="shared" si="104"/>
        <v>18480.000000000004</v>
      </c>
      <c r="N444" s="3">
        <f t="shared" si="105"/>
        <v>11550.000000000002</v>
      </c>
      <c r="O444" s="11">
        <f t="shared" si="106"/>
        <v>122430.00000000001</v>
      </c>
      <c r="P444" s="591">
        <v>45335</v>
      </c>
      <c r="Q444" s="11" t="s">
        <v>797</v>
      </c>
      <c r="R444" s="579" t="s">
        <v>392</v>
      </c>
      <c r="S444" s="573" t="s">
        <v>774</v>
      </c>
      <c r="T444" s="528">
        <f>'LOTTO 161'!B29</f>
        <v>80</v>
      </c>
      <c r="U444" s="1">
        <v>13.3</v>
      </c>
      <c r="V444" s="1">
        <f t="shared" si="108"/>
        <v>93.3</v>
      </c>
      <c r="W444" s="1"/>
      <c r="X444" s="1">
        <v>23.56</v>
      </c>
      <c r="Y444" s="672">
        <v>70632</v>
      </c>
      <c r="Z444" s="671">
        <f>Y444/H444</f>
        <v>2943</v>
      </c>
      <c r="AA444" s="1" t="s">
        <v>812</v>
      </c>
      <c r="AB444" s="8" t="s">
        <v>807</v>
      </c>
      <c r="AC444" s="176" t="s">
        <v>819</v>
      </c>
    </row>
    <row r="445" spans="1:29" ht="90" customHeight="1" x14ac:dyDescent="0.2">
      <c r="A445" s="178">
        <v>161</v>
      </c>
      <c r="B445" s="2">
        <v>9835936728</v>
      </c>
      <c r="C445" s="28" t="s">
        <v>143</v>
      </c>
      <c r="D445" s="4" t="s">
        <v>139</v>
      </c>
      <c r="E445" s="4" t="s">
        <v>163</v>
      </c>
      <c r="F445" s="4" t="s">
        <v>163</v>
      </c>
      <c r="G445" s="1">
        <v>6</v>
      </c>
      <c r="H445" s="1">
        <f t="shared" si="103"/>
        <v>24</v>
      </c>
      <c r="I445" s="1" t="s">
        <v>228</v>
      </c>
      <c r="J445" s="667">
        <v>3500</v>
      </c>
      <c r="K445" s="12">
        <f>J445*1.1</f>
        <v>3850.0000000000005</v>
      </c>
      <c r="L445" s="10">
        <f>H445*K445</f>
        <v>92400.000000000015</v>
      </c>
      <c r="M445" s="3">
        <f t="shared" si="104"/>
        <v>18480.000000000004</v>
      </c>
      <c r="N445" s="3">
        <f t="shared" si="105"/>
        <v>11550.000000000002</v>
      </c>
      <c r="O445" s="11">
        <f t="shared" si="106"/>
        <v>122430.00000000001</v>
      </c>
      <c r="P445" s="591">
        <v>45335</v>
      </c>
      <c r="Q445" s="11" t="s">
        <v>797</v>
      </c>
      <c r="R445" s="579" t="s">
        <v>394</v>
      </c>
      <c r="S445" s="573" t="s">
        <v>774</v>
      </c>
      <c r="T445" s="528">
        <f>'LOTTO 161'!B30</f>
        <v>80</v>
      </c>
      <c r="U445" s="1">
        <v>16.53</v>
      </c>
      <c r="V445" s="1">
        <f t="shared" si="108"/>
        <v>96.53</v>
      </c>
      <c r="W445" s="1"/>
      <c r="X445" s="1">
        <v>36.36</v>
      </c>
      <c r="Y445" s="672">
        <v>58800</v>
      </c>
      <c r="Z445" s="671">
        <f>Y445/H445</f>
        <v>2450</v>
      </c>
      <c r="AA445" s="1" t="s">
        <v>806</v>
      </c>
      <c r="AB445" s="8" t="s">
        <v>818</v>
      </c>
      <c r="AC445" s="176" t="s">
        <v>819</v>
      </c>
    </row>
    <row r="446" spans="1:29" ht="90" customHeight="1" x14ac:dyDescent="0.2">
      <c r="A446" s="178">
        <v>161</v>
      </c>
      <c r="B446" s="2">
        <v>9835936728</v>
      </c>
      <c r="C446" s="28" t="s">
        <v>143</v>
      </c>
      <c r="D446" s="4" t="s">
        <v>139</v>
      </c>
      <c r="E446" s="4" t="s">
        <v>163</v>
      </c>
      <c r="F446" s="4" t="s">
        <v>163</v>
      </c>
      <c r="G446" s="1">
        <v>6</v>
      </c>
      <c r="H446" s="1">
        <f t="shared" si="103"/>
        <v>24</v>
      </c>
      <c r="I446" s="1" t="s">
        <v>228</v>
      </c>
      <c r="J446" s="667">
        <v>3500</v>
      </c>
      <c r="K446" s="12">
        <f>J446*1.1</f>
        <v>3850.0000000000005</v>
      </c>
      <c r="L446" s="10">
        <f>H446*K446</f>
        <v>92400.000000000015</v>
      </c>
      <c r="M446" s="3">
        <f t="shared" si="104"/>
        <v>18480.000000000004</v>
      </c>
      <c r="N446" s="3">
        <f t="shared" si="105"/>
        <v>11550.000000000002</v>
      </c>
      <c r="O446" s="11">
        <f t="shared" si="106"/>
        <v>122430.00000000001</v>
      </c>
      <c r="P446" s="591">
        <v>45335</v>
      </c>
      <c r="Q446" s="11" t="s">
        <v>797</v>
      </c>
      <c r="R446" s="579" t="s">
        <v>395</v>
      </c>
      <c r="S446" s="573" t="s">
        <v>774</v>
      </c>
      <c r="T446" s="528">
        <f>'LOTTO 161'!B31</f>
        <v>80</v>
      </c>
      <c r="U446" s="1">
        <v>20</v>
      </c>
      <c r="V446" s="1">
        <f t="shared" si="108"/>
        <v>100</v>
      </c>
      <c r="W446" s="1"/>
      <c r="X446" s="1">
        <v>53.25</v>
      </c>
      <c r="Y446" s="672">
        <v>43200</v>
      </c>
      <c r="Z446" s="671">
        <f>Y446/H446</f>
        <v>1800</v>
      </c>
      <c r="AA446" s="1" t="s">
        <v>806</v>
      </c>
      <c r="AB446" s="8" t="s">
        <v>818</v>
      </c>
      <c r="AC446" s="176" t="s">
        <v>819</v>
      </c>
    </row>
    <row r="447" spans="1:29" s="61" customFormat="1" ht="90" customHeight="1" x14ac:dyDescent="0.2">
      <c r="A447" s="179">
        <v>162</v>
      </c>
      <c r="B447" s="46" t="s">
        <v>356</v>
      </c>
      <c r="C447" s="68" t="s">
        <v>144</v>
      </c>
      <c r="D447" s="48" t="s">
        <v>139</v>
      </c>
      <c r="E447" s="48" t="s">
        <v>163</v>
      </c>
      <c r="F447" s="48" t="s">
        <v>163</v>
      </c>
      <c r="G447" s="45">
        <v>6</v>
      </c>
      <c r="H447" s="45">
        <f t="shared" si="103"/>
        <v>24</v>
      </c>
      <c r="I447" s="45" t="s">
        <v>228</v>
      </c>
      <c r="J447" s="667">
        <v>3500</v>
      </c>
      <c r="K447" s="57">
        <f>J447*1.1</f>
        <v>3850.0000000000005</v>
      </c>
      <c r="L447" s="50">
        <f>H447*K447</f>
        <v>92400.000000000015</v>
      </c>
      <c r="M447" s="51">
        <f t="shared" si="104"/>
        <v>18480.000000000004</v>
      </c>
      <c r="N447" s="51">
        <f t="shared" si="105"/>
        <v>11550.000000000002</v>
      </c>
      <c r="O447" s="52">
        <f t="shared" si="106"/>
        <v>122430.00000000001</v>
      </c>
      <c r="P447" s="593">
        <v>45335</v>
      </c>
      <c r="Q447" s="52" t="s">
        <v>797</v>
      </c>
      <c r="R447" s="580" t="s">
        <v>373</v>
      </c>
      <c r="S447" s="574" t="s">
        <v>774</v>
      </c>
      <c r="T447" s="527">
        <f>'LOTTO 162'!B28</f>
        <v>80</v>
      </c>
      <c r="U447" s="45">
        <v>13.03</v>
      </c>
      <c r="V447" s="45">
        <f t="shared" si="108"/>
        <v>93.03</v>
      </c>
      <c r="W447" s="45"/>
      <c r="X447" s="45">
        <v>22.6</v>
      </c>
      <c r="Y447" s="673">
        <v>71520</v>
      </c>
      <c r="Z447" s="682">
        <f>Y447/H447</f>
        <v>2980</v>
      </c>
      <c r="AA447" s="45" t="s">
        <v>812</v>
      </c>
      <c r="AB447" s="716" t="s">
        <v>807</v>
      </c>
      <c r="AC447" s="715" t="s">
        <v>819</v>
      </c>
    </row>
    <row r="448" spans="1:29" s="61" customFormat="1" ht="90" customHeight="1" x14ac:dyDescent="0.2">
      <c r="A448" s="179">
        <v>162</v>
      </c>
      <c r="B448" s="46" t="s">
        <v>356</v>
      </c>
      <c r="C448" s="68" t="s">
        <v>144</v>
      </c>
      <c r="D448" s="48" t="s">
        <v>139</v>
      </c>
      <c r="E448" s="48" t="s">
        <v>163</v>
      </c>
      <c r="F448" s="48" t="s">
        <v>163</v>
      </c>
      <c r="G448" s="45">
        <v>6</v>
      </c>
      <c r="H448" s="45">
        <f t="shared" si="103"/>
        <v>24</v>
      </c>
      <c r="I448" s="45" t="s">
        <v>228</v>
      </c>
      <c r="J448" s="667">
        <v>3500</v>
      </c>
      <c r="K448" s="57">
        <f>J448*1.1</f>
        <v>3850.0000000000005</v>
      </c>
      <c r="L448" s="50">
        <f>H448*K448</f>
        <v>92400.000000000015</v>
      </c>
      <c r="M448" s="51">
        <f t="shared" si="104"/>
        <v>18480.000000000004</v>
      </c>
      <c r="N448" s="51">
        <f t="shared" si="105"/>
        <v>11550.000000000002</v>
      </c>
      <c r="O448" s="52">
        <f t="shared" si="106"/>
        <v>122430.00000000001</v>
      </c>
      <c r="P448" s="593">
        <v>45335</v>
      </c>
      <c r="Q448" s="52" t="s">
        <v>797</v>
      </c>
      <c r="R448" s="580" t="s">
        <v>392</v>
      </c>
      <c r="S448" s="574" t="s">
        <v>774</v>
      </c>
      <c r="T448" s="527">
        <f>'LOTTO 162'!B29</f>
        <v>80</v>
      </c>
      <c r="U448" s="45">
        <v>11.95</v>
      </c>
      <c r="V448" s="45">
        <f t="shared" si="108"/>
        <v>91.95</v>
      </c>
      <c r="W448" s="45"/>
      <c r="X448" s="45">
        <v>19.010000000000002</v>
      </c>
      <c r="Y448" s="673">
        <v>74832</v>
      </c>
      <c r="Z448" s="682">
        <f>Y448/H448</f>
        <v>3118</v>
      </c>
      <c r="AA448" s="45" t="s">
        <v>812</v>
      </c>
      <c r="AB448" s="46" t="s">
        <v>809</v>
      </c>
      <c r="AC448" s="46" t="s">
        <v>809</v>
      </c>
    </row>
    <row r="449" spans="1:29" s="61" customFormat="1" ht="90" customHeight="1" x14ac:dyDescent="0.2">
      <c r="A449" s="179">
        <v>162</v>
      </c>
      <c r="B449" s="46" t="s">
        <v>356</v>
      </c>
      <c r="C449" s="68" t="s">
        <v>144</v>
      </c>
      <c r="D449" s="48" t="s">
        <v>139</v>
      </c>
      <c r="E449" s="48" t="s">
        <v>163</v>
      </c>
      <c r="F449" s="48" t="s">
        <v>163</v>
      </c>
      <c r="G449" s="45">
        <v>6</v>
      </c>
      <c r="H449" s="45">
        <f t="shared" si="103"/>
        <v>24</v>
      </c>
      <c r="I449" s="45" t="s">
        <v>228</v>
      </c>
      <c r="J449" s="667">
        <v>3500</v>
      </c>
      <c r="K449" s="57">
        <f>J449*1.1</f>
        <v>3850.0000000000005</v>
      </c>
      <c r="L449" s="50">
        <f>H449*K449</f>
        <v>92400.000000000015</v>
      </c>
      <c r="M449" s="51">
        <f t="shared" si="104"/>
        <v>18480.000000000004</v>
      </c>
      <c r="N449" s="51">
        <f t="shared" si="105"/>
        <v>11550.000000000002</v>
      </c>
      <c r="O449" s="52">
        <f t="shared" si="106"/>
        <v>122430.00000000001</v>
      </c>
      <c r="P449" s="593">
        <v>45335</v>
      </c>
      <c r="Q449" s="52" t="s">
        <v>797</v>
      </c>
      <c r="R449" s="580" t="s">
        <v>394</v>
      </c>
      <c r="S449" s="574" t="s">
        <v>774</v>
      </c>
      <c r="T449" s="527">
        <f>'LOTTO 162'!B30</f>
        <v>80</v>
      </c>
      <c r="U449" s="45">
        <v>16.53</v>
      </c>
      <c r="V449" s="45">
        <f t="shared" si="108"/>
        <v>96.53</v>
      </c>
      <c r="W449" s="45"/>
      <c r="X449" s="45">
        <v>36.36</v>
      </c>
      <c r="Y449" s="673">
        <v>58800</v>
      </c>
      <c r="Z449" s="682">
        <f>Y449/H449</f>
        <v>2450</v>
      </c>
      <c r="AA449" s="45" t="s">
        <v>806</v>
      </c>
      <c r="AB449" s="46" t="s">
        <v>818</v>
      </c>
      <c r="AC449" s="715" t="s">
        <v>819</v>
      </c>
    </row>
    <row r="450" spans="1:29" s="61" customFormat="1" ht="90" customHeight="1" x14ac:dyDescent="0.2">
      <c r="A450" s="179">
        <v>162</v>
      </c>
      <c r="B450" s="46" t="s">
        <v>356</v>
      </c>
      <c r="C450" s="68" t="s">
        <v>144</v>
      </c>
      <c r="D450" s="48" t="s">
        <v>139</v>
      </c>
      <c r="E450" s="48" t="s">
        <v>163</v>
      </c>
      <c r="F450" s="48" t="s">
        <v>163</v>
      </c>
      <c r="G450" s="45">
        <v>6</v>
      </c>
      <c r="H450" s="45">
        <f t="shared" si="103"/>
        <v>24</v>
      </c>
      <c r="I450" s="45" t="s">
        <v>228</v>
      </c>
      <c r="J450" s="667">
        <v>3500</v>
      </c>
      <c r="K450" s="57">
        <f>J450*1.1</f>
        <v>3850.0000000000005</v>
      </c>
      <c r="L450" s="50">
        <f>H450*K450</f>
        <v>92400.000000000015</v>
      </c>
      <c r="M450" s="51">
        <f t="shared" si="104"/>
        <v>18480.000000000004</v>
      </c>
      <c r="N450" s="51">
        <f t="shared" si="105"/>
        <v>11550.000000000002</v>
      </c>
      <c r="O450" s="52">
        <f t="shared" si="106"/>
        <v>122430.00000000001</v>
      </c>
      <c r="P450" s="593">
        <v>45335</v>
      </c>
      <c r="Q450" s="52" t="s">
        <v>797</v>
      </c>
      <c r="R450" s="580" t="s">
        <v>395</v>
      </c>
      <c r="S450" s="574" t="s">
        <v>774</v>
      </c>
      <c r="T450" s="527">
        <f>'LOTTO 162'!B31</f>
        <v>80</v>
      </c>
      <c r="U450" s="45">
        <v>20</v>
      </c>
      <c r="V450" s="45">
        <f t="shared" si="108"/>
        <v>100</v>
      </c>
      <c r="W450" s="45"/>
      <c r="X450" s="45">
        <v>53.25</v>
      </c>
      <c r="Y450" s="673">
        <v>43200</v>
      </c>
      <c r="Z450" s="682">
        <f>Y450/H450</f>
        <v>1800</v>
      </c>
      <c r="AA450" s="45" t="s">
        <v>806</v>
      </c>
      <c r="AB450" s="46" t="s">
        <v>818</v>
      </c>
      <c r="AC450" s="715" t="s">
        <v>819</v>
      </c>
    </row>
    <row r="451" spans="1:29" ht="90" customHeight="1" x14ac:dyDescent="0.2">
      <c r="A451" s="178">
        <v>163</v>
      </c>
      <c r="B451" s="2" t="s">
        <v>357</v>
      </c>
      <c r="C451" s="28" t="s">
        <v>145</v>
      </c>
      <c r="D451" s="4" t="s">
        <v>139</v>
      </c>
      <c r="E451" s="4" t="s">
        <v>163</v>
      </c>
      <c r="F451" s="4" t="s">
        <v>163</v>
      </c>
      <c r="G451" s="1">
        <v>6</v>
      </c>
      <c r="H451" s="1">
        <f t="shared" si="103"/>
        <v>24</v>
      </c>
      <c r="I451" s="1" t="s">
        <v>228</v>
      </c>
      <c r="J451" s="667">
        <v>3500</v>
      </c>
      <c r="K451" s="12">
        <f>J451*1.1</f>
        <v>3850.0000000000005</v>
      </c>
      <c r="L451" s="10">
        <f>H451*K451</f>
        <v>92400.000000000015</v>
      </c>
      <c r="M451" s="3">
        <f t="shared" si="104"/>
        <v>18480.000000000004</v>
      </c>
      <c r="N451" s="3">
        <f t="shared" si="105"/>
        <v>11550.000000000002</v>
      </c>
      <c r="O451" s="11">
        <f t="shared" si="106"/>
        <v>122430.00000000001</v>
      </c>
      <c r="P451" s="591">
        <v>45335</v>
      </c>
      <c r="Q451" s="11" t="s">
        <v>797</v>
      </c>
      <c r="R451" s="579" t="s">
        <v>373</v>
      </c>
      <c r="S451" s="573" t="s">
        <v>774</v>
      </c>
      <c r="T451" s="528">
        <f>'LOTTO 163'!B28</f>
        <v>80</v>
      </c>
      <c r="U451" s="1">
        <v>13.03</v>
      </c>
      <c r="V451" s="1">
        <f t="shared" si="108"/>
        <v>93.03</v>
      </c>
      <c r="W451" s="1"/>
      <c r="X451" s="1">
        <v>22.6</v>
      </c>
      <c r="Y451" s="672">
        <v>71520</v>
      </c>
      <c r="Z451" s="671">
        <f>Y451/H451</f>
        <v>2980</v>
      </c>
      <c r="AA451" s="1" t="s">
        <v>812</v>
      </c>
      <c r="AB451" s="8" t="s">
        <v>807</v>
      </c>
      <c r="AC451" s="176" t="s">
        <v>819</v>
      </c>
    </row>
    <row r="452" spans="1:29" ht="90" customHeight="1" x14ac:dyDescent="0.2">
      <c r="A452" s="178">
        <v>163</v>
      </c>
      <c r="B452" s="2" t="s">
        <v>357</v>
      </c>
      <c r="C452" s="28" t="s">
        <v>145</v>
      </c>
      <c r="D452" s="4" t="s">
        <v>139</v>
      </c>
      <c r="E452" s="4" t="s">
        <v>163</v>
      </c>
      <c r="F452" s="4" t="s">
        <v>163</v>
      </c>
      <c r="G452" s="1">
        <v>6</v>
      </c>
      <c r="H452" s="1">
        <f t="shared" ref="H452:H476" si="109">G452*4</f>
        <v>24</v>
      </c>
      <c r="I452" s="1" t="s">
        <v>228</v>
      </c>
      <c r="J452" s="667">
        <v>3500</v>
      </c>
      <c r="K452" s="12">
        <f>J452*1.1</f>
        <v>3850.0000000000005</v>
      </c>
      <c r="L452" s="10">
        <f>H452*K452</f>
        <v>92400.000000000015</v>
      </c>
      <c r="M452" s="3">
        <f t="shared" ref="M452:M476" si="110">L452*0.2</f>
        <v>18480.000000000004</v>
      </c>
      <c r="N452" s="3">
        <f t="shared" ref="N452:N476" si="111">L452/48*6</f>
        <v>11550.000000000002</v>
      </c>
      <c r="O452" s="11">
        <f t="shared" ref="O452:O476" si="112">L452+M452+N452</f>
        <v>122430.00000000001</v>
      </c>
      <c r="P452" s="591">
        <v>45335</v>
      </c>
      <c r="Q452" s="11" t="s">
        <v>797</v>
      </c>
      <c r="R452" s="579" t="s">
        <v>392</v>
      </c>
      <c r="S452" s="573" t="s">
        <v>774</v>
      </c>
      <c r="T452" s="528">
        <f>'LOTTO 163'!B29</f>
        <v>80</v>
      </c>
      <c r="U452" s="1">
        <v>12.17</v>
      </c>
      <c r="V452" s="1">
        <f t="shared" si="108"/>
        <v>92.17</v>
      </c>
      <c r="W452" s="1"/>
      <c r="X452" s="1">
        <v>19.71</v>
      </c>
      <c r="Y452" s="672">
        <v>74184</v>
      </c>
      <c r="Z452" s="671">
        <f>Y452/H452</f>
        <v>3091</v>
      </c>
      <c r="AA452" s="1" t="s">
        <v>812</v>
      </c>
      <c r="AB452" s="2" t="s">
        <v>809</v>
      </c>
      <c r="AC452" s="176" t="s">
        <v>809</v>
      </c>
    </row>
    <row r="453" spans="1:29" ht="90" customHeight="1" x14ac:dyDescent="0.2">
      <c r="A453" s="178">
        <v>163</v>
      </c>
      <c r="B453" s="2" t="s">
        <v>357</v>
      </c>
      <c r="C453" s="28" t="s">
        <v>145</v>
      </c>
      <c r="D453" s="4" t="s">
        <v>139</v>
      </c>
      <c r="E453" s="4" t="s">
        <v>163</v>
      </c>
      <c r="F453" s="4" t="s">
        <v>163</v>
      </c>
      <c r="G453" s="1">
        <v>6</v>
      </c>
      <c r="H453" s="1">
        <f t="shared" si="109"/>
        <v>24</v>
      </c>
      <c r="I453" s="1" t="s">
        <v>228</v>
      </c>
      <c r="J453" s="667">
        <v>3500</v>
      </c>
      <c r="K453" s="12">
        <f>J453*1.1</f>
        <v>3850.0000000000005</v>
      </c>
      <c r="L453" s="10">
        <f>H453*K453</f>
        <v>92400.000000000015</v>
      </c>
      <c r="M453" s="3">
        <f t="shared" si="110"/>
        <v>18480.000000000004</v>
      </c>
      <c r="N453" s="3">
        <f t="shared" si="111"/>
        <v>11550.000000000002</v>
      </c>
      <c r="O453" s="11">
        <f t="shared" si="112"/>
        <v>122430.00000000001</v>
      </c>
      <c r="P453" s="591">
        <v>45335</v>
      </c>
      <c r="Q453" s="11" t="s">
        <v>797</v>
      </c>
      <c r="R453" s="579" t="s">
        <v>394</v>
      </c>
      <c r="S453" s="573" t="s">
        <v>774</v>
      </c>
      <c r="T453" s="528">
        <f>'LOTTO 163'!B30</f>
        <v>80</v>
      </c>
      <c r="U453" s="1">
        <v>16.53</v>
      </c>
      <c r="V453" s="1">
        <f t="shared" si="108"/>
        <v>96.53</v>
      </c>
      <c r="W453" s="1"/>
      <c r="X453" s="1">
        <v>36.36</v>
      </c>
      <c r="Y453" s="672">
        <v>58800</v>
      </c>
      <c r="Z453" s="671">
        <f>Y453/H453</f>
        <v>2450</v>
      </c>
      <c r="AA453" s="1" t="s">
        <v>806</v>
      </c>
      <c r="AB453" s="2" t="s">
        <v>818</v>
      </c>
      <c r="AC453" s="176" t="s">
        <v>819</v>
      </c>
    </row>
    <row r="454" spans="1:29" ht="90" customHeight="1" x14ac:dyDescent="0.2">
      <c r="A454" s="178">
        <v>163</v>
      </c>
      <c r="B454" s="2" t="s">
        <v>357</v>
      </c>
      <c r="C454" s="28" t="s">
        <v>145</v>
      </c>
      <c r="D454" s="4" t="s">
        <v>139</v>
      </c>
      <c r="E454" s="4" t="s">
        <v>163</v>
      </c>
      <c r="F454" s="4" t="s">
        <v>163</v>
      </c>
      <c r="G454" s="1">
        <v>6</v>
      </c>
      <c r="H454" s="1">
        <f t="shared" si="109"/>
        <v>24</v>
      </c>
      <c r="I454" s="1" t="s">
        <v>228</v>
      </c>
      <c r="J454" s="667">
        <v>3500</v>
      </c>
      <c r="K454" s="12">
        <f>J454*1.1</f>
        <v>3850.0000000000005</v>
      </c>
      <c r="L454" s="10">
        <f>H454*K454</f>
        <v>92400.000000000015</v>
      </c>
      <c r="M454" s="3">
        <f t="shared" si="110"/>
        <v>18480.000000000004</v>
      </c>
      <c r="N454" s="3">
        <f t="shared" si="111"/>
        <v>11550.000000000002</v>
      </c>
      <c r="O454" s="11">
        <f t="shared" si="112"/>
        <v>122430.00000000001</v>
      </c>
      <c r="P454" s="591">
        <v>45335</v>
      </c>
      <c r="Q454" s="11" t="s">
        <v>797</v>
      </c>
      <c r="R454" s="579" t="s">
        <v>395</v>
      </c>
      <c r="S454" s="573" t="s">
        <v>774</v>
      </c>
      <c r="T454" s="528">
        <f>'LOTTO 163'!B31</f>
        <v>80</v>
      </c>
      <c r="U454" s="1">
        <v>20</v>
      </c>
      <c r="V454" s="1">
        <f t="shared" si="108"/>
        <v>100</v>
      </c>
      <c r="W454" s="1"/>
      <c r="X454" s="1">
        <v>53.25</v>
      </c>
      <c r="Y454" s="672">
        <v>43200</v>
      </c>
      <c r="Z454" s="671">
        <f>Y454/H454</f>
        <v>1800</v>
      </c>
      <c r="AA454" s="1" t="s">
        <v>806</v>
      </c>
      <c r="AB454" s="2" t="s">
        <v>818</v>
      </c>
      <c r="AC454" s="176" t="s">
        <v>819</v>
      </c>
    </row>
    <row r="455" spans="1:29" s="61" customFormat="1" ht="90" customHeight="1" x14ac:dyDescent="0.2">
      <c r="A455" s="179">
        <v>164</v>
      </c>
      <c r="B455" s="46">
        <v>9836015859</v>
      </c>
      <c r="C455" s="67" t="s">
        <v>229</v>
      </c>
      <c r="D455" s="48" t="s">
        <v>139</v>
      </c>
      <c r="E455" s="48" t="s">
        <v>163</v>
      </c>
      <c r="F455" s="48" t="s">
        <v>163</v>
      </c>
      <c r="G455" s="45">
        <v>50</v>
      </c>
      <c r="H455" s="45">
        <f t="shared" si="109"/>
        <v>200</v>
      </c>
      <c r="I455" s="45" t="s">
        <v>228</v>
      </c>
      <c r="J455" s="666">
        <v>80</v>
      </c>
      <c r="K455" s="57">
        <v>90</v>
      </c>
      <c r="L455" s="50">
        <f>H455*K455</f>
        <v>18000</v>
      </c>
      <c r="M455" s="51">
        <f t="shared" si="110"/>
        <v>3600</v>
      </c>
      <c r="N455" s="51">
        <f t="shared" si="111"/>
        <v>2250</v>
      </c>
      <c r="O455" s="52">
        <f t="shared" si="112"/>
        <v>23850</v>
      </c>
      <c r="P455" s="593">
        <v>45335</v>
      </c>
      <c r="Q455" s="52" t="s">
        <v>797</v>
      </c>
      <c r="R455" s="923" t="s">
        <v>411</v>
      </c>
      <c r="S455" s="574"/>
      <c r="T455" s="527"/>
      <c r="U455" s="45"/>
      <c r="V455" s="45"/>
      <c r="W455" s="45"/>
      <c r="X455" s="45"/>
      <c r="Y455" s="673"/>
      <c r="Z455" s="682"/>
      <c r="AA455" s="45"/>
      <c r="AB455" s="46"/>
      <c r="AC455" s="715"/>
    </row>
    <row r="456" spans="1:29" ht="90" customHeight="1" x14ac:dyDescent="0.2">
      <c r="A456" s="178">
        <v>165</v>
      </c>
      <c r="B456" s="37" t="s">
        <v>358</v>
      </c>
      <c r="C456" s="28" t="s">
        <v>215</v>
      </c>
      <c r="D456" s="4" t="s">
        <v>139</v>
      </c>
      <c r="E456" s="4" t="s">
        <v>163</v>
      </c>
      <c r="F456" s="4" t="s">
        <v>163</v>
      </c>
      <c r="G456" s="1">
        <v>5</v>
      </c>
      <c r="H456" s="1">
        <f t="shared" si="109"/>
        <v>20</v>
      </c>
      <c r="I456" s="1" t="s">
        <v>228</v>
      </c>
      <c r="J456" s="666">
        <v>800</v>
      </c>
      <c r="K456" s="12">
        <f>J456*1.1</f>
        <v>880.00000000000011</v>
      </c>
      <c r="L456" s="10">
        <f>H456*K456</f>
        <v>17600.000000000004</v>
      </c>
      <c r="M456" s="3">
        <f t="shared" si="110"/>
        <v>3520.0000000000009</v>
      </c>
      <c r="N456" s="3">
        <f t="shared" si="111"/>
        <v>2200.0000000000005</v>
      </c>
      <c r="O456" s="11">
        <f t="shared" si="112"/>
        <v>23320.000000000004</v>
      </c>
      <c r="P456" s="591">
        <v>45335</v>
      </c>
      <c r="Q456" s="11" t="s">
        <v>797</v>
      </c>
      <c r="R456" s="579" t="s">
        <v>384</v>
      </c>
      <c r="S456" s="573" t="s">
        <v>774</v>
      </c>
      <c r="T456" s="528">
        <f>'LOTTO 165'!B28</f>
        <v>80</v>
      </c>
      <c r="U456" s="1">
        <v>14.06</v>
      </c>
      <c r="V456" s="525">
        <f>U456+T456</f>
        <v>94.06</v>
      </c>
      <c r="W456" s="525"/>
      <c r="X456" s="1">
        <v>36.36</v>
      </c>
      <c r="Y456" s="672">
        <v>11200</v>
      </c>
      <c r="Z456" s="671">
        <f>Y456/H456</f>
        <v>560</v>
      </c>
      <c r="AA456" s="1" t="s">
        <v>812</v>
      </c>
      <c r="AB456" s="8" t="s">
        <v>807</v>
      </c>
      <c r="AC456" s="176" t="s">
        <v>819</v>
      </c>
    </row>
    <row r="457" spans="1:29" ht="90" customHeight="1" x14ac:dyDescent="0.2">
      <c r="A457" s="178">
        <v>165</v>
      </c>
      <c r="B457" s="37" t="s">
        <v>358</v>
      </c>
      <c r="C457" s="28" t="s">
        <v>215</v>
      </c>
      <c r="D457" s="4" t="s">
        <v>139</v>
      </c>
      <c r="E457" s="4" t="s">
        <v>163</v>
      </c>
      <c r="F457" s="4" t="s">
        <v>163</v>
      </c>
      <c r="G457" s="1">
        <v>5</v>
      </c>
      <c r="H457" s="1">
        <f t="shared" si="109"/>
        <v>20</v>
      </c>
      <c r="I457" s="1" t="s">
        <v>228</v>
      </c>
      <c r="J457" s="666">
        <v>800</v>
      </c>
      <c r="K457" s="12">
        <f>J457*1.1</f>
        <v>880.00000000000011</v>
      </c>
      <c r="L457" s="10">
        <f>H457*K457</f>
        <v>17600.000000000004</v>
      </c>
      <c r="M457" s="3">
        <f t="shared" si="110"/>
        <v>3520.0000000000009</v>
      </c>
      <c r="N457" s="3">
        <f t="shared" si="111"/>
        <v>2200.0000000000005</v>
      </c>
      <c r="O457" s="11">
        <f t="shared" si="112"/>
        <v>23320.000000000004</v>
      </c>
      <c r="P457" s="591">
        <v>45335</v>
      </c>
      <c r="Q457" s="11" t="s">
        <v>797</v>
      </c>
      <c r="R457" s="579" t="s">
        <v>392</v>
      </c>
      <c r="S457" s="573" t="s">
        <v>774</v>
      </c>
      <c r="T457" s="528">
        <f>'LOTTO 165'!B29</f>
        <v>80</v>
      </c>
      <c r="U457" s="1">
        <v>13.25</v>
      </c>
      <c r="V457" s="525">
        <f t="shared" ref="V457:V476" si="113">U457+T457</f>
        <v>93.25</v>
      </c>
      <c r="W457" s="525"/>
      <c r="X457" s="1">
        <v>32.270000000000003</v>
      </c>
      <c r="Y457" s="672">
        <v>11920</v>
      </c>
      <c r="Z457" s="671">
        <f>Y457/H457</f>
        <v>596</v>
      </c>
      <c r="AA457" s="1" t="s">
        <v>812</v>
      </c>
      <c r="AB457" s="2"/>
      <c r="AC457" s="176" t="s">
        <v>809</v>
      </c>
    </row>
    <row r="458" spans="1:29" ht="90" customHeight="1" x14ac:dyDescent="0.2">
      <c r="A458" s="178">
        <v>165</v>
      </c>
      <c r="B458" s="37" t="s">
        <v>358</v>
      </c>
      <c r="C458" s="28" t="s">
        <v>215</v>
      </c>
      <c r="D458" s="4" t="s">
        <v>139</v>
      </c>
      <c r="E458" s="4" t="s">
        <v>163</v>
      </c>
      <c r="F458" s="4" t="s">
        <v>163</v>
      </c>
      <c r="G458" s="1">
        <v>5</v>
      </c>
      <c r="H458" s="1">
        <f t="shared" si="109"/>
        <v>20</v>
      </c>
      <c r="I458" s="1" t="s">
        <v>228</v>
      </c>
      <c r="J458" s="666">
        <v>800</v>
      </c>
      <c r="K458" s="12">
        <f>J458*1.1</f>
        <v>880.00000000000011</v>
      </c>
      <c r="L458" s="10">
        <f>H458*K458</f>
        <v>17600.000000000004</v>
      </c>
      <c r="M458" s="3">
        <f t="shared" si="110"/>
        <v>3520.0000000000009</v>
      </c>
      <c r="N458" s="3">
        <f t="shared" si="111"/>
        <v>2200.0000000000005</v>
      </c>
      <c r="O458" s="11">
        <f t="shared" si="112"/>
        <v>23320.000000000004</v>
      </c>
      <c r="P458" s="591">
        <v>45335</v>
      </c>
      <c r="Q458" s="11" t="s">
        <v>797</v>
      </c>
      <c r="R458" s="579" t="s">
        <v>394</v>
      </c>
      <c r="S458" s="573" t="s">
        <v>774</v>
      </c>
      <c r="T458" s="528">
        <f>'LOTTO 165'!B30</f>
        <v>80</v>
      </c>
      <c r="U458" s="1">
        <v>17.399999999999999</v>
      </c>
      <c r="V458" s="525">
        <f t="shared" si="113"/>
        <v>97.4</v>
      </c>
      <c r="W458" s="525"/>
      <c r="X458" s="1">
        <v>55.68</v>
      </c>
      <c r="Y458" s="672">
        <v>7800</v>
      </c>
      <c r="Z458" s="671">
        <f>Y458/H458</f>
        <v>390</v>
      </c>
      <c r="AA458" s="1" t="s">
        <v>806</v>
      </c>
      <c r="AB458" s="2" t="s">
        <v>818</v>
      </c>
      <c r="AC458" s="176" t="s">
        <v>819</v>
      </c>
    </row>
    <row r="459" spans="1:29" ht="90" customHeight="1" x14ac:dyDescent="0.2">
      <c r="A459" s="178">
        <v>165</v>
      </c>
      <c r="B459" s="37" t="s">
        <v>358</v>
      </c>
      <c r="C459" s="28" t="s">
        <v>215</v>
      </c>
      <c r="D459" s="4" t="s">
        <v>139</v>
      </c>
      <c r="E459" s="4" t="s">
        <v>163</v>
      </c>
      <c r="F459" s="4" t="s">
        <v>163</v>
      </c>
      <c r="G459" s="1">
        <v>5</v>
      </c>
      <c r="H459" s="1">
        <f t="shared" si="109"/>
        <v>20</v>
      </c>
      <c r="I459" s="1" t="s">
        <v>228</v>
      </c>
      <c r="J459" s="666">
        <v>800</v>
      </c>
      <c r="K459" s="12">
        <f>J459*1.1</f>
        <v>880.00000000000011</v>
      </c>
      <c r="L459" s="10">
        <f>H459*K459</f>
        <v>17600.000000000004</v>
      </c>
      <c r="M459" s="3">
        <f t="shared" si="110"/>
        <v>3520.0000000000009</v>
      </c>
      <c r="N459" s="3">
        <f t="shared" si="111"/>
        <v>2200.0000000000005</v>
      </c>
      <c r="O459" s="11">
        <f t="shared" si="112"/>
        <v>23320.000000000004</v>
      </c>
      <c r="P459" s="591">
        <v>45335</v>
      </c>
      <c r="Q459" s="11" t="s">
        <v>797</v>
      </c>
      <c r="R459" s="579" t="s">
        <v>401</v>
      </c>
      <c r="S459" s="573" t="s">
        <v>774</v>
      </c>
      <c r="T459" s="528">
        <f>'LOTTO 165'!B31</f>
        <v>80</v>
      </c>
      <c r="U459" s="1">
        <v>20</v>
      </c>
      <c r="V459" s="525">
        <f t="shared" si="113"/>
        <v>100</v>
      </c>
      <c r="W459" s="525"/>
      <c r="X459" s="1">
        <v>73.56</v>
      </c>
      <c r="Y459" s="672">
        <v>4652.6000000000004</v>
      </c>
      <c r="Z459" s="671">
        <f>Y459/H459</f>
        <v>232.63000000000002</v>
      </c>
      <c r="AA459" s="1" t="s">
        <v>806</v>
      </c>
      <c r="AB459" s="2" t="s">
        <v>818</v>
      </c>
      <c r="AC459" s="176" t="s">
        <v>819</v>
      </c>
    </row>
    <row r="460" spans="1:29" s="61" customFormat="1" ht="90" customHeight="1" x14ac:dyDescent="0.2">
      <c r="A460" s="179">
        <v>166</v>
      </c>
      <c r="B460" s="56" t="s">
        <v>359</v>
      </c>
      <c r="C460" s="68" t="s">
        <v>212</v>
      </c>
      <c r="D460" s="48" t="s">
        <v>139</v>
      </c>
      <c r="E460" s="48" t="s">
        <v>163</v>
      </c>
      <c r="F460" s="48" t="s">
        <v>163</v>
      </c>
      <c r="G460" s="45">
        <v>5</v>
      </c>
      <c r="H460" s="45">
        <f t="shared" si="109"/>
        <v>20</v>
      </c>
      <c r="I460" s="45" t="s">
        <v>228</v>
      </c>
      <c r="J460" s="666">
        <v>800</v>
      </c>
      <c r="K460" s="57">
        <f>J460*1.1</f>
        <v>880.00000000000011</v>
      </c>
      <c r="L460" s="50">
        <f>H460*K460</f>
        <v>17600.000000000004</v>
      </c>
      <c r="M460" s="51">
        <f t="shared" si="110"/>
        <v>3520.0000000000009</v>
      </c>
      <c r="N460" s="51">
        <f t="shared" si="111"/>
        <v>2200.0000000000005</v>
      </c>
      <c r="O460" s="52">
        <f t="shared" si="112"/>
        <v>23320.000000000004</v>
      </c>
      <c r="P460" s="593">
        <v>45335</v>
      </c>
      <c r="Q460" s="52" t="s">
        <v>797</v>
      </c>
      <c r="R460" s="580" t="s">
        <v>392</v>
      </c>
      <c r="S460" s="574" t="s">
        <v>774</v>
      </c>
      <c r="T460" s="527">
        <f>'LOTTO 166'!B20</f>
        <v>80</v>
      </c>
      <c r="U460" s="45">
        <v>10.4</v>
      </c>
      <c r="V460" s="45">
        <f t="shared" si="113"/>
        <v>90.4</v>
      </c>
      <c r="W460" s="45"/>
      <c r="X460" s="45">
        <v>16.14</v>
      </c>
      <c r="Y460" s="673">
        <v>14760</v>
      </c>
      <c r="Z460" s="682">
        <f>Y460/H460</f>
        <v>738</v>
      </c>
      <c r="AA460" s="45"/>
      <c r="AB460" s="716" t="s">
        <v>807</v>
      </c>
      <c r="AC460" s="715" t="s">
        <v>819</v>
      </c>
    </row>
    <row r="461" spans="1:29" s="61" customFormat="1" ht="90" customHeight="1" x14ac:dyDescent="0.2">
      <c r="A461" s="179">
        <v>166</v>
      </c>
      <c r="B461" s="56" t="s">
        <v>359</v>
      </c>
      <c r="C461" s="68" t="s">
        <v>212</v>
      </c>
      <c r="D461" s="48" t="s">
        <v>139</v>
      </c>
      <c r="E461" s="48" t="s">
        <v>163</v>
      </c>
      <c r="F461" s="48" t="s">
        <v>163</v>
      </c>
      <c r="G461" s="45">
        <v>5</v>
      </c>
      <c r="H461" s="45">
        <f t="shared" si="109"/>
        <v>20</v>
      </c>
      <c r="I461" s="45" t="s">
        <v>228</v>
      </c>
      <c r="J461" s="666">
        <v>800</v>
      </c>
      <c r="K461" s="57">
        <f>J461*1.1</f>
        <v>880.00000000000011</v>
      </c>
      <c r="L461" s="50">
        <f>H461*K461</f>
        <v>17600.000000000004</v>
      </c>
      <c r="M461" s="51">
        <f t="shared" si="110"/>
        <v>3520.0000000000009</v>
      </c>
      <c r="N461" s="51">
        <f t="shared" si="111"/>
        <v>2200.0000000000005</v>
      </c>
      <c r="O461" s="52">
        <f t="shared" si="112"/>
        <v>23320.000000000004</v>
      </c>
      <c r="P461" s="593">
        <v>45335</v>
      </c>
      <c r="Q461" s="52" t="s">
        <v>797</v>
      </c>
      <c r="R461" s="580" t="s">
        <v>401</v>
      </c>
      <c r="S461" s="574" t="s">
        <v>774</v>
      </c>
      <c r="T461" s="527">
        <f>'LOTTO 166'!B21</f>
        <v>80</v>
      </c>
      <c r="U461" s="45">
        <v>20</v>
      </c>
      <c r="V461" s="45">
        <f t="shared" si="113"/>
        <v>100</v>
      </c>
      <c r="W461" s="45"/>
      <c r="X461" s="45">
        <v>59.65</v>
      </c>
      <c r="Y461" s="673">
        <v>7101</v>
      </c>
      <c r="Z461" s="682">
        <f>Y461/H461</f>
        <v>355.05</v>
      </c>
      <c r="AA461" s="45"/>
      <c r="AB461" s="716" t="s">
        <v>807</v>
      </c>
      <c r="AC461" s="715" t="s">
        <v>819</v>
      </c>
    </row>
    <row r="462" spans="1:29" ht="90" customHeight="1" x14ac:dyDescent="0.2">
      <c r="A462" s="178">
        <v>167</v>
      </c>
      <c r="B462" s="7">
        <v>9836071690</v>
      </c>
      <c r="C462" s="28" t="s">
        <v>213</v>
      </c>
      <c r="D462" s="4" t="s">
        <v>139</v>
      </c>
      <c r="E462" s="4" t="s">
        <v>163</v>
      </c>
      <c r="F462" s="4" t="s">
        <v>163</v>
      </c>
      <c r="G462" s="1">
        <v>5</v>
      </c>
      <c r="H462" s="1">
        <f t="shared" si="109"/>
        <v>20</v>
      </c>
      <c r="I462" s="1" t="s">
        <v>228</v>
      </c>
      <c r="J462" s="666">
        <v>800</v>
      </c>
      <c r="K462" s="12">
        <f>J462*1.1</f>
        <v>880.00000000000011</v>
      </c>
      <c r="L462" s="10">
        <f>H462*K462</f>
        <v>17600.000000000004</v>
      </c>
      <c r="M462" s="3">
        <f t="shared" si="110"/>
        <v>3520.0000000000009</v>
      </c>
      <c r="N462" s="3">
        <f t="shared" si="111"/>
        <v>2200.0000000000005</v>
      </c>
      <c r="O462" s="11">
        <f t="shared" si="112"/>
        <v>23320.000000000004</v>
      </c>
      <c r="P462" s="591">
        <v>45335</v>
      </c>
      <c r="Q462" s="11" t="s">
        <v>797</v>
      </c>
      <c r="R462" s="579" t="s">
        <v>392</v>
      </c>
      <c r="S462" s="573" t="s">
        <v>774</v>
      </c>
      <c r="T462" s="528">
        <f>'LOTTO 167'!B24</f>
        <v>80</v>
      </c>
      <c r="U462" s="1">
        <v>9.9499999999999993</v>
      </c>
      <c r="V462" s="1">
        <f t="shared" si="113"/>
        <v>89.95</v>
      </c>
      <c r="W462" s="1"/>
      <c r="X462" s="1">
        <v>14.77</v>
      </c>
      <c r="Y462" s="672">
        <v>15000</v>
      </c>
      <c r="Z462" s="671">
        <f>Y462/H462</f>
        <v>750</v>
      </c>
      <c r="AA462" s="1" t="s">
        <v>812</v>
      </c>
      <c r="AB462" s="8" t="s">
        <v>807</v>
      </c>
      <c r="AC462" s="176" t="s">
        <v>819</v>
      </c>
    </row>
    <row r="463" spans="1:29" ht="90" customHeight="1" x14ac:dyDescent="0.2">
      <c r="A463" s="178">
        <v>167</v>
      </c>
      <c r="B463" s="7">
        <v>9836071690</v>
      </c>
      <c r="C463" s="28" t="s">
        <v>213</v>
      </c>
      <c r="D463" s="4" t="s">
        <v>139</v>
      </c>
      <c r="E463" s="4" t="s">
        <v>163</v>
      </c>
      <c r="F463" s="4" t="s">
        <v>163</v>
      </c>
      <c r="G463" s="1">
        <v>5</v>
      </c>
      <c r="H463" s="1">
        <f t="shared" si="109"/>
        <v>20</v>
      </c>
      <c r="I463" s="1" t="s">
        <v>228</v>
      </c>
      <c r="J463" s="666">
        <v>800</v>
      </c>
      <c r="K463" s="12">
        <f>J463*1.1</f>
        <v>880.00000000000011</v>
      </c>
      <c r="L463" s="10">
        <f>H463*K463</f>
        <v>17600.000000000004</v>
      </c>
      <c r="M463" s="3">
        <f t="shared" si="110"/>
        <v>3520.0000000000009</v>
      </c>
      <c r="N463" s="3">
        <f t="shared" si="111"/>
        <v>2200.0000000000005</v>
      </c>
      <c r="O463" s="11">
        <f t="shared" si="112"/>
        <v>23320.000000000004</v>
      </c>
      <c r="P463" s="591">
        <v>45335</v>
      </c>
      <c r="Q463" s="11" t="s">
        <v>797</v>
      </c>
      <c r="R463" s="579" t="s">
        <v>394</v>
      </c>
      <c r="S463" s="573" t="s">
        <v>774</v>
      </c>
      <c r="T463" s="528">
        <f>'LOTTO 167'!B25</f>
        <v>80</v>
      </c>
      <c r="U463" s="1">
        <v>16.559999999999999</v>
      </c>
      <c r="V463" s="1">
        <f t="shared" si="113"/>
        <v>96.56</v>
      </c>
      <c r="W463" s="1"/>
      <c r="X463" s="1">
        <v>40.909999999999997</v>
      </c>
      <c r="Y463" s="672">
        <v>10400</v>
      </c>
      <c r="Z463" s="671">
        <f>Y463/H463</f>
        <v>520</v>
      </c>
      <c r="AA463" s="1" t="s">
        <v>806</v>
      </c>
      <c r="AB463" s="8" t="s">
        <v>818</v>
      </c>
      <c r="AC463" s="176" t="s">
        <v>819</v>
      </c>
    </row>
    <row r="464" spans="1:29" ht="90" customHeight="1" x14ac:dyDescent="0.2">
      <c r="A464" s="178">
        <v>167</v>
      </c>
      <c r="B464" s="7">
        <v>9836071690</v>
      </c>
      <c r="C464" s="28" t="s">
        <v>213</v>
      </c>
      <c r="D464" s="4" t="s">
        <v>139</v>
      </c>
      <c r="E464" s="4" t="s">
        <v>163</v>
      </c>
      <c r="F464" s="4" t="s">
        <v>163</v>
      </c>
      <c r="G464" s="1">
        <v>5</v>
      </c>
      <c r="H464" s="1">
        <f t="shared" si="109"/>
        <v>20</v>
      </c>
      <c r="I464" s="1" t="s">
        <v>228</v>
      </c>
      <c r="J464" s="666">
        <v>800</v>
      </c>
      <c r="K464" s="12">
        <f>J464*1.1</f>
        <v>880.00000000000011</v>
      </c>
      <c r="L464" s="10">
        <f>H464*K464</f>
        <v>17600.000000000004</v>
      </c>
      <c r="M464" s="3">
        <f t="shared" si="110"/>
        <v>3520.0000000000009</v>
      </c>
      <c r="N464" s="3">
        <f t="shared" si="111"/>
        <v>2200.0000000000005</v>
      </c>
      <c r="O464" s="11">
        <f t="shared" si="112"/>
        <v>23320.000000000004</v>
      </c>
      <c r="P464" s="591">
        <v>45335</v>
      </c>
      <c r="Q464" s="11" t="s">
        <v>797</v>
      </c>
      <c r="R464" s="579" t="s">
        <v>401</v>
      </c>
      <c r="S464" s="573" t="s">
        <v>774</v>
      </c>
      <c r="T464" s="528">
        <f>'LOTTO 167'!B26</f>
        <v>80</v>
      </c>
      <c r="U464" s="1">
        <v>20</v>
      </c>
      <c r="V464" s="1">
        <f t="shared" si="113"/>
        <v>100</v>
      </c>
      <c r="W464" s="1"/>
      <c r="X464" s="1">
        <v>59.65</v>
      </c>
      <c r="Y464" s="672">
        <v>7101</v>
      </c>
      <c r="Z464" s="671">
        <f>Y464/H464</f>
        <v>355.05</v>
      </c>
      <c r="AA464" s="1" t="s">
        <v>806</v>
      </c>
      <c r="AB464" s="8" t="s">
        <v>818</v>
      </c>
      <c r="AC464" s="176" t="s">
        <v>819</v>
      </c>
    </row>
    <row r="465" spans="1:29" s="61" customFormat="1" ht="90" customHeight="1" x14ac:dyDescent="0.2">
      <c r="A465" s="179">
        <v>168</v>
      </c>
      <c r="B465" s="46" t="s">
        <v>360</v>
      </c>
      <c r="C465" s="68" t="s">
        <v>214</v>
      </c>
      <c r="D465" s="48" t="s">
        <v>139</v>
      </c>
      <c r="E465" s="48" t="s">
        <v>163</v>
      </c>
      <c r="F465" s="48" t="s">
        <v>163</v>
      </c>
      <c r="G465" s="45">
        <v>5</v>
      </c>
      <c r="H465" s="45">
        <f t="shared" si="109"/>
        <v>20</v>
      </c>
      <c r="I465" s="45" t="s">
        <v>228</v>
      </c>
      <c r="J465" s="666">
        <v>800</v>
      </c>
      <c r="K465" s="57">
        <f>J465*1.1</f>
        <v>880.00000000000011</v>
      </c>
      <c r="L465" s="50">
        <f>H465*K465</f>
        <v>17600.000000000004</v>
      </c>
      <c r="M465" s="51">
        <f t="shared" si="110"/>
        <v>3520.0000000000009</v>
      </c>
      <c r="N465" s="51">
        <f t="shared" si="111"/>
        <v>2200.0000000000005</v>
      </c>
      <c r="O465" s="52">
        <f t="shared" si="112"/>
        <v>23320.000000000004</v>
      </c>
      <c r="P465" s="593">
        <v>45335</v>
      </c>
      <c r="Q465" s="52" t="s">
        <v>797</v>
      </c>
      <c r="R465" s="580" t="s">
        <v>392</v>
      </c>
      <c r="S465" s="574" t="s">
        <v>774</v>
      </c>
      <c r="T465" s="527">
        <f>'LOTTO 168'!B20</f>
        <v>80</v>
      </c>
      <c r="U465" s="45">
        <v>9.68</v>
      </c>
      <c r="V465" s="45">
        <f t="shared" si="113"/>
        <v>89.68</v>
      </c>
      <c r="W465" s="45"/>
      <c r="X465" s="45">
        <v>14.77</v>
      </c>
      <c r="Y465" s="673">
        <v>15000</v>
      </c>
      <c r="Z465" s="682">
        <f>Y465/H465</f>
        <v>750</v>
      </c>
      <c r="AA465" s="45"/>
      <c r="AB465" s="716" t="s">
        <v>807</v>
      </c>
      <c r="AC465" s="715" t="s">
        <v>819</v>
      </c>
    </row>
    <row r="466" spans="1:29" s="61" customFormat="1" ht="90" customHeight="1" x14ac:dyDescent="0.2">
      <c r="A466" s="179">
        <v>168</v>
      </c>
      <c r="B466" s="46" t="s">
        <v>360</v>
      </c>
      <c r="C466" s="68" t="s">
        <v>214</v>
      </c>
      <c r="D466" s="48" t="s">
        <v>139</v>
      </c>
      <c r="E466" s="48" t="s">
        <v>163</v>
      </c>
      <c r="F466" s="48" t="s">
        <v>163</v>
      </c>
      <c r="G466" s="45">
        <v>5</v>
      </c>
      <c r="H466" s="45">
        <f t="shared" si="109"/>
        <v>20</v>
      </c>
      <c r="I466" s="45" t="s">
        <v>228</v>
      </c>
      <c r="J466" s="666">
        <v>800</v>
      </c>
      <c r="K466" s="57">
        <f>J466*1.1</f>
        <v>880.00000000000011</v>
      </c>
      <c r="L466" s="50">
        <f>H466*K466</f>
        <v>17600.000000000004</v>
      </c>
      <c r="M466" s="51">
        <f t="shared" si="110"/>
        <v>3520.0000000000009</v>
      </c>
      <c r="N466" s="51">
        <f t="shared" si="111"/>
        <v>2200.0000000000005</v>
      </c>
      <c r="O466" s="52">
        <f t="shared" si="112"/>
        <v>23320.000000000004</v>
      </c>
      <c r="P466" s="593">
        <v>45335</v>
      </c>
      <c r="Q466" s="52" t="s">
        <v>797</v>
      </c>
      <c r="R466" s="580" t="s">
        <v>401</v>
      </c>
      <c r="S466" s="574" t="s">
        <v>774</v>
      </c>
      <c r="T466" s="527">
        <f>'LOTTO 168'!B21</f>
        <v>80</v>
      </c>
      <c r="U466" s="45">
        <v>20</v>
      </c>
      <c r="V466" s="45">
        <f t="shared" si="113"/>
        <v>100</v>
      </c>
      <c r="W466" s="45"/>
      <c r="X466" s="45">
        <v>63.05</v>
      </c>
      <c r="Y466" s="673">
        <v>6504</v>
      </c>
      <c r="Z466" s="682">
        <f>Y466/H466</f>
        <v>325.2</v>
      </c>
      <c r="AA466" s="45"/>
      <c r="AB466" s="716" t="s">
        <v>807</v>
      </c>
      <c r="AC466" s="715" t="s">
        <v>819</v>
      </c>
    </row>
    <row r="467" spans="1:29" ht="90" customHeight="1" x14ac:dyDescent="0.2">
      <c r="A467" s="178">
        <v>169</v>
      </c>
      <c r="B467" s="38" t="s">
        <v>361</v>
      </c>
      <c r="C467" s="23" t="s">
        <v>210</v>
      </c>
      <c r="D467" s="4" t="s">
        <v>139</v>
      </c>
      <c r="E467" s="4" t="s">
        <v>163</v>
      </c>
      <c r="F467" s="4" t="s">
        <v>163</v>
      </c>
      <c r="G467" s="1">
        <v>50</v>
      </c>
      <c r="H467" s="1">
        <f t="shared" si="109"/>
        <v>200</v>
      </c>
      <c r="I467" s="1" t="s">
        <v>228</v>
      </c>
      <c r="J467" s="666">
        <v>5</v>
      </c>
      <c r="K467" s="12">
        <v>6</v>
      </c>
      <c r="L467" s="10">
        <f>H467*K467</f>
        <v>1200</v>
      </c>
      <c r="M467" s="3">
        <f t="shared" si="110"/>
        <v>240</v>
      </c>
      <c r="N467" s="3">
        <f t="shared" si="111"/>
        <v>150</v>
      </c>
      <c r="O467" s="11">
        <f t="shared" si="112"/>
        <v>1590</v>
      </c>
      <c r="P467" s="591">
        <v>45335</v>
      </c>
      <c r="Q467" s="11" t="s">
        <v>797</v>
      </c>
      <c r="R467" s="579" t="s">
        <v>384</v>
      </c>
      <c r="S467" s="573" t="s">
        <v>774</v>
      </c>
      <c r="T467" s="693">
        <f>'LOTTO 169'!B28</f>
        <v>75.833333333333329</v>
      </c>
      <c r="U467" s="693">
        <v>20</v>
      </c>
      <c r="V467" s="693">
        <f t="shared" si="113"/>
        <v>95.833333333333329</v>
      </c>
      <c r="W467" s="693"/>
      <c r="X467" s="1">
        <v>53.33</v>
      </c>
      <c r="Y467" s="672">
        <v>560</v>
      </c>
      <c r="Z467" s="671">
        <f>Y467/H467</f>
        <v>2.8</v>
      </c>
      <c r="AA467" s="1" t="s">
        <v>806</v>
      </c>
      <c r="AB467" s="8" t="s">
        <v>818</v>
      </c>
      <c r="AC467" s="176" t="s">
        <v>819</v>
      </c>
    </row>
    <row r="468" spans="1:29" ht="90" customHeight="1" x14ac:dyDescent="0.2">
      <c r="A468" s="178">
        <v>169</v>
      </c>
      <c r="B468" s="38" t="s">
        <v>361</v>
      </c>
      <c r="C468" s="23" t="s">
        <v>210</v>
      </c>
      <c r="D468" s="4" t="s">
        <v>139</v>
      </c>
      <c r="E468" s="4" t="s">
        <v>163</v>
      </c>
      <c r="F468" s="4" t="s">
        <v>163</v>
      </c>
      <c r="G468" s="1">
        <v>50</v>
      </c>
      <c r="H468" s="1">
        <f t="shared" si="109"/>
        <v>200</v>
      </c>
      <c r="I468" s="1" t="s">
        <v>228</v>
      </c>
      <c r="J468" s="666">
        <v>5</v>
      </c>
      <c r="K468" s="12">
        <v>6</v>
      </c>
      <c r="L468" s="10">
        <f>H468*K468</f>
        <v>1200</v>
      </c>
      <c r="M468" s="3">
        <f t="shared" si="110"/>
        <v>240</v>
      </c>
      <c r="N468" s="3">
        <f t="shared" si="111"/>
        <v>150</v>
      </c>
      <c r="O468" s="11">
        <f t="shared" si="112"/>
        <v>1590</v>
      </c>
      <c r="P468" s="591">
        <v>45335</v>
      </c>
      <c r="Q468" s="11" t="s">
        <v>797</v>
      </c>
      <c r="R468" s="579" t="s">
        <v>394</v>
      </c>
      <c r="S468" s="573" t="s">
        <v>774</v>
      </c>
      <c r="T468" s="693">
        <f>'LOTTO 169'!B29</f>
        <v>75.833333333333329</v>
      </c>
      <c r="U468" s="693">
        <v>18.03</v>
      </c>
      <c r="V468" s="693">
        <f t="shared" si="113"/>
        <v>93.86333333333333</v>
      </c>
      <c r="W468" s="693"/>
      <c r="X468" s="1">
        <v>43.33</v>
      </c>
      <c r="Y468" s="672">
        <v>680</v>
      </c>
      <c r="Z468" s="671">
        <f>Y468/H468</f>
        <v>3.4</v>
      </c>
      <c r="AA468" s="1" t="s">
        <v>806</v>
      </c>
      <c r="AB468" s="8" t="s">
        <v>818</v>
      </c>
      <c r="AC468" s="176" t="s">
        <v>819</v>
      </c>
    </row>
    <row r="469" spans="1:29" ht="90" customHeight="1" x14ac:dyDescent="0.2">
      <c r="A469" s="178">
        <v>169</v>
      </c>
      <c r="B469" s="38" t="s">
        <v>361</v>
      </c>
      <c r="C469" s="23" t="s">
        <v>210</v>
      </c>
      <c r="D469" s="4" t="s">
        <v>139</v>
      </c>
      <c r="E469" s="4" t="s">
        <v>163</v>
      </c>
      <c r="F469" s="4" t="s">
        <v>163</v>
      </c>
      <c r="G469" s="1">
        <v>50</v>
      </c>
      <c r="H469" s="1">
        <f t="shared" si="109"/>
        <v>200</v>
      </c>
      <c r="I469" s="1" t="s">
        <v>228</v>
      </c>
      <c r="J469" s="666">
        <v>5</v>
      </c>
      <c r="K469" s="12">
        <v>6</v>
      </c>
      <c r="L469" s="10">
        <f>H469*K469</f>
        <v>1200</v>
      </c>
      <c r="M469" s="3">
        <f t="shared" si="110"/>
        <v>240</v>
      </c>
      <c r="N469" s="3">
        <f t="shared" si="111"/>
        <v>150</v>
      </c>
      <c r="O469" s="11">
        <f t="shared" si="112"/>
        <v>1590</v>
      </c>
      <c r="P469" s="591">
        <v>45335</v>
      </c>
      <c r="Q469" s="11" t="s">
        <v>797</v>
      </c>
      <c r="R469" s="579" t="s">
        <v>392</v>
      </c>
      <c r="S469" s="573" t="s">
        <v>774</v>
      </c>
      <c r="T469" s="693">
        <f>'LOTTO 169'!B30</f>
        <v>75.833333333333329</v>
      </c>
      <c r="U469" s="693">
        <v>15.81</v>
      </c>
      <c r="V469" s="693">
        <f t="shared" si="113"/>
        <v>91.643333333333331</v>
      </c>
      <c r="W469" s="693"/>
      <c r="X469" s="1">
        <v>33.33</v>
      </c>
      <c r="Y469" s="672">
        <v>800</v>
      </c>
      <c r="Z469" s="671">
        <f>Y469/H469</f>
        <v>4</v>
      </c>
      <c r="AA469" s="1" t="s">
        <v>812</v>
      </c>
      <c r="AB469" s="8" t="s">
        <v>807</v>
      </c>
      <c r="AC469" s="176" t="s">
        <v>819</v>
      </c>
    </row>
    <row r="470" spans="1:29" ht="90" customHeight="1" x14ac:dyDescent="0.2">
      <c r="A470" s="178">
        <v>169</v>
      </c>
      <c r="B470" s="38" t="s">
        <v>361</v>
      </c>
      <c r="C470" s="23" t="s">
        <v>210</v>
      </c>
      <c r="D470" s="4" t="s">
        <v>139</v>
      </c>
      <c r="E470" s="4" t="s">
        <v>163</v>
      </c>
      <c r="F470" s="4" t="s">
        <v>163</v>
      </c>
      <c r="G470" s="1">
        <v>50</v>
      </c>
      <c r="H470" s="1">
        <f t="shared" si="109"/>
        <v>200</v>
      </c>
      <c r="I470" s="1" t="s">
        <v>228</v>
      </c>
      <c r="J470" s="666">
        <v>5</v>
      </c>
      <c r="K470" s="12">
        <v>6</v>
      </c>
      <c r="L470" s="10">
        <f>H470*K470</f>
        <v>1200</v>
      </c>
      <c r="M470" s="3">
        <f t="shared" si="110"/>
        <v>240</v>
      </c>
      <c r="N470" s="3">
        <f t="shared" si="111"/>
        <v>150</v>
      </c>
      <c r="O470" s="11">
        <f t="shared" si="112"/>
        <v>1590</v>
      </c>
      <c r="P470" s="591">
        <v>45335</v>
      </c>
      <c r="Q470" s="11" t="s">
        <v>797</v>
      </c>
      <c r="R470" s="579" t="s">
        <v>409</v>
      </c>
      <c r="S470" s="573" t="s">
        <v>774</v>
      </c>
      <c r="T470" s="693">
        <f>'LOTTO 169'!B31</f>
        <v>80</v>
      </c>
      <c r="U470" s="693">
        <v>9.68</v>
      </c>
      <c r="V470" s="693">
        <f t="shared" si="113"/>
        <v>89.68</v>
      </c>
      <c r="W470" s="693"/>
      <c r="X470" s="1">
        <v>12.5</v>
      </c>
      <c r="Y470" s="672">
        <v>1050</v>
      </c>
      <c r="Z470" s="671">
        <f>Y470/H470</f>
        <v>5.25</v>
      </c>
      <c r="AA470" s="1" t="s">
        <v>812</v>
      </c>
      <c r="AB470" s="2" t="s">
        <v>809</v>
      </c>
      <c r="AC470" s="176" t="s">
        <v>809</v>
      </c>
    </row>
    <row r="471" spans="1:29" s="61" customFormat="1" ht="90" customHeight="1" x14ac:dyDescent="0.2">
      <c r="A471" s="179">
        <v>170</v>
      </c>
      <c r="B471" s="69" t="s">
        <v>362</v>
      </c>
      <c r="C471" s="55" t="s">
        <v>211</v>
      </c>
      <c r="D471" s="48" t="s">
        <v>139</v>
      </c>
      <c r="E471" s="48" t="s">
        <v>163</v>
      </c>
      <c r="F471" s="48" t="s">
        <v>163</v>
      </c>
      <c r="G471" s="45">
        <v>50</v>
      </c>
      <c r="H471" s="45">
        <f t="shared" si="109"/>
        <v>200</v>
      </c>
      <c r="I471" s="45" t="s">
        <v>228</v>
      </c>
      <c r="J471" s="666">
        <v>5</v>
      </c>
      <c r="K471" s="57">
        <v>6</v>
      </c>
      <c r="L471" s="50">
        <f>H471*K471</f>
        <v>1200</v>
      </c>
      <c r="M471" s="51">
        <f t="shared" si="110"/>
        <v>240</v>
      </c>
      <c r="N471" s="51">
        <f t="shared" si="111"/>
        <v>150</v>
      </c>
      <c r="O471" s="52">
        <f t="shared" si="112"/>
        <v>1590</v>
      </c>
      <c r="P471" s="593">
        <v>45335</v>
      </c>
      <c r="Q471" s="52" t="s">
        <v>797</v>
      </c>
      <c r="R471" s="583" t="s">
        <v>409</v>
      </c>
      <c r="S471" s="574" t="s">
        <v>774</v>
      </c>
      <c r="T471" s="526">
        <f>'LOTTO 170'!B16</f>
        <v>80</v>
      </c>
      <c r="U471" s="45">
        <v>20</v>
      </c>
      <c r="V471" s="45">
        <f t="shared" si="113"/>
        <v>100</v>
      </c>
      <c r="W471" s="45"/>
      <c r="X471" s="45">
        <v>12.5</v>
      </c>
      <c r="Y471" s="673">
        <v>1050</v>
      </c>
      <c r="Z471" s="682">
        <f>Y471/H471</f>
        <v>5.25</v>
      </c>
      <c r="AA471" s="45"/>
      <c r="AB471" s="716" t="s">
        <v>807</v>
      </c>
      <c r="AC471" s="715" t="s">
        <v>819</v>
      </c>
    </row>
    <row r="472" spans="1:29" ht="90" customHeight="1" x14ac:dyDescent="0.2">
      <c r="A472" s="178">
        <v>171</v>
      </c>
      <c r="B472" s="38" t="s">
        <v>363</v>
      </c>
      <c r="C472" s="23" t="s">
        <v>209</v>
      </c>
      <c r="D472" s="4" t="s">
        <v>139</v>
      </c>
      <c r="E472" s="4" t="s">
        <v>163</v>
      </c>
      <c r="F472" s="4" t="s">
        <v>163</v>
      </c>
      <c r="G472" s="1">
        <v>50</v>
      </c>
      <c r="H472" s="1">
        <f t="shared" si="109"/>
        <v>200</v>
      </c>
      <c r="I472" s="1" t="s">
        <v>228</v>
      </c>
      <c r="J472" s="666">
        <v>10</v>
      </c>
      <c r="K472" s="12">
        <v>15</v>
      </c>
      <c r="L472" s="10">
        <f>H472*K472</f>
        <v>3000</v>
      </c>
      <c r="M472" s="3">
        <f t="shared" si="110"/>
        <v>600</v>
      </c>
      <c r="N472" s="3">
        <f t="shared" si="111"/>
        <v>375</v>
      </c>
      <c r="O472" s="11">
        <f t="shared" si="112"/>
        <v>3975</v>
      </c>
      <c r="P472" s="591">
        <v>45335</v>
      </c>
      <c r="Q472" s="11" t="s">
        <v>797</v>
      </c>
      <c r="R472" s="579" t="s">
        <v>390</v>
      </c>
      <c r="S472" s="573" t="s">
        <v>774</v>
      </c>
      <c r="T472" s="525">
        <f>'LOTTO 171'!B24</f>
        <v>80</v>
      </c>
      <c r="U472" s="1">
        <v>19.75</v>
      </c>
      <c r="V472" s="1">
        <f t="shared" si="113"/>
        <v>99.75</v>
      </c>
      <c r="W472" s="1"/>
      <c r="X472" s="1">
        <v>26.67</v>
      </c>
      <c r="Y472" s="672">
        <v>2200</v>
      </c>
      <c r="Z472" s="671">
        <f>Y472/H472</f>
        <v>11</v>
      </c>
      <c r="AA472" s="2" t="s">
        <v>806</v>
      </c>
      <c r="AB472" s="8" t="s">
        <v>818</v>
      </c>
      <c r="AC472" s="176" t="s">
        <v>819</v>
      </c>
    </row>
    <row r="473" spans="1:29" ht="90" customHeight="1" x14ac:dyDescent="0.2">
      <c r="A473" s="178">
        <v>171</v>
      </c>
      <c r="B473" s="38" t="s">
        <v>363</v>
      </c>
      <c r="C473" s="23" t="s">
        <v>209</v>
      </c>
      <c r="D473" s="4" t="s">
        <v>139</v>
      </c>
      <c r="E473" s="4" t="s">
        <v>163</v>
      </c>
      <c r="F473" s="4" t="s">
        <v>163</v>
      </c>
      <c r="G473" s="1">
        <v>50</v>
      </c>
      <c r="H473" s="1">
        <f t="shared" si="109"/>
        <v>200</v>
      </c>
      <c r="I473" s="1" t="s">
        <v>228</v>
      </c>
      <c r="J473" s="666">
        <v>10</v>
      </c>
      <c r="K473" s="12">
        <v>15</v>
      </c>
      <c r="L473" s="10">
        <f>H473*K473</f>
        <v>3000</v>
      </c>
      <c r="M473" s="3">
        <f t="shared" si="110"/>
        <v>600</v>
      </c>
      <c r="N473" s="3">
        <f t="shared" si="111"/>
        <v>375</v>
      </c>
      <c r="O473" s="11">
        <f t="shared" si="112"/>
        <v>3975</v>
      </c>
      <c r="P473" s="591">
        <v>45335</v>
      </c>
      <c r="Q473" s="11" t="s">
        <v>797</v>
      </c>
      <c r="R473" s="579" t="s">
        <v>396</v>
      </c>
      <c r="S473" s="573" t="s">
        <v>774</v>
      </c>
      <c r="T473" s="525">
        <f>'LOTTO 171'!B25</f>
        <v>80</v>
      </c>
      <c r="U473" s="1">
        <v>20</v>
      </c>
      <c r="V473" s="1">
        <f t="shared" si="113"/>
        <v>100</v>
      </c>
      <c r="W473" s="1"/>
      <c r="X473" s="1">
        <v>27.33</v>
      </c>
      <c r="Y473" s="672">
        <v>2180</v>
      </c>
      <c r="Z473" s="671">
        <f>Y473/H473</f>
        <v>10.9</v>
      </c>
      <c r="AA473" s="2" t="s">
        <v>806</v>
      </c>
      <c r="AB473" s="8" t="s">
        <v>818</v>
      </c>
      <c r="AC473" s="176" t="s">
        <v>819</v>
      </c>
    </row>
    <row r="474" spans="1:29" ht="90" customHeight="1" x14ac:dyDescent="0.2">
      <c r="A474" s="178">
        <v>171</v>
      </c>
      <c r="B474" s="38" t="s">
        <v>363</v>
      </c>
      <c r="C474" s="23" t="s">
        <v>209</v>
      </c>
      <c r="D474" s="4" t="s">
        <v>139</v>
      </c>
      <c r="E474" s="4" t="s">
        <v>163</v>
      </c>
      <c r="F474" s="4" t="s">
        <v>163</v>
      </c>
      <c r="G474" s="1">
        <v>50</v>
      </c>
      <c r="H474" s="1">
        <f t="shared" si="109"/>
        <v>200</v>
      </c>
      <c r="I474" s="1" t="s">
        <v>228</v>
      </c>
      <c r="J474" s="666">
        <v>10</v>
      </c>
      <c r="K474" s="12">
        <v>15</v>
      </c>
      <c r="L474" s="10">
        <f>H474*K474</f>
        <v>3000</v>
      </c>
      <c r="M474" s="3">
        <f t="shared" si="110"/>
        <v>600</v>
      </c>
      <c r="N474" s="3">
        <f t="shared" si="111"/>
        <v>375</v>
      </c>
      <c r="O474" s="11">
        <f t="shared" si="112"/>
        <v>3975</v>
      </c>
      <c r="P474" s="591">
        <v>45335</v>
      </c>
      <c r="Q474" s="11" t="s">
        <v>797</v>
      </c>
      <c r="R474" s="579" t="s">
        <v>401</v>
      </c>
      <c r="S474" s="573" t="s">
        <v>774</v>
      </c>
      <c r="T474" s="525">
        <f>'LOTTO 171'!B26</f>
        <v>80</v>
      </c>
      <c r="U474" s="1">
        <v>4.07</v>
      </c>
      <c r="V474" s="1">
        <f t="shared" si="113"/>
        <v>84.07</v>
      </c>
      <c r="W474" s="1"/>
      <c r="X474" s="1">
        <v>1.1200000000000001</v>
      </c>
      <c r="Y474" s="717">
        <v>2966.4</v>
      </c>
      <c r="Z474" s="671">
        <f>Y474/H474</f>
        <v>14.832000000000001</v>
      </c>
      <c r="AA474" s="2" t="s">
        <v>812</v>
      </c>
      <c r="AB474" s="8" t="s">
        <v>807</v>
      </c>
      <c r="AC474" s="176" t="s">
        <v>819</v>
      </c>
    </row>
    <row r="475" spans="1:29" s="61" customFormat="1" ht="90" customHeight="1" x14ac:dyDescent="0.2">
      <c r="A475" s="179">
        <v>172</v>
      </c>
      <c r="B475" s="69">
        <v>9836125321</v>
      </c>
      <c r="C475" s="55" t="s">
        <v>162</v>
      </c>
      <c r="D475" s="48" t="s">
        <v>139</v>
      </c>
      <c r="E475" s="48" t="s">
        <v>163</v>
      </c>
      <c r="F475" s="48" t="s">
        <v>163</v>
      </c>
      <c r="G475" s="45">
        <v>20</v>
      </c>
      <c r="H475" s="45">
        <f t="shared" si="109"/>
        <v>80</v>
      </c>
      <c r="I475" s="45" t="s">
        <v>228</v>
      </c>
      <c r="J475" s="666">
        <v>500</v>
      </c>
      <c r="K475" s="57">
        <f>J475*1.1</f>
        <v>550</v>
      </c>
      <c r="L475" s="50">
        <f>H475*K475</f>
        <v>44000</v>
      </c>
      <c r="M475" s="51">
        <f t="shared" si="110"/>
        <v>8800</v>
      </c>
      <c r="N475" s="51">
        <f t="shared" si="111"/>
        <v>5500</v>
      </c>
      <c r="O475" s="52">
        <f t="shared" si="112"/>
        <v>58300</v>
      </c>
      <c r="P475" s="593">
        <v>45335</v>
      </c>
      <c r="Q475" s="52" t="s">
        <v>797</v>
      </c>
      <c r="R475" s="580" t="s">
        <v>396</v>
      </c>
      <c r="S475" s="574" t="s">
        <v>774</v>
      </c>
      <c r="T475" s="526">
        <f>'LOTTO 172'!B16</f>
        <v>80</v>
      </c>
      <c r="U475" s="45">
        <v>20</v>
      </c>
      <c r="V475" s="45">
        <f t="shared" si="113"/>
        <v>100</v>
      </c>
      <c r="W475" s="45"/>
      <c r="X475" s="45">
        <v>10.91</v>
      </c>
      <c r="Y475" s="673">
        <v>39200</v>
      </c>
      <c r="Z475" s="682">
        <f>Y475/H475</f>
        <v>490</v>
      </c>
      <c r="AA475" s="45"/>
      <c r="AB475" s="716" t="s">
        <v>807</v>
      </c>
      <c r="AC475" s="715" t="s">
        <v>819</v>
      </c>
    </row>
    <row r="476" spans="1:29" ht="147" customHeight="1" thickBot="1" x14ac:dyDescent="0.25">
      <c r="A476" s="182">
        <v>173</v>
      </c>
      <c r="B476" s="183" t="s">
        <v>364</v>
      </c>
      <c r="C476" s="184" t="s">
        <v>216</v>
      </c>
      <c r="D476" s="185" t="s">
        <v>139</v>
      </c>
      <c r="E476" s="185" t="s">
        <v>163</v>
      </c>
      <c r="F476" s="185" t="s">
        <v>224</v>
      </c>
      <c r="G476" s="186">
        <v>20</v>
      </c>
      <c r="H476" s="187">
        <f t="shared" si="109"/>
        <v>80</v>
      </c>
      <c r="I476" s="188" t="s">
        <v>228</v>
      </c>
      <c r="J476" s="669">
        <v>500</v>
      </c>
      <c r="K476" s="189">
        <f>J476*1.1</f>
        <v>550</v>
      </c>
      <c r="L476" s="190">
        <f>H476*K476</f>
        <v>44000</v>
      </c>
      <c r="M476" s="191">
        <f t="shared" si="110"/>
        <v>8800</v>
      </c>
      <c r="N476" s="191">
        <f t="shared" si="111"/>
        <v>5500</v>
      </c>
      <c r="O476" s="192">
        <f t="shared" si="112"/>
        <v>58300</v>
      </c>
      <c r="P476" s="596">
        <v>45335</v>
      </c>
      <c r="Q476" s="192" t="s">
        <v>797</v>
      </c>
      <c r="R476" s="590" t="s">
        <v>380</v>
      </c>
      <c r="S476" s="575" t="s">
        <v>774</v>
      </c>
      <c r="T476" s="529">
        <f>'LOTTO 173'!B16</f>
        <v>80</v>
      </c>
      <c r="U476" s="187">
        <v>20</v>
      </c>
      <c r="V476" s="187">
        <f t="shared" si="113"/>
        <v>100</v>
      </c>
      <c r="W476" s="187"/>
      <c r="X476" s="187">
        <v>27.27</v>
      </c>
      <c r="Y476" s="712">
        <v>32000</v>
      </c>
      <c r="Z476" s="713">
        <f>Y476/H476</f>
        <v>400</v>
      </c>
      <c r="AA476" s="187"/>
      <c r="AB476" s="727" t="s">
        <v>807</v>
      </c>
      <c r="AC476" s="719" t="s">
        <v>819</v>
      </c>
    </row>
    <row r="477" spans="1:29" ht="33.75" x14ac:dyDescent="0.2">
      <c r="K477" s="43"/>
      <c r="L477" s="43"/>
      <c r="M477" s="167"/>
      <c r="N477" s="167"/>
      <c r="O477" s="167"/>
      <c r="P477" s="167"/>
      <c r="Q477" s="167"/>
      <c r="R477" s="926"/>
      <c r="S477" s="576"/>
    </row>
    <row r="478" spans="1:29" x14ac:dyDescent="0.2">
      <c r="M478" s="170"/>
      <c r="N478" s="170"/>
    </row>
    <row r="479" spans="1:29" x14ac:dyDescent="0.2">
      <c r="M479" s="170"/>
      <c r="N479" s="170"/>
      <c r="O479" s="170"/>
      <c r="P479" s="170"/>
      <c r="Q479" s="170"/>
    </row>
    <row r="480" spans="1:29" x14ac:dyDescent="0.2">
      <c r="M480" s="170"/>
    </row>
  </sheetData>
  <autoFilter ref="A2:HU476" xr:uid="{6A96DE89-C1C8-4D4E-8441-860F301920B0}"/>
  <mergeCells count="1">
    <mergeCell ref="A1:AC1"/>
  </mergeCells>
  <phoneticPr fontId="2" type="noConversion"/>
  <printOptions horizontalCentered="1" gridLines="1"/>
  <pageMargins left="0.98425196850393704" right="0.98425196850393704" top="0.98425196850393704" bottom="0.98425196850393704" header="0.51181102362204722" footer="0.51181102362204722"/>
  <pageSetup paperSize="8" scale="50" fitToHeight="0" orientation="landscape" r:id="rId1"/>
  <headerFooter>
    <oddFooter>&amp;CPagina &amp;P di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M20"/>
  <sheetViews>
    <sheetView topLeftCell="A4"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412</v>
      </c>
      <c r="B2" s="775"/>
      <c r="C2" s="775"/>
      <c r="D2" s="775"/>
      <c r="E2" s="775"/>
      <c r="F2" s="775"/>
      <c r="G2" s="775"/>
      <c r="H2" s="775"/>
      <c r="I2" s="775"/>
      <c r="J2" s="775"/>
      <c r="K2" s="776"/>
      <c r="L2" s="105"/>
      <c r="M2" s="105"/>
    </row>
    <row r="3" spans="1:13" ht="21" thickBot="1" x14ac:dyDescent="0.35">
      <c r="A3" s="777" t="str">
        <f>'Elenco Lotti'!B13</f>
        <v>9821052C7C</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21.75" customHeight="1" x14ac:dyDescent="0.25">
      <c r="A5" s="780" t="str">
        <f>'Elenco Lotti'!C13</f>
        <v>Filo guida idrofilico in nitinol corpo stiff  e punta flessibile 8 cm circa, dritta ed angolata,  guaina esterna in poliuretano, diametro .035 e .038 inch, lunghezza 145 cm circa,  manico di controllo incluso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3'!A20</f>
        <v>ARS CHIRURGICA SRL</v>
      </c>
      <c r="J8" s="811">
        <f>'LOTTO 3'!B20</f>
        <v>50</v>
      </c>
      <c r="K8" s="812"/>
      <c r="L8" s="117"/>
      <c r="M8" s="118"/>
    </row>
    <row r="9" spans="1:13" ht="16.5" thickBot="1" x14ac:dyDescent="0.3">
      <c r="A9" s="808"/>
      <c r="B9" s="808"/>
      <c r="C9" s="808"/>
      <c r="D9" s="808"/>
      <c r="E9" s="808"/>
      <c r="F9" s="808"/>
      <c r="G9" s="808"/>
      <c r="H9" s="808"/>
      <c r="I9" s="150" t="str">
        <f>'LOTTO 3'!A21</f>
        <v xml:space="preserve">COOK ITALIA SRL </v>
      </c>
      <c r="J9" s="828">
        <f>'LOTTO 3'!B21</f>
        <v>80</v>
      </c>
      <c r="K9" s="829"/>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120"/>
      <c r="F12" s="105"/>
      <c r="G12" s="822" t="s">
        <v>432</v>
      </c>
      <c r="H12" s="823"/>
      <c r="I12" s="145"/>
      <c r="J12" s="847"/>
      <c r="K12" s="848"/>
      <c r="L12" s="117"/>
      <c r="M12" s="118"/>
    </row>
    <row r="13" spans="1:13" ht="16.5" thickBot="1" x14ac:dyDescent="0.3">
      <c r="A13" s="819" t="s">
        <v>433</v>
      </c>
      <c r="B13" s="820"/>
      <c r="C13" s="820"/>
      <c r="D13" s="821"/>
      <c r="E13" s="120"/>
      <c r="F13" s="105"/>
      <c r="G13" s="824">
        <f>'Elenco Lotti'!O13</f>
        <v>19080</v>
      </c>
      <c r="H13" s="825"/>
      <c r="I13" s="145"/>
      <c r="J13" s="847"/>
      <c r="K13" s="848"/>
      <c r="L13" s="117"/>
      <c r="M13" s="118"/>
    </row>
    <row r="14" spans="1:13" ht="16.5" thickBot="1" x14ac:dyDescent="0.3">
      <c r="A14" s="826" t="s">
        <v>434</v>
      </c>
      <c r="B14" s="820"/>
      <c r="C14" s="820"/>
      <c r="D14" s="821"/>
      <c r="E14" s="120"/>
      <c r="F14" s="105"/>
      <c r="G14" s="827"/>
      <c r="H14" s="827"/>
      <c r="I14" s="146"/>
      <c r="J14" s="849"/>
      <c r="K14" s="850"/>
      <c r="L14" s="105"/>
      <c r="M14" s="105"/>
    </row>
    <row r="15" spans="1:13" ht="15.75" x14ac:dyDescent="0.25">
      <c r="A15" s="819" t="s">
        <v>435</v>
      </c>
      <c r="B15" s="820"/>
      <c r="C15" s="820"/>
      <c r="D15" s="821"/>
      <c r="E15" s="120"/>
      <c r="F15" s="105"/>
      <c r="G15" s="830"/>
      <c r="H15" s="830"/>
      <c r="I15" s="105"/>
      <c r="J15" s="105"/>
      <c r="K15" s="105"/>
      <c r="L15" s="105"/>
      <c r="M15" s="105"/>
    </row>
    <row r="16" spans="1:13" ht="16.5" thickBot="1" x14ac:dyDescent="0.3">
      <c r="A16" s="831"/>
      <c r="B16" s="832"/>
      <c r="C16" s="832"/>
      <c r="D16" s="833"/>
      <c r="E16" s="120"/>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133" t="e">
        <f>POWER(B19/$D$19,$C$19)</f>
        <v>#DIV/0!</v>
      </c>
      <c r="F19" s="835">
        <v>40</v>
      </c>
      <c r="G19" s="133" t="e">
        <f>E19*$F$19</f>
        <v>#DIV/0!</v>
      </c>
      <c r="H19" s="134">
        <f>TRUNC($G$13-($G$13/100*B19),2)</f>
        <v>19080</v>
      </c>
      <c r="I19" s="135" t="str">
        <f>A19</f>
        <v>ARS CHIRURGICA SRL</v>
      </c>
      <c r="J19" s="133">
        <f>IF(I19=I8,J8,IF(I19=$H$7,$I$7,IF(I19=$H$8,$I$8,IF(I19=#REF!,#REF!,IF(I19=$H$10,$I$10,IF(I19=$H$11,$I$11,"1"))))))</f>
        <v>50</v>
      </c>
      <c r="K19" s="133" t="e">
        <f>G19</f>
        <v>#DIV/0!</v>
      </c>
      <c r="L19" s="70" t="e">
        <f>SUM(J19,K19)</f>
        <v>#DIV/0!</v>
      </c>
      <c r="M19" s="71" t="e">
        <f>IF(AND(K19&gt;=20,J19&gt;=60),"ANOMALIA","NO ANOMALIA")</f>
        <v>#DIV/0!</v>
      </c>
    </row>
    <row r="20" spans="1:13" ht="16.5" thickBot="1" x14ac:dyDescent="0.25">
      <c r="A20" s="140" t="str">
        <f>I9</f>
        <v xml:space="preserve">COOK ITALIA SRL </v>
      </c>
      <c r="B20" s="204"/>
      <c r="C20" s="837"/>
      <c r="D20" s="837"/>
      <c r="E20" s="141" t="e">
        <f>POWER(B20/$D$19,$C$19)</f>
        <v>#DIV/0!</v>
      </c>
      <c r="F20" s="837"/>
      <c r="G20" s="141" t="e">
        <f>E20*$F$19</f>
        <v>#DIV/0!</v>
      </c>
      <c r="H20" s="142">
        <f>TRUNC($G$13-($G$13/100*B20),2)</f>
        <v>19080</v>
      </c>
      <c r="I20" s="143" t="str">
        <f>A20</f>
        <v xml:space="preserve">COOK ITALIA SRL </v>
      </c>
      <c r="J20" s="141">
        <f>IF(I20=I9,J9,IF(I20=$H$7,$I$7,IF(I20=$H$8,$I$8,IF(I20=#REF!,#REF!,IF(I20=$H$10,$I$10,IF(I20=$H$11,$I$11,"1"))))))</f>
        <v>80</v>
      </c>
      <c r="K20" s="141"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683" priority="1" operator="containsText" text="NO ANOMALIA">
      <formula>NOT(ISERROR(SEARCH("NO ANOMALIA",M19)))</formula>
    </cfRule>
    <cfRule type="containsText" dxfId="682" priority="2" operator="containsText" text="ANOMALIA">
      <formula>NOT(ISERROR(SEARCH("ANOMALIA",M19)))</formula>
    </cfRule>
  </conditionalFormatting>
  <conditionalFormatting sqref="M19:M20">
    <cfRule type="containsText" dxfId="681" priority="3" operator="containsText" text="ANOMALIA">
      <formula>NOT(ISERROR(SEARCH("ANOMALIA",M19)))</formula>
    </cfRule>
  </conditionalFormatting>
  <conditionalFormatting sqref="L19:L20">
    <cfRule type="expression" dxfId="680" priority="4">
      <formula>L19=MAX($L$19:$L$24)</formula>
    </cfRule>
  </conditionalFormatting>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oglio98"/>
  <dimension ref="A1:M22"/>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492</v>
      </c>
      <c r="B2" s="775"/>
      <c r="C2" s="775"/>
      <c r="D2" s="775"/>
      <c r="E2" s="775"/>
      <c r="F2" s="775"/>
      <c r="G2" s="775"/>
      <c r="H2" s="775"/>
      <c r="I2" s="775"/>
      <c r="J2" s="775"/>
      <c r="K2" s="776"/>
      <c r="L2" s="105"/>
      <c r="M2" s="105"/>
    </row>
    <row r="3" spans="1:13" ht="21" thickBot="1" x14ac:dyDescent="0.35">
      <c r="A3" s="777">
        <f>'Elenco Lotti'!B127</f>
        <v>9829511116</v>
      </c>
      <c r="B3" s="778"/>
      <c r="C3" s="778"/>
      <c r="D3" s="778"/>
      <c r="E3" s="778"/>
      <c r="F3" s="778"/>
      <c r="G3" s="778"/>
      <c r="H3" s="778"/>
      <c r="I3" s="778"/>
      <c r="J3" s="778"/>
      <c r="K3" s="779"/>
      <c r="L3" s="105"/>
      <c r="M3" s="105"/>
    </row>
    <row r="4" spans="1:13" ht="21" thickBot="1" x14ac:dyDescent="0.35">
      <c r="A4" s="802" t="str">
        <f>'Elenco Lotti'!C126</f>
        <v>Elettrodi per TURP e TURB "Plasmacinetico"</v>
      </c>
      <c r="B4" s="803"/>
      <c r="C4" s="803"/>
      <c r="D4" s="803"/>
      <c r="E4" s="803"/>
      <c r="F4" s="803"/>
      <c r="G4" s="803"/>
      <c r="H4" s="803"/>
      <c r="I4" s="803"/>
      <c r="J4" s="803"/>
      <c r="K4" s="804"/>
      <c r="L4" s="105"/>
      <c r="M4" s="105"/>
    </row>
    <row r="5" spans="1:13" ht="15.75" customHeight="1" x14ac:dyDescent="0.25">
      <c r="A5" s="780" t="str">
        <f>'Elenco Lotti'!C127</f>
        <v>Elettrodo per resezione ad ansa monouso varie misure per resettore endoscopico; compatibile con sistema Gyrus Plasmakinetic Superplus. Richiesta relazione di compatibilità con il generatore.</v>
      </c>
      <c r="B5" s="781"/>
      <c r="C5" s="781"/>
      <c r="D5" s="781"/>
      <c r="E5" s="781"/>
      <c r="F5" s="781"/>
      <c r="G5" s="781"/>
      <c r="H5" s="781"/>
      <c r="I5" s="781"/>
      <c r="J5" s="781"/>
      <c r="K5" s="782"/>
      <c r="L5" s="105"/>
      <c r="M5" s="105"/>
    </row>
    <row r="6" spans="1:13" ht="27.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48'!A24</f>
        <v>CHIRURMEDICA SRL</v>
      </c>
      <c r="J8" s="811">
        <f>'LOTTO 48'!B24</f>
        <v>61.25</v>
      </c>
      <c r="K8" s="812"/>
      <c r="L8" s="117"/>
      <c r="M8" s="118"/>
    </row>
    <row r="9" spans="1:13" ht="16.5" thickBot="1" x14ac:dyDescent="0.3">
      <c r="A9" s="808"/>
      <c r="B9" s="808"/>
      <c r="C9" s="808"/>
      <c r="D9" s="808"/>
      <c r="E9" s="808"/>
      <c r="F9" s="808"/>
      <c r="G9" s="808"/>
      <c r="H9" s="808"/>
      <c r="I9" s="144" t="str">
        <f>'LOTTO 48'!A25</f>
        <v>SANIC SRL A SOCIO UNICO</v>
      </c>
      <c r="J9" s="811">
        <f>'LOTTO 48'!B25</f>
        <v>80</v>
      </c>
      <c r="K9" s="812"/>
      <c r="L9" s="117"/>
      <c r="M9" s="118"/>
    </row>
    <row r="10" spans="1:13" ht="16.5" thickBot="1" x14ac:dyDescent="0.3">
      <c r="A10" s="813" t="s">
        <v>430</v>
      </c>
      <c r="B10" s="814"/>
      <c r="C10" s="814"/>
      <c r="D10" s="815"/>
      <c r="E10" s="119"/>
      <c r="F10" s="119"/>
      <c r="G10" s="119"/>
      <c r="H10" s="119"/>
      <c r="I10" s="144" t="str">
        <f>'LOTTO 48'!A26</f>
        <v>OLYMPUS ITALIA SRL</v>
      </c>
      <c r="J10" s="811">
        <f>'LOTTO 48'!B26</f>
        <v>71.75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2"/>
      <c r="F12" s="105"/>
      <c r="G12" s="822" t="s">
        <v>432</v>
      </c>
      <c r="H12" s="823"/>
      <c r="I12" s="144"/>
      <c r="J12" s="811"/>
      <c r="K12" s="812"/>
      <c r="L12" s="117"/>
      <c r="M12" s="118"/>
    </row>
    <row r="13" spans="1:13" ht="16.5" thickBot="1" x14ac:dyDescent="0.3">
      <c r="A13" s="819" t="s">
        <v>433</v>
      </c>
      <c r="B13" s="820"/>
      <c r="C13" s="820"/>
      <c r="D13" s="821"/>
      <c r="E13" s="282"/>
      <c r="F13" s="105"/>
      <c r="G13" s="824">
        <f>'Elenco Lotti'!O127</f>
        <v>364375</v>
      </c>
      <c r="H13" s="825"/>
      <c r="I13" s="144"/>
      <c r="J13" s="811"/>
      <c r="K13" s="812"/>
      <c r="L13" s="117"/>
      <c r="M13" s="118"/>
    </row>
    <row r="14" spans="1:13" ht="16.5" thickBot="1" x14ac:dyDescent="0.3">
      <c r="A14" s="855"/>
      <c r="B14" s="856"/>
      <c r="C14" s="856"/>
      <c r="D14" s="857"/>
      <c r="E14" s="282"/>
      <c r="F14" s="105"/>
      <c r="G14" s="152"/>
      <c r="H14" s="152"/>
      <c r="I14" s="144"/>
      <c r="J14" s="811"/>
      <c r="K14" s="812"/>
      <c r="L14" s="117"/>
      <c r="M14" s="118"/>
    </row>
    <row r="15" spans="1:13" ht="16.5" thickBot="1" x14ac:dyDescent="0.3">
      <c r="A15" s="826" t="s">
        <v>434</v>
      </c>
      <c r="B15" s="820"/>
      <c r="C15" s="820"/>
      <c r="D15" s="821"/>
      <c r="E15" s="282"/>
      <c r="F15" s="105"/>
      <c r="G15" s="827"/>
      <c r="H15" s="827"/>
      <c r="I15" s="150"/>
      <c r="J15" s="828"/>
      <c r="K15" s="829"/>
      <c r="L15" s="105"/>
      <c r="M15" s="105"/>
    </row>
    <row r="16" spans="1:13" ht="15.75" x14ac:dyDescent="0.25">
      <c r="A16" s="819" t="s">
        <v>435</v>
      </c>
      <c r="B16" s="820"/>
      <c r="C16" s="820"/>
      <c r="D16" s="821"/>
      <c r="E16" s="282"/>
      <c r="F16" s="105"/>
      <c r="G16" s="830"/>
      <c r="H16" s="830"/>
      <c r="I16" s="105"/>
      <c r="J16" s="105"/>
      <c r="K16" s="105"/>
      <c r="L16" s="105"/>
      <c r="M16" s="105"/>
    </row>
    <row r="17" spans="1:13" ht="16.5" thickBot="1" x14ac:dyDescent="0.3">
      <c r="A17" s="831"/>
      <c r="B17" s="832"/>
      <c r="C17" s="832"/>
      <c r="D17" s="833"/>
      <c r="E17" s="2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283" t="e">
        <f>POWER(B20/$D$20,$C$20)</f>
        <v>#DIV/0!</v>
      </c>
      <c r="F20" s="835">
        <v>40</v>
      </c>
      <c r="G20" s="283" t="e">
        <f>E20*$F$20</f>
        <v>#DIV/0!</v>
      </c>
      <c r="H20" s="134">
        <f>TRUNC($G$13-($G$13/100*B20),2)</f>
        <v>364375</v>
      </c>
      <c r="I20" s="135" t="str">
        <f>A20</f>
        <v>CHIRURMEDICA SRL</v>
      </c>
      <c r="J20" s="283">
        <f>IF(I20=I8,J8,IF(I20=$H$7,$I$7,IF(I20=$H$8,$I$8,IF(I20=#REF!,#REF!,IF(I20=$H$10,$I$10,IF(I20=$H$11,$I$11,"1"))))))</f>
        <v>61.25</v>
      </c>
      <c r="K20" s="283" t="e">
        <f>G20</f>
        <v>#DIV/0!</v>
      </c>
      <c r="L20" s="70" t="e">
        <f>SUM(J20,K20)</f>
        <v>#DIV/0!</v>
      </c>
      <c r="M20" s="71" t="e">
        <f>IF(AND(K20&gt;=20,J20&gt;=60),"ANOMALIA","NO ANOMALIA")</f>
        <v>#DIV/0!</v>
      </c>
    </row>
    <row r="21" spans="1:13" ht="15.75" x14ac:dyDescent="0.2">
      <c r="A21" s="136" t="str">
        <f>I9</f>
        <v>SANIC SRL A SOCIO UNICO</v>
      </c>
      <c r="B21" s="203"/>
      <c r="C21" s="836"/>
      <c r="D21" s="836"/>
      <c r="E21" s="284" t="e">
        <f>POWER(B21/$D$20,$C$20)</f>
        <v>#DIV/0!</v>
      </c>
      <c r="F21" s="836"/>
      <c r="G21" s="284" t="e">
        <f>E21*$F$20</f>
        <v>#DIV/0!</v>
      </c>
      <c r="H21" s="138">
        <f>TRUNC($G$13-($G$13/100*B21),2)</f>
        <v>364375</v>
      </c>
      <c r="I21" s="139" t="str">
        <f>A21</f>
        <v>SANIC SRL A SOCIO UNICO</v>
      </c>
      <c r="J21" s="284">
        <f>IF(I21=I9,J9,IF(I21=$H$7,$I$7,IF(I21=$H$8,$I$8,IF(I21=#REF!,#REF!,IF(I21=$H$10,$I$10,IF(I21=$H$11,$I$11,"1"))))))</f>
        <v>80</v>
      </c>
      <c r="K21" s="284" t="e">
        <f>G21</f>
        <v>#DIV/0!</v>
      </c>
      <c r="L21" s="72" t="e">
        <f>SUM(J21,K21)</f>
        <v>#DIV/0!</v>
      </c>
      <c r="M21" s="73" t="e">
        <f>IF(AND(K21&gt;=20,J21&gt;=60),"ANOMALIA","NO ANOMALIA")</f>
        <v>#DIV/0!</v>
      </c>
    </row>
    <row r="22" spans="1:13" ht="16.5" thickBot="1" x14ac:dyDescent="0.25">
      <c r="A22" s="140" t="str">
        <f>I10</f>
        <v>OLYMPUS ITALIA SRL</v>
      </c>
      <c r="B22" s="204"/>
      <c r="C22" s="837"/>
      <c r="D22" s="837"/>
      <c r="E22" s="285" t="e">
        <f>POWER(B22/$D$20,$C$20)</f>
        <v>#DIV/0!</v>
      </c>
      <c r="F22" s="837"/>
      <c r="G22" s="285" t="e">
        <f>E22*$F$20</f>
        <v>#DIV/0!</v>
      </c>
      <c r="H22" s="142">
        <f>TRUNC($G$13-($G$13/100*B22),2)</f>
        <v>364375</v>
      </c>
      <c r="I22" s="143" t="str">
        <f>A22</f>
        <v>OLYMPUS ITALIA SRL</v>
      </c>
      <c r="J22" s="285">
        <f>IF(I22=I10,J10,IF(I22=$H$7,$I$7,IF(I22=$H$8,$I$8,IF(I22=#REF!,#REF!,IF(I22=$H$10,$I$10,IF(I22=$H$11,$I$11,"1"))))))</f>
        <v>71.75</v>
      </c>
      <c r="K22" s="285"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503" priority="1" operator="containsText" text="NO ANOMALIA">
      <formula>NOT(ISERROR(SEARCH("NO ANOMALIA",M20)))</formula>
    </cfRule>
    <cfRule type="containsText" dxfId="502" priority="2" operator="containsText" text="ANOMALIA">
      <formula>NOT(ISERROR(SEARCH("ANOMALIA",M20)))</formula>
    </cfRule>
  </conditionalFormatting>
  <conditionalFormatting sqref="M20:M22">
    <cfRule type="containsText" dxfId="501" priority="3" operator="containsText" text="ANOMALIA">
      <formula>NOT(ISERROR(SEARCH("ANOMALIA",M20)))</formula>
    </cfRule>
  </conditionalFormatting>
  <conditionalFormatting sqref="L20:L22">
    <cfRule type="expression" dxfId="500" priority="4">
      <formula>L20=MAX($L$20:$L$26)</formula>
    </cfRule>
  </conditionalFormatting>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oglio99">
    <pageSetUpPr fitToPage="1"/>
  </sheetPr>
  <dimension ref="A1:K26"/>
  <sheetViews>
    <sheetView topLeftCell="A4" workbookViewId="0">
      <selection activeCell="I32" sqref="I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493</v>
      </c>
      <c r="B2" s="775"/>
      <c r="C2" s="775"/>
      <c r="D2" s="775"/>
      <c r="E2" s="775"/>
      <c r="F2" s="775"/>
      <c r="G2" s="775"/>
      <c r="H2" s="775"/>
      <c r="I2" s="775"/>
      <c r="J2" s="775"/>
      <c r="K2" s="776"/>
    </row>
    <row r="3" spans="1:11" ht="21" thickBot="1" x14ac:dyDescent="0.35">
      <c r="A3" s="777" t="str">
        <f>'Elenco Lotti'!B130</f>
        <v>9829524BCD</v>
      </c>
      <c r="B3" s="778"/>
      <c r="C3" s="778"/>
      <c r="D3" s="778"/>
      <c r="E3" s="778"/>
      <c r="F3" s="778"/>
      <c r="G3" s="778"/>
      <c r="H3" s="778"/>
      <c r="I3" s="778"/>
      <c r="J3" s="778"/>
      <c r="K3" s="779"/>
    </row>
    <row r="4" spans="1:11" ht="21" thickBot="1" x14ac:dyDescent="0.35">
      <c r="A4" s="802" t="str">
        <f>'Elenco Lotti'!C126</f>
        <v>Elettrodi per TURP e TURB "Plasmacinetico"</v>
      </c>
      <c r="B4" s="803"/>
      <c r="C4" s="803"/>
      <c r="D4" s="803"/>
      <c r="E4" s="803"/>
      <c r="F4" s="803"/>
      <c r="G4" s="803"/>
      <c r="H4" s="803"/>
      <c r="I4" s="803"/>
      <c r="J4" s="803"/>
      <c r="K4" s="804"/>
    </row>
    <row r="5" spans="1:11" x14ac:dyDescent="0.2">
      <c r="A5" s="780" t="str">
        <f>'Elenco Lotti'!C130</f>
        <v>Elettrodi di varie tipologie, per resezione bipolare plasmacinetica, compatibili con i generatori Gyrus Plasmakinetic Superplus ed i resettori Olympus bipolari di proprietà della nostra asl. Richiesta relazione di compatibilità con il generatore ed i resettori. TIPOLOGIA DI ELETTRODI RICHIESTI: Elettrodi a bottone ovale, elettrodi a rullo, elettrodi ad ago di collins angolazione 45° e 90°, elettrodi per enucleazione bipolare, elettrodi ad ansa piccola, media e larga</v>
      </c>
      <c r="B5" s="781"/>
      <c r="C5" s="781"/>
      <c r="D5" s="781"/>
      <c r="E5" s="781"/>
      <c r="F5" s="781"/>
      <c r="G5" s="781"/>
      <c r="H5" s="781"/>
      <c r="I5" s="781"/>
      <c r="J5" s="781"/>
      <c r="K5" s="782"/>
    </row>
    <row r="6" spans="1:11" ht="57"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Lotti'!R130</f>
        <v>CHIRURMEDICA SRL</v>
      </c>
      <c r="C8" s="205">
        <v>0.75</v>
      </c>
      <c r="D8" s="206">
        <v>0.75</v>
      </c>
      <c r="E8" s="207">
        <v>0.75</v>
      </c>
      <c r="F8" s="89">
        <f>AVERAGE(C8:E8)</f>
        <v>0.75</v>
      </c>
      <c r="G8" s="789">
        <f>MAX(F8:F10)</f>
        <v>1</v>
      </c>
      <c r="H8" s="414">
        <f>F8/$G8</f>
        <v>0.75</v>
      </c>
      <c r="I8" s="792">
        <v>50</v>
      </c>
      <c r="J8" s="88">
        <f>H8*I$8</f>
        <v>37.5</v>
      </c>
      <c r="K8" s="795" t="s">
        <v>664</v>
      </c>
    </row>
    <row r="9" spans="1:11" ht="15.75" x14ac:dyDescent="0.2">
      <c r="A9" s="787"/>
      <c r="B9" s="90" t="str">
        <f>'Elenco Lotti'!R131</f>
        <v>SANIC SRL A SOCIO UNICO</v>
      </c>
      <c r="C9" s="208">
        <v>1</v>
      </c>
      <c r="D9" s="209">
        <v>1</v>
      </c>
      <c r="E9" s="210">
        <v>1</v>
      </c>
      <c r="F9" s="92">
        <f t="shared" ref="F9:F19" si="0">AVERAGE(C9:E9)</f>
        <v>1</v>
      </c>
      <c r="G9" s="790"/>
      <c r="H9" s="415">
        <f>F9/$G8</f>
        <v>1</v>
      </c>
      <c r="I9" s="793"/>
      <c r="J9" s="91">
        <f>H9*I$8</f>
        <v>50</v>
      </c>
      <c r="K9" s="796"/>
    </row>
    <row r="10" spans="1:11" ht="16.5" thickBot="1" x14ac:dyDescent="0.25">
      <c r="A10" s="788"/>
      <c r="B10" s="286" t="str">
        <f>'Elenco Lotti'!R132</f>
        <v>OLYMPUS ITALIA SRL</v>
      </c>
      <c r="C10" s="208">
        <v>0.9</v>
      </c>
      <c r="D10" s="209">
        <v>0.9</v>
      </c>
      <c r="E10" s="210">
        <v>0.9</v>
      </c>
      <c r="F10" s="95">
        <f t="shared" si="0"/>
        <v>0.9</v>
      </c>
      <c r="G10" s="791"/>
      <c r="H10" s="418">
        <f>F10/$G8</f>
        <v>0.9</v>
      </c>
      <c r="I10" s="794"/>
      <c r="J10" s="94">
        <f>H10*I$8</f>
        <v>45</v>
      </c>
      <c r="K10" s="796"/>
    </row>
    <row r="11" spans="1:11" ht="15.75" customHeight="1" x14ac:dyDescent="0.2">
      <c r="A11" s="786" t="s">
        <v>623</v>
      </c>
      <c r="B11" s="96" t="str">
        <f>B8</f>
        <v>CHIRURMEDICA SRL</v>
      </c>
      <c r="C11" s="205">
        <v>0.75</v>
      </c>
      <c r="D11" s="206">
        <v>0.75</v>
      </c>
      <c r="E11" s="207">
        <v>0.75</v>
      </c>
      <c r="F11" s="89">
        <f t="shared" si="0"/>
        <v>0.75</v>
      </c>
      <c r="G11" s="789">
        <f>MAX(F11:F13)</f>
        <v>1</v>
      </c>
      <c r="H11" s="414">
        <f>F11/$G11</f>
        <v>0.75</v>
      </c>
      <c r="I11" s="792">
        <v>15</v>
      </c>
      <c r="J11" s="88">
        <f>H11*I$11</f>
        <v>11.25</v>
      </c>
      <c r="K11" s="796"/>
    </row>
    <row r="12" spans="1:11" ht="15.75" x14ac:dyDescent="0.2">
      <c r="A12" s="787"/>
      <c r="B12" s="97" t="str">
        <f>B9</f>
        <v>SANIC SRL A SOCIO UNICO</v>
      </c>
      <c r="C12" s="208">
        <v>1</v>
      </c>
      <c r="D12" s="209">
        <v>1</v>
      </c>
      <c r="E12" s="210">
        <v>1</v>
      </c>
      <c r="F12" s="92">
        <f t="shared" si="0"/>
        <v>1</v>
      </c>
      <c r="G12" s="790"/>
      <c r="H12" s="415">
        <f>F12/$G11</f>
        <v>1</v>
      </c>
      <c r="I12" s="793"/>
      <c r="J12" s="91">
        <f>H12*I$11</f>
        <v>15</v>
      </c>
      <c r="K12" s="796"/>
    </row>
    <row r="13" spans="1:11" ht="16.5" thickBot="1" x14ac:dyDescent="0.25">
      <c r="A13" s="788"/>
      <c r="B13" s="98" t="str">
        <f>B10</f>
        <v>OLYMPUS ITALIA SRL</v>
      </c>
      <c r="C13" s="208">
        <v>0.85</v>
      </c>
      <c r="D13" s="209">
        <v>0.85</v>
      </c>
      <c r="E13" s="210">
        <v>0.85</v>
      </c>
      <c r="F13" s="95">
        <f t="shared" si="0"/>
        <v>0.85</v>
      </c>
      <c r="G13" s="791"/>
      <c r="H13" s="418">
        <f>F13/$G11</f>
        <v>0.85</v>
      </c>
      <c r="I13" s="794"/>
      <c r="J13" s="94">
        <f>H13*I$11</f>
        <v>12.75</v>
      </c>
      <c r="K13" s="796"/>
    </row>
    <row r="14" spans="1:11" ht="15.75" customHeight="1" x14ac:dyDescent="0.2">
      <c r="A14" s="786" t="s">
        <v>427</v>
      </c>
      <c r="B14" s="99" t="str">
        <f>B8</f>
        <v>CHIRURMEDICA SRL</v>
      </c>
      <c r="C14" s="205">
        <v>0.75</v>
      </c>
      <c r="D14" s="206">
        <v>0.75</v>
      </c>
      <c r="E14" s="207">
        <v>0.75</v>
      </c>
      <c r="F14" s="89">
        <f t="shared" si="0"/>
        <v>0.75</v>
      </c>
      <c r="G14" s="789">
        <f>MAX(F14:F16)</f>
        <v>1</v>
      </c>
      <c r="H14" s="414">
        <f>F14/$G14</f>
        <v>0.75</v>
      </c>
      <c r="I14" s="792">
        <v>10</v>
      </c>
      <c r="J14" s="88">
        <f>H14*I$14</f>
        <v>7.5</v>
      </c>
      <c r="K14" s="796"/>
    </row>
    <row r="15" spans="1:11" ht="15.75" x14ac:dyDescent="0.2">
      <c r="A15" s="787"/>
      <c r="B15" s="97" t="str">
        <f>B9</f>
        <v>SANIC SRL A SOCIO UNICO</v>
      </c>
      <c r="C15" s="208">
        <v>1</v>
      </c>
      <c r="D15" s="209">
        <v>1</v>
      </c>
      <c r="E15" s="210">
        <v>1</v>
      </c>
      <c r="F15" s="92">
        <f t="shared" si="0"/>
        <v>1</v>
      </c>
      <c r="G15" s="790"/>
      <c r="H15" s="415">
        <f>F15/$G14</f>
        <v>1</v>
      </c>
      <c r="I15" s="793"/>
      <c r="J15" s="91">
        <f>H15*I$14</f>
        <v>10</v>
      </c>
      <c r="K15" s="796"/>
    </row>
    <row r="16" spans="1:11" ht="16.5" thickBot="1" x14ac:dyDescent="0.25">
      <c r="A16" s="805"/>
      <c r="B16" s="100" t="str">
        <f>B10</f>
        <v>OLYMPUS ITALIA SRL</v>
      </c>
      <c r="C16" s="208">
        <v>0.9</v>
      </c>
      <c r="D16" s="209">
        <v>0.9</v>
      </c>
      <c r="E16" s="210">
        <v>0.9</v>
      </c>
      <c r="F16" s="95">
        <f t="shared" si="0"/>
        <v>0.9</v>
      </c>
      <c r="G16" s="791"/>
      <c r="H16" s="418">
        <f>F16/$G14</f>
        <v>0.9</v>
      </c>
      <c r="I16" s="794"/>
      <c r="J16" s="94">
        <f>H16*I$14</f>
        <v>9</v>
      </c>
      <c r="K16" s="796"/>
    </row>
    <row r="17" spans="1:11" ht="15.75" x14ac:dyDescent="0.2">
      <c r="A17" s="786" t="s">
        <v>621</v>
      </c>
      <c r="B17" s="99" t="str">
        <f>B8</f>
        <v>CHIRURMEDICA SRL</v>
      </c>
      <c r="C17" s="217">
        <v>1</v>
      </c>
      <c r="D17" s="206">
        <v>1</v>
      </c>
      <c r="E17" s="207">
        <v>1</v>
      </c>
      <c r="F17" s="89">
        <f t="shared" si="0"/>
        <v>1</v>
      </c>
      <c r="G17" s="789">
        <f>MAX(F17:F19)</f>
        <v>1</v>
      </c>
      <c r="H17" s="414">
        <f>F17/$G17</f>
        <v>1</v>
      </c>
      <c r="I17" s="792">
        <v>5</v>
      </c>
      <c r="J17" s="88">
        <f>H17*I$17</f>
        <v>5</v>
      </c>
      <c r="K17" s="796"/>
    </row>
    <row r="18" spans="1:11" ht="15.75" x14ac:dyDescent="0.2">
      <c r="A18" s="787"/>
      <c r="B18" s="97" t="str">
        <f>B9</f>
        <v>SANIC SRL A SOCIO UNICO</v>
      </c>
      <c r="C18" s="218">
        <v>1</v>
      </c>
      <c r="D18" s="209">
        <v>1</v>
      </c>
      <c r="E18" s="210">
        <v>1</v>
      </c>
      <c r="F18" s="92">
        <f t="shared" si="0"/>
        <v>1</v>
      </c>
      <c r="G18" s="790"/>
      <c r="H18" s="415">
        <f>F18/$G17</f>
        <v>1</v>
      </c>
      <c r="I18" s="793"/>
      <c r="J18" s="91">
        <f>H18*I$17</f>
        <v>5</v>
      </c>
      <c r="K18" s="796"/>
    </row>
    <row r="19" spans="1:11" ht="16.5" thickBot="1" x14ac:dyDescent="0.25">
      <c r="A19" s="805"/>
      <c r="B19" s="405" t="str">
        <f>B10</f>
        <v>OLYMPUS ITALIA SRL</v>
      </c>
      <c r="C19" s="553">
        <v>1</v>
      </c>
      <c r="D19" s="554">
        <v>1</v>
      </c>
      <c r="E19" s="555">
        <v>1</v>
      </c>
      <c r="F19" s="101">
        <f t="shared" si="0"/>
        <v>1</v>
      </c>
      <c r="G19" s="806"/>
      <c r="H19" s="416">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626</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CHIRURMEDICA SRL</v>
      </c>
      <c r="B24" s="108">
        <f>J8+J11+J14+J17</f>
        <v>61.25</v>
      </c>
      <c r="C24" s="599"/>
      <c r="D24" s="531"/>
      <c r="E24" s="531"/>
      <c r="F24" s="532"/>
      <c r="G24" s="109"/>
      <c r="H24" s="105"/>
      <c r="I24" s="105"/>
      <c r="J24" s="105"/>
      <c r="K24" s="105"/>
    </row>
    <row r="25" spans="1:11" ht="15.75" x14ac:dyDescent="0.25">
      <c r="A25" s="110" t="str">
        <f>B9</f>
        <v>SANIC SRL A SOCIO UNICO</v>
      </c>
      <c r="B25" s="111">
        <f>J9+J12+J15+J18</f>
        <v>80</v>
      </c>
      <c r="C25" s="599"/>
      <c r="D25" s="531"/>
      <c r="E25" s="531"/>
      <c r="F25" s="532"/>
      <c r="G25" s="109"/>
      <c r="H25" s="105"/>
      <c r="I25" s="105"/>
      <c r="J25" s="105"/>
      <c r="K25" s="105"/>
    </row>
    <row r="26" spans="1:11" ht="16.5" thickBot="1" x14ac:dyDescent="0.3">
      <c r="A26" s="112" t="str">
        <f>B10</f>
        <v>OLYMPUS ITALIA SRL</v>
      </c>
      <c r="B26" s="113">
        <f>J10+J13+J16+J19</f>
        <v>71.75</v>
      </c>
      <c r="C26" s="599"/>
      <c r="D26" s="531"/>
      <c r="E26" s="531"/>
      <c r="F26" s="532"/>
      <c r="G26" s="109"/>
      <c r="H26" s="105"/>
      <c r="I26" s="105"/>
      <c r="J26" s="105"/>
      <c r="K26" s="105"/>
    </row>
  </sheetData>
  <sheetProtection formatCells="0" formatColumns="0" formatRows="0" insertColumns="0" insertRows="0" insertHyperlinks="0" deleteColumns="0" deleteRows="0" sort="0" autoFilter="0" pivotTables="0"/>
  <mergeCells count="19">
    <mergeCell ref="K8:K19"/>
    <mergeCell ref="A17:A19"/>
    <mergeCell ref="G17:G19"/>
    <mergeCell ref="I17:I19"/>
    <mergeCell ref="B1:K1"/>
    <mergeCell ref="A2:K2"/>
    <mergeCell ref="A3:K3"/>
    <mergeCell ref="A4:K4"/>
    <mergeCell ref="A5:K6"/>
    <mergeCell ref="A22:B23"/>
    <mergeCell ref="I8:I10"/>
    <mergeCell ref="G14:G16"/>
    <mergeCell ref="I14:I16"/>
    <mergeCell ref="A8:A10"/>
    <mergeCell ref="G8:G10"/>
    <mergeCell ref="I11:I13"/>
    <mergeCell ref="A14:A16"/>
    <mergeCell ref="A11:A13"/>
    <mergeCell ref="G11:G13"/>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oglio100"/>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493</v>
      </c>
      <c r="B2" s="775"/>
      <c r="C2" s="775"/>
      <c r="D2" s="775"/>
      <c r="E2" s="775"/>
      <c r="F2" s="775"/>
      <c r="G2" s="775"/>
      <c r="H2" s="775"/>
      <c r="I2" s="775"/>
      <c r="J2" s="775"/>
      <c r="K2" s="776"/>
      <c r="L2" s="105"/>
      <c r="M2" s="105"/>
    </row>
    <row r="3" spans="1:13" ht="21" thickBot="1" x14ac:dyDescent="0.35">
      <c r="A3" s="777" t="str">
        <f>'Elenco Lotti'!B130</f>
        <v>9829524BCD</v>
      </c>
      <c r="B3" s="778"/>
      <c r="C3" s="778"/>
      <c r="D3" s="778"/>
      <c r="E3" s="778"/>
      <c r="F3" s="778"/>
      <c r="G3" s="778"/>
      <c r="H3" s="778"/>
      <c r="I3" s="778"/>
      <c r="J3" s="778"/>
      <c r="K3" s="779"/>
      <c r="L3" s="105"/>
      <c r="M3" s="105"/>
    </row>
    <row r="4" spans="1:13" ht="21" thickBot="1" x14ac:dyDescent="0.35">
      <c r="A4" s="802" t="str">
        <f>'Elenco Lotti'!C126</f>
        <v>Elettrodi per TURP e TURB "Plasmacinetico"</v>
      </c>
      <c r="B4" s="803"/>
      <c r="C4" s="803"/>
      <c r="D4" s="803"/>
      <c r="E4" s="803"/>
      <c r="F4" s="803"/>
      <c r="G4" s="803"/>
      <c r="H4" s="803"/>
      <c r="I4" s="803"/>
      <c r="J4" s="803"/>
      <c r="K4" s="804"/>
      <c r="L4" s="105"/>
      <c r="M4" s="105"/>
    </row>
    <row r="5" spans="1:13" ht="15.75" customHeight="1" x14ac:dyDescent="0.25">
      <c r="A5" s="780" t="str">
        <f>'Elenco Lotti'!C130</f>
        <v>Elettrodi di varie tipologie, per resezione bipolare plasmacinetica, compatibili con i generatori Gyrus Plasmakinetic Superplus ed i resettori Olympus bipolari di proprietà della nostra asl. Richiesta relazione di compatibilità con il generatore ed i resettori. TIPOLOGIA DI ELETTRODI RICHIESTI: Elettrodi a bottone ovale, elettrodi a rullo, elettrodi ad ago di collins angolazione 45° e 90°, elettrodi per enucleazione bipolare, elettrodi ad ansa piccola, media e larga</v>
      </c>
      <c r="B5" s="781"/>
      <c r="C5" s="781"/>
      <c r="D5" s="781"/>
      <c r="E5" s="781"/>
      <c r="F5" s="781"/>
      <c r="G5" s="781"/>
      <c r="H5" s="781"/>
      <c r="I5" s="781"/>
      <c r="J5" s="781"/>
      <c r="K5" s="782"/>
      <c r="L5" s="105"/>
      <c r="M5" s="105"/>
    </row>
    <row r="6" spans="1:13" ht="51"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49'!A24</f>
        <v>CHIRURMEDICA SRL</v>
      </c>
      <c r="J8" s="811">
        <f>'LOTTO 49'!B24</f>
        <v>61.25</v>
      </c>
      <c r="K8" s="812"/>
      <c r="L8" s="117"/>
      <c r="M8" s="118"/>
    </row>
    <row r="9" spans="1:13" ht="16.5" thickBot="1" x14ac:dyDescent="0.3">
      <c r="A9" s="808"/>
      <c r="B9" s="808"/>
      <c r="C9" s="808"/>
      <c r="D9" s="808"/>
      <c r="E9" s="808"/>
      <c r="F9" s="808"/>
      <c r="G9" s="808"/>
      <c r="H9" s="808"/>
      <c r="I9" s="144" t="str">
        <f>'LOTTO 49'!A25</f>
        <v>SANIC SRL A SOCIO UNICO</v>
      </c>
      <c r="J9" s="811">
        <f>'LOTTO 49'!B25</f>
        <v>80</v>
      </c>
      <c r="K9" s="812"/>
      <c r="L9" s="117"/>
      <c r="M9" s="118"/>
    </row>
    <row r="10" spans="1:13" ht="16.5" thickBot="1" x14ac:dyDescent="0.3">
      <c r="A10" s="813" t="s">
        <v>430</v>
      </c>
      <c r="B10" s="814"/>
      <c r="C10" s="814"/>
      <c r="D10" s="815"/>
      <c r="E10" s="119"/>
      <c r="F10" s="119"/>
      <c r="G10" s="119"/>
      <c r="H10" s="119"/>
      <c r="I10" s="144" t="str">
        <f>'LOTTO 49'!A26</f>
        <v>OLYMPUS ITALIA SRL</v>
      </c>
      <c r="J10" s="811">
        <f>'LOTTO 49'!B26</f>
        <v>71.75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2"/>
      <c r="F12" s="105"/>
      <c r="G12" s="822" t="s">
        <v>432</v>
      </c>
      <c r="H12" s="823"/>
      <c r="I12" s="144"/>
      <c r="J12" s="811"/>
      <c r="K12" s="812"/>
      <c r="L12" s="117"/>
      <c r="M12" s="118"/>
    </row>
    <row r="13" spans="1:13" ht="16.5" thickBot="1" x14ac:dyDescent="0.3">
      <c r="A13" s="819" t="s">
        <v>433</v>
      </c>
      <c r="B13" s="820"/>
      <c r="C13" s="820"/>
      <c r="D13" s="821"/>
      <c r="E13" s="282"/>
      <c r="F13" s="105"/>
      <c r="G13" s="824">
        <f>'Elenco Lotti'!O130</f>
        <v>364375</v>
      </c>
      <c r="H13" s="825"/>
      <c r="I13" s="144"/>
      <c r="J13" s="811"/>
      <c r="K13" s="812"/>
      <c r="L13" s="117"/>
      <c r="M13" s="118"/>
    </row>
    <row r="14" spans="1:13" ht="16.5" thickBot="1" x14ac:dyDescent="0.3">
      <c r="A14" s="855"/>
      <c r="B14" s="856"/>
      <c r="C14" s="856"/>
      <c r="D14" s="857"/>
      <c r="E14" s="282"/>
      <c r="F14" s="105"/>
      <c r="G14" s="152"/>
      <c r="H14" s="152"/>
      <c r="I14" s="144"/>
      <c r="J14" s="811"/>
      <c r="K14" s="812"/>
      <c r="L14" s="117"/>
      <c r="M14" s="118"/>
    </row>
    <row r="15" spans="1:13" ht="16.5" thickBot="1" x14ac:dyDescent="0.3">
      <c r="A15" s="826" t="s">
        <v>434</v>
      </c>
      <c r="B15" s="820"/>
      <c r="C15" s="820"/>
      <c r="D15" s="821"/>
      <c r="E15" s="282"/>
      <c r="F15" s="105"/>
      <c r="G15" s="827"/>
      <c r="H15" s="827"/>
      <c r="I15" s="150"/>
      <c r="J15" s="828"/>
      <c r="K15" s="829"/>
      <c r="L15" s="105"/>
      <c r="M15" s="105"/>
    </row>
    <row r="16" spans="1:13" ht="15.75" x14ac:dyDescent="0.25">
      <c r="A16" s="819" t="s">
        <v>435</v>
      </c>
      <c r="B16" s="820"/>
      <c r="C16" s="820"/>
      <c r="D16" s="821"/>
      <c r="E16" s="282"/>
      <c r="F16" s="105"/>
      <c r="G16" s="830"/>
      <c r="H16" s="830"/>
      <c r="I16" s="105"/>
      <c r="J16" s="105"/>
      <c r="K16" s="105"/>
      <c r="L16" s="105"/>
      <c r="M16" s="105"/>
    </row>
    <row r="17" spans="1:13" ht="16.5" thickBot="1" x14ac:dyDescent="0.3">
      <c r="A17" s="831"/>
      <c r="B17" s="832"/>
      <c r="C17" s="832"/>
      <c r="D17" s="833"/>
      <c r="E17" s="2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283" t="e">
        <f>POWER(B20/$D$20,$C$20)</f>
        <v>#DIV/0!</v>
      </c>
      <c r="F20" s="835">
        <v>40</v>
      </c>
      <c r="G20" s="283" t="e">
        <f>E20*$F$20</f>
        <v>#DIV/0!</v>
      </c>
      <c r="H20" s="134">
        <f>TRUNC($G$13-($G$13/100*B20),2)</f>
        <v>364375</v>
      </c>
      <c r="I20" s="135" t="str">
        <f>A20</f>
        <v>CHIRURMEDICA SRL</v>
      </c>
      <c r="J20" s="283">
        <f>IF(I20=I8,J8,IF(I20=$H$7,$I$7,IF(I20=$H$8,$I$8,IF(I20=#REF!,#REF!,IF(I20=$H$10,$I$10,IF(I20=$H$11,$I$11,"1"))))))</f>
        <v>61.25</v>
      </c>
      <c r="K20" s="283" t="e">
        <f>G20</f>
        <v>#DIV/0!</v>
      </c>
      <c r="L20" s="70" t="e">
        <f>SUM(J20,K20)</f>
        <v>#DIV/0!</v>
      </c>
      <c r="M20" s="71" t="e">
        <f>IF(AND(K20&gt;=20,J20&gt;=60),"ANOMALIA","NO ANOMALIA")</f>
        <v>#DIV/0!</v>
      </c>
    </row>
    <row r="21" spans="1:13" ht="15.75" x14ac:dyDescent="0.2">
      <c r="A21" s="136" t="str">
        <f>I9</f>
        <v>SANIC SRL A SOCIO UNICO</v>
      </c>
      <c r="B21" s="203"/>
      <c r="C21" s="836"/>
      <c r="D21" s="836"/>
      <c r="E21" s="284" t="e">
        <f>POWER(B21/$D$20,$C$20)</f>
        <v>#DIV/0!</v>
      </c>
      <c r="F21" s="836"/>
      <c r="G21" s="284" t="e">
        <f>E21*$F$20</f>
        <v>#DIV/0!</v>
      </c>
      <c r="H21" s="138">
        <f>TRUNC($G$13-($G$13/100*B21),2)</f>
        <v>364375</v>
      </c>
      <c r="I21" s="139" t="str">
        <f>A21</f>
        <v>SANIC SRL A SOCIO UNICO</v>
      </c>
      <c r="J21" s="284">
        <f>IF(I21=I9,J9,IF(I21=$H$7,$I$7,IF(I21=$H$8,$I$8,IF(I21=#REF!,#REF!,IF(I21=$H$10,$I$10,IF(I21=$H$11,$I$11,"1"))))))</f>
        <v>80</v>
      </c>
      <c r="K21" s="284" t="e">
        <f>G21</f>
        <v>#DIV/0!</v>
      </c>
      <c r="L21" s="72" t="e">
        <f>SUM(J21,K21)</f>
        <v>#DIV/0!</v>
      </c>
      <c r="M21" s="73" t="e">
        <f>IF(AND(K21&gt;=20,J21&gt;=60),"ANOMALIA","NO ANOMALIA")</f>
        <v>#DIV/0!</v>
      </c>
    </row>
    <row r="22" spans="1:13" ht="16.5" thickBot="1" x14ac:dyDescent="0.25">
      <c r="A22" s="140" t="str">
        <f>I10</f>
        <v>OLYMPUS ITALIA SRL</v>
      </c>
      <c r="B22" s="204"/>
      <c r="C22" s="837"/>
      <c r="D22" s="837"/>
      <c r="E22" s="285" t="e">
        <f>POWER(B22/$D$20,$C$20)</f>
        <v>#DIV/0!</v>
      </c>
      <c r="F22" s="837"/>
      <c r="G22" s="285" t="e">
        <f>E22*$F$20</f>
        <v>#DIV/0!</v>
      </c>
      <c r="H22" s="142">
        <f>TRUNC($G$13-($G$13/100*B22),2)</f>
        <v>364375</v>
      </c>
      <c r="I22" s="143" t="str">
        <f>A22</f>
        <v>OLYMPUS ITALIA SRL</v>
      </c>
      <c r="J22" s="285">
        <f>IF(I22=I10,J10,IF(I22=$H$7,$I$7,IF(I22=$H$8,$I$8,IF(I22=#REF!,#REF!,IF(I22=$H$10,$I$10,IF(I22=$H$11,$I$11,"1"))))))</f>
        <v>71.75</v>
      </c>
      <c r="K22" s="285"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499" priority="1" operator="containsText" text="NO ANOMALIA">
      <formula>NOT(ISERROR(SEARCH("NO ANOMALIA",M20)))</formula>
    </cfRule>
    <cfRule type="containsText" dxfId="498" priority="2" operator="containsText" text="ANOMALIA">
      <formula>NOT(ISERROR(SEARCH("ANOMALIA",M20)))</formula>
    </cfRule>
  </conditionalFormatting>
  <conditionalFormatting sqref="M20:M22">
    <cfRule type="containsText" dxfId="497" priority="3" operator="containsText" text="ANOMALIA">
      <formula>NOT(ISERROR(SEARCH("ANOMALIA",M20)))</formula>
    </cfRule>
  </conditionalFormatting>
  <conditionalFormatting sqref="L20:L22">
    <cfRule type="expression" dxfId="496" priority="4">
      <formula>L20=MAX($L$20:$L$26)</formula>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oglio101">
    <pageSetUpPr fitToPage="1"/>
  </sheetPr>
  <dimension ref="A1:K21"/>
  <sheetViews>
    <sheetView topLeftCell="A10" workbookViewId="0">
      <selection activeCell="H21" sqref="H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494</v>
      </c>
      <c r="B2" s="775"/>
      <c r="C2" s="775"/>
      <c r="D2" s="775"/>
      <c r="E2" s="775"/>
      <c r="F2" s="775"/>
      <c r="G2" s="775"/>
      <c r="H2" s="775"/>
      <c r="I2" s="775"/>
      <c r="J2" s="775"/>
      <c r="K2" s="776"/>
    </row>
    <row r="3" spans="1:11" ht="21" thickBot="1" x14ac:dyDescent="0.35">
      <c r="A3" s="777" t="str">
        <f>'Elenco Lotti'!B133</f>
        <v>9829562B29</v>
      </c>
      <c r="B3" s="778"/>
      <c r="C3" s="778"/>
      <c r="D3" s="778"/>
      <c r="E3" s="778"/>
      <c r="F3" s="778"/>
      <c r="G3" s="778"/>
      <c r="H3" s="778"/>
      <c r="I3" s="778"/>
      <c r="J3" s="778"/>
      <c r="K3" s="779"/>
    </row>
    <row r="4" spans="1:11" ht="21" thickBot="1" x14ac:dyDescent="0.35">
      <c r="A4" s="777" t="str">
        <f>'ECONOMICA LOTTO 49'!A4:K4</f>
        <v>Elettrodi per TURP e TURB "Plasmacinetico"</v>
      </c>
      <c r="B4" s="778"/>
      <c r="C4" s="778"/>
      <c r="D4" s="778"/>
      <c r="E4" s="778"/>
      <c r="F4" s="778"/>
      <c r="G4" s="778"/>
      <c r="H4" s="778"/>
      <c r="I4" s="778"/>
      <c r="J4" s="778"/>
      <c r="K4" s="779"/>
    </row>
    <row r="5" spans="1:11" x14ac:dyDescent="0.2">
      <c r="A5" s="780" t="str">
        <f>'Elenco Lotti'!C133</f>
        <v>Elettrodi bipolari monouso per la resezione prostatica e vescicale compatibili con sistema bipolare al plasma Lamidey attualmente in uso presso la nostra ASL, con cavo integrato nell’elettrodo e fornito sterile nella stessa confezione; dotati di misure da 19 Fr e 24 Fr (per resettoscopi rispettivamente da 22 Fr e 26 Fr), varie tipologie e di forme come di seguito descritte: 
Sottile (24 Fr), Spessa (19 Fr), Spessa (24 Fr), Sfera (24 Fr), Ago tipo “Collins” (24 Fr), Ago tipo “Collins” (19 Fr), Vaporizzazione (24 Fr)
Generatore con tecnologia di riconoscimento automatico, 1 output ad Alta Frequenza per manipoli per resezione bipolare al plasma, potenza dedicata per ogni elettrodo bipolare, display 3 digits con segmenti da 7 LED per modalità taglio/coagulo, massima potenza taglio/coagulo 500W, regolazione automatica della potenza, blocco in caso di due azioni simultanee sulla pedaliera.
L'aggiudicatario deve fornire comodato d’uso gratuito il generatore e gli elementi operativi per l’esecuzione delle procedure chirurgiche di resezione</v>
      </c>
      <c r="B5" s="781"/>
      <c r="C5" s="781"/>
      <c r="D5" s="781"/>
      <c r="E5" s="781"/>
      <c r="F5" s="781"/>
      <c r="G5" s="781"/>
      <c r="H5" s="781"/>
      <c r="I5" s="781"/>
      <c r="J5" s="781"/>
      <c r="K5" s="782"/>
    </row>
    <row r="6" spans="1:11" ht="123.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Lotti'!R133</f>
        <v>CHIRURMEDICA SRL</v>
      </c>
      <c r="C8" s="205">
        <v>0.25</v>
      </c>
      <c r="D8" s="206">
        <v>0.25</v>
      </c>
      <c r="E8" s="207">
        <v>0.25</v>
      </c>
      <c r="F8" s="89">
        <f t="shared" ref="F8:F15" si="0">AVERAGE(C8:E8)</f>
        <v>0.25</v>
      </c>
      <c r="G8" s="789">
        <f>MAX(F8:F9)</f>
        <v>0.9</v>
      </c>
      <c r="H8" s="414">
        <f>F8/$G8</f>
        <v>0.27777777777777779</v>
      </c>
      <c r="I8" s="792">
        <v>50</v>
      </c>
      <c r="J8" s="88">
        <f>H8*I$8</f>
        <v>13.888888888888889</v>
      </c>
      <c r="K8" s="795" t="s">
        <v>747</v>
      </c>
    </row>
    <row r="9" spans="1:11" ht="48" customHeight="1" thickBot="1" x14ac:dyDescent="0.25">
      <c r="A9" s="787"/>
      <c r="B9" s="286" t="str">
        <f>'Elenco Lotti'!R134</f>
        <v>SBM SRL</v>
      </c>
      <c r="C9" s="208">
        <v>0.9</v>
      </c>
      <c r="D9" s="209">
        <v>0.9</v>
      </c>
      <c r="E9" s="210">
        <v>0.9</v>
      </c>
      <c r="F9" s="92">
        <f t="shared" si="0"/>
        <v>0.9</v>
      </c>
      <c r="G9" s="790"/>
      <c r="H9" s="415">
        <f>F9/$G8</f>
        <v>1</v>
      </c>
      <c r="I9" s="793"/>
      <c r="J9" s="91">
        <f>H9*I$8</f>
        <v>50</v>
      </c>
      <c r="K9" s="796"/>
    </row>
    <row r="10" spans="1:11" ht="48" customHeight="1" x14ac:dyDescent="0.2">
      <c r="A10" s="786" t="s">
        <v>623</v>
      </c>
      <c r="B10" s="96" t="str">
        <f>B8</f>
        <v>CHIRURMEDICA SRL</v>
      </c>
      <c r="C10" s="205">
        <v>0.25</v>
      </c>
      <c r="D10" s="206">
        <v>0.25</v>
      </c>
      <c r="E10" s="207">
        <v>0.25</v>
      </c>
      <c r="F10" s="89">
        <f t="shared" si="0"/>
        <v>0.25</v>
      </c>
      <c r="G10" s="789">
        <f>MAX(F10:F11)</f>
        <v>0.9</v>
      </c>
      <c r="H10" s="414">
        <f>F10/$G10</f>
        <v>0.27777777777777779</v>
      </c>
      <c r="I10" s="792">
        <v>15</v>
      </c>
      <c r="J10" s="88">
        <f>H10*I$10</f>
        <v>4.166666666666667</v>
      </c>
      <c r="K10" s="796"/>
    </row>
    <row r="11" spans="1:11" ht="48" customHeight="1" thickBot="1" x14ac:dyDescent="0.25">
      <c r="A11" s="787"/>
      <c r="B11" s="97" t="str">
        <f>B9</f>
        <v>SBM SRL</v>
      </c>
      <c r="C11" s="208">
        <v>0.9</v>
      </c>
      <c r="D11" s="209">
        <v>0.9</v>
      </c>
      <c r="E11" s="210">
        <v>0.9</v>
      </c>
      <c r="F11" s="92">
        <f t="shared" si="0"/>
        <v>0.9</v>
      </c>
      <c r="G11" s="790"/>
      <c r="H11" s="415">
        <f>F11/$G10</f>
        <v>1</v>
      </c>
      <c r="I11" s="793"/>
      <c r="J11" s="91">
        <f>H11*I$10</f>
        <v>15</v>
      </c>
      <c r="K11" s="796"/>
    </row>
    <row r="12" spans="1:11" ht="48" customHeight="1" x14ac:dyDescent="0.2">
      <c r="A12" s="786" t="s">
        <v>427</v>
      </c>
      <c r="B12" s="99" t="str">
        <f>B8</f>
        <v>CHIRURMEDICA SRL</v>
      </c>
      <c r="C12" s="205">
        <v>0.25</v>
      </c>
      <c r="D12" s="206">
        <v>0.25</v>
      </c>
      <c r="E12" s="207">
        <v>0.25</v>
      </c>
      <c r="F12" s="89">
        <f t="shared" si="0"/>
        <v>0.25</v>
      </c>
      <c r="G12" s="789">
        <f>MAX(F12:F13)</f>
        <v>0.9</v>
      </c>
      <c r="H12" s="414">
        <f>F12/$G12</f>
        <v>0.27777777777777779</v>
      </c>
      <c r="I12" s="792">
        <v>10</v>
      </c>
      <c r="J12" s="88">
        <f>H12*I$12</f>
        <v>2.7777777777777777</v>
      </c>
      <c r="K12" s="796"/>
    </row>
    <row r="13" spans="1:11" ht="48" customHeight="1" thickBot="1" x14ac:dyDescent="0.25">
      <c r="A13" s="805"/>
      <c r="B13" s="100" t="str">
        <f>B9</f>
        <v>SBM SRL</v>
      </c>
      <c r="C13" s="208">
        <v>0.9</v>
      </c>
      <c r="D13" s="209">
        <v>0.9</v>
      </c>
      <c r="E13" s="210">
        <v>0.9</v>
      </c>
      <c r="F13" s="101">
        <f t="shared" si="0"/>
        <v>0.9</v>
      </c>
      <c r="G13" s="806"/>
      <c r="H13" s="416">
        <f>F13/$G12</f>
        <v>1</v>
      </c>
      <c r="I13" s="807"/>
      <c r="J13" s="102">
        <f>H13*I$12</f>
        <v>10</v>
      </c>
      <c r="K13" s="796"/>
    </row>
    <row r="14" spans="1:11" ht="48" customHeight="1" x14ac:dyDescent="0.2">
      <c r="A14" s="786" t="s">
        <v>621</v>
      </c>
      <c r="B14" s="99" t="str">
        <f>B12</f>
        <v>CHIRURMEDICA SRL</v>
      </c>
      <c r="C14" s="217">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B13</f>
        <v>SBM SRL</v>
      </c>
      <c r="C15" s="553">
        <v>1</v>
      </c>
      <c r="D15" s="554">
        <v>1</v>
      </c>
      <c r="E15" s="555">
        <v>1</v>
      </c>
      <c r="F15" s="101">
        <f t="shared" si="0"/>
        <v>1</v>
      </c>
      <c r="G15" s="806"/>
      <c r="H15" s="416">
        <f>F15/$G14</f>
        <v>1</v>
      </c>
      <c r="I15" s="807"/>
      <c r="J15" s="102">
        <f>H15*I$14</f>
        <v>5</v>
      </c>
      <c r="K15" s="797"/>
    </row>
    <row r="16" spans="1:11" ht="15" customHeight="1"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CHIRURMEDICA SRL</v>
      </c>
      <c r="B20" s="148">
        <f>J8+J10+J12+J14</f>
        <v>25.833333333333336</v>
      </c>
      <c r="C20" s="598"/>
      <c r="D20" s="531"/>
      <c r="E20" s="531"/>
      <c r="F20" s="532"/>
      <c r="G20" s="109"/>
      <c r="H20" s="105"/>
      <c r="I20" s="105"/>
      <c r="J20" s="105"/>
      <c r="K20" s="105"/>
    </row>
    <row r="21" spans="1:11" ht="16.5" thickBot="1" x14ac:dyDescent="0.3">
      <c r="A21" s="112" t="str">
        <f>B9</f>
        <v>SBM SRL</v>
      </c>
      <c r="B21" s="113">
        <f>J9+J11+J13+J15</f>
        <v>80</v>
      </c>
      <c r="C21" s="598"/>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8:A9"/>
    <mergeCell ref="G8:G9"/>
    <mergeCell ref="I8:I9"/>
    <mergeCell ref="I10:I11"/>
    <mergeCell ref="K8:K15"/>
    <mergeCell ref="I14:I15"/>
    <mergeCell ref="I12:I13"/>
    <mergeCell ref="B1:K1"/>
    <mergeCell ref="A2:K2"/>
    <mergeCell ref="A3:K3"/>
    <mergeCell ref="A4:K4"/>
    <mergeCell ref="A5:K6"/>
    <mergeCell ref="A18:B19"/>
    <mergeCell ref="A10:A11"/>
    <mergeCell ref="G10:G11"/>
    <mergeCell ref="G12:G13"/>
    <mergeCell ref="G14:G15"/>
    <mergeCell ref="A14:A15"/>
    <mergeCell ref="A12:A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oglio102"/>
  <dimension ref="A1:M20"/>
  <sheetViews>
    <sheetView topLeftCell="A7"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494</v>
      </c>
      <c r="B2" s="775"/>
      <c r="C2" s="775"/>
      <c r="D2" s="775"/>
      <c r="E2" s="775"/>
      <c r="F2" s="775"/>
      <c r="G2" s="775"/>
      <c r="H2" s="775"/>
      <c r="I2" s="775"/>
      <c r="J2" s="775"/>
      <c r="K2" s="776"/>
      <c r="L2" s="105"/>
      <c r="M2" s="105"/>
    </row>
    <row r="3" spans="1:13" ht="21" thickBot="1" x14ac:dyDescent="0.35">
      <c r="A3" s="777" t="str">
        <f>'Elenco Lotti'!B133</f>
        <v>9829562B29</v>
      </c>
      <c r="B3" s="778"/>
      <c r="C3" s="778"/>
      <c r="D3" s="778"/>
      <c r="E3" s="778"/>
      <c r="F3" s="778"/>
      <c r="G3" s="778"/>
      <c r="H3" s="778"/>
      <c r="I3" s="778"/>
      <c r="J3" s="778"/>
      <c r="K3" s="779"/>
      <c r="L3" s="105"/>
      <c r="M3" s="105"/>
    </row>
    <row r="4" spans="1:13" ht="21" thickBot="1" x14ac:dyDescent="0.35">
      <c r="A4" s="777" t="str">
        <f>'ECONOMICA LOTTO 49'!A4:K4</f>
        <v>Elettrodi per TURP e TURB "Plasmacinetico"</v>
      </c>
      <c r="B4" s="778"/>
      <c r="C4" s="778"/>
      <c r="D4" s="778"/>
      <c r="E4" s="778"/>
      <c r="F4" s="778"/>
      <c r="G4" s="778"/>
      <c r="H4" s="778"/>
      <c r="I4" s="778"/>
      <c r="J4" s="778"/>
      <c r="K4" s="779"/>
      <c r="L4" s="105"/>
      <c r="M4" s="105"/>
    </row>
    <row r="5" spans="1:13" ht="21.75" customHeight="1" x14ac:dyDescent="0.25">
      <c r="A5" s="780" t="str">
        <f>'Elenco Lotti'!C133</f>
        <v>Elettrodi bipolari monouso per la resezione prostatica e vescicale compatibili con sistema bipolare al plasma Lamidey attualmente in uso presso la nostra ASL, con cavo integrato nell’elettrodo e fornito sterile nella stessa confezione; dotati di misure da 19 Fr e 24 Fr (per resettoscopi rispettivamente da 22 Fr e 26 Fr), varie tipologie e di forme come di seguito descritte: 
Sottile (24 Fr), Spessa (19 Fr), Spessa (24 Fr), Sfera (24 Fr), Ago tipo “Collins” (24 Fr), Ago tipo “Collins” (19 Fr), Vaporizzazione (24 Fr)
Generatore con tecnologia di riconoscimento automatico, 1 output ad Alta Frequenza per manipoli per resezione bipolare al plasma, potenza dedicata per ogni elettrodo bipolare, display 3 digits con segmenti da 7 LED per modalità taglio/coagulo, massima potenza taglio/coagulo 500W, regolazione automatica della potenza, blocco in caso di due azioni simultanee sulla pedaliera.
L'aggiudicatario deve fornire comodato d’uso gratuito il generatore e gli elementi operativi per l’esecuzione delle procedure chirurgiche di resezione</v>
      </c>
      <c r="B5" s="781"/>
      <c r="C5" s="781"/>
      <c r="D5" s="781"/>
      <c r="E5" s="781"/>
      <c r="F5" s="781"/>
      <c r="G5" s="781"/>
      <c r="H5" s="781"/>
      <c r="I5" s="781"/>
      <c r="J5" s="781"/>
      <c r="K5" s="782"/>
      <c r="L5" s="105"/>
      <c r="M5" s="105"/>
    </row>
    <row r="6" spans="1:13" ht="151.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 LOTTO 50 '!A20</f>
        <v>CHIRURMEDICA SRL</v>
      </c>
      <c r="J8" s="811">
        <f>' LOTTO 50 '!B20</f>
        <v>25.833333333333336</v>
      </c>
      <c r="K8" s="812"/>
      <c r="L8" s="117"/>
      <c r="M8" s="118"/>
    </row>
    <row r="9" spans="1:13" ht="16.5" thickBot="1" x14ac:dyDescent="0.3">
      <c r="A9" s="808"/>
      <c r="B9" s="808"/>
      <c r="C9" s="808"/>
      <c r="D9" s="808"/>
      <c r="E9" s="808"/>
      <c r="F9" s="808"/>
      <c r="G9" s="808"/>
      <c r="H9" s="808"/>
      <c r="I9" s="144" t="str">
        <f>' LOTTO 50 '!A21</f>
        <v>SBM SRL</v>
      </c>
      <c r="J9" s="811">
        <f>' LOTTO 50 '!B21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2"/>
      <c r="F12" s="105"/>
      <c r="G12" s="822" t="s">
        <v>432</v>
      </c>
      <c r="H12" s="823"/>
      <c r="I12" s="145"/>
      <c r="J12" s="847"/>
      <c r="K12" s="848"/>
      <c r="L12" s="117"/>
      <c r="M12" s="118"/>
    </row>
    <row r="13" spans="1:13" ht="16.5" thickBot="1" x14ac:dyDescent="0.3">
      <c r="A13" s="819" t="s">
        <v>433</v>
      </c>
      <c r="B13" s="820"/>
      <c r="C13" s="820"/>
      <c r="D13" s="821"/>
      <c r="E13" s="282"/>
      <c r="F13" s="105"/>
      <c r="G13" s="824">
        <f>'Elenco Lotti'!O133</f>
        <v>218625</v>
      </c>
      <c r="H13" s="825"/>
      <c r="I13" s="145"/>
      <c r="J13" s="847"/>
      <c r="K13" s="848"/>
      <c r="L13" s="117"/>
      <c r="M13" s="118"/>
    </row>
    <row r="14" spans="1:13" ht="16.5" thickBot="1" x14ac:dyDescent="0.3">
      <c r="A14" s="826" t="s">
        <v>434</v>
      </c>
      <c r="B14" s="820"/>
      <c r="C14" s="820"/>
      <c r="D14" s="821"/>
      <c r="E14" s="282"/>
      <c r="F14" s="105"/>
      <c r="G14" s="827"/>
      <c r="H14" s="827"/>
      <c r="I14" s="146"/>
      <c r="J14" s="849"/>
      <c r="K14" s="850"/>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CHIRURMEDICA SRL</v>
      </c>
      <c r="B19" s="202"/>
      <c r="C19" s="835">
        <v>0.5</v>
      </c>
      <c r="D19" s="835">
        <f>MAX(B19:B20)</f>
        <v>0</v>
      </c>
      <c r="E19" s="283" t="e">
        <f>POWER(B19/$D$19,$C$19)</f>
        <v>#DIV/0!</v>
      </c>
      <c r="F19" s="835">
        <v>40</v>
      </c>
      <c r="G19" s="283" t="e">
        <f>E19*$F$19</f>
        <v>#DIV/0!</v>
      </c>
      <c r="H19" s="134">
        <f>TRUNC($G$13-($G$13/100*B19),2)</f>
        <v>218625</v>
      </c>
      <c r="I19" s="135" t="str">
        <f>A19</f>
        <v>CHIRURMEDICA SRL</v>
      </c>
      <c r="J19" s="283">
        <f>IF(I19=I8,J8,IF(I19=$H$7,$I$7,IF(I19=$H$8,$I$8,IF(I19=#REF!,#REF!,IF(I19=$H$10,$I$10,IF(I19=$H$11,$I$11,"1"))))))</f>
        <v>25.833333333333336</v>
      </c>
      <c r="K19" s="283" t="e">
        <f>G19</f>
        <v>#DIV/0!</v>
      </c>
      <c r="L19" s="70" t="e">
        <f>SUM(J19,K19)</f>
        <v>#DIV/0!</v>
      </c>
      <c r="M19" s="71" t="e">
        <f>IF(AND(K19&gt;=20,J19&gt;=60),"ANOMALIA","NO ANOMALIA")</f>
        <v>#DIV/0!</v>
      </c>
    </row>
    <row r="20" spans="1:13" ht="16.5" thickBot="1" x14ac:dyDescent="0.25">
      <c r="A20" s="140" t="str">
        <f>I9</f>
        <v>SBM SRL</v>
      </c>
      <c r="B20" s="204"/>
      <c r="C20" s="837"/>
      <c r="D20" s="837"/>
      <c r="E20" s="285" t="e">
        <f>POWER(B20/$D$19,$C$19)</f>
        <v>#DIV/0!</v>
      </c>
      <c r="F20" s="837"/>
      <c r="G20" s="285" t="e">
        <f>E20*$F$19</f>
        <v>#DIV/0!</v>
      </c>
      <c r="H20" s="142">
        <f>TRUNC($G$13-($G$13/100*B20),2)</f>
        <v>218625</v>
      </c>
      <c r="I20" s="143" t="str">
        <f>A20</f>
        <v>SBM SRL</v>
      </c>
      <c r="J20" s="285">
        <f>IF(I20=I9,J9,IF(I20=$H$7,$I$7,IF(I20=$H$8,$I$8,IF(I20=#REF!,#REF!,IF(I20=$H$10,$I$10,IF(I20=$H$11,$I$11,"1"))))))</f>
        <v>80</v>
      </c>
      <c r="K20" s="2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95" priority="1" operator="containsText" text="NO ANOMALIA">
      <formula>NOT(ISERROR(SEARCH("NO ANOMALIA",M19)))</formula>
    </cfRule>
    <cfRule type="containsText" dxfId="494" priority="2" operator="containsText" text="ANOMALIA">
      <formula>NOT(ISERROR(SEARCH("ANOMALIA",M19)))</formula>
    </cfRule>
  </conditionalFormatting>
  <conditionalFormatting sqref="M19:M20">
    <cfRule type="containsText" dxfId="493" priority="3" operator="containsText" text="ANOMALIA">
      <formula>NOT(ISERROR(SEARCH("ANOMALIA",M19)))</formula>
    </cfRule>
  </conditionalFormatting>
  <conditionalFormatting sqref="L19:L20">
    <cfRule type="expression" dxfId="492" priority="4">
      <formula>L19=MAX($L$19:$L$24)</formula>
    </cfRule>
  </conditionalFormatting>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oglio103">
    <pageSetUpPr fitToPage="1"/>
  </sheetPr>
  <dimension ref="A1:K16"/>
  <sheetViews>
    <sheetView topLeftCell="A4" workbookViewId="0">
      <selection activeCell="D27" sqref="D2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495</v>
      </c>
      <c r="B2" s="775"/>
      <c r="C2" s="775"/>
      <c r="D2" s="775"/>
      <c r="E2" s="775"/>
      <c r="F2" s="775"/>
      <c r="G2" s="775"/>
      <c r="H2" s="775"/>
      <c r="I2" s="775"/>
      <c r="J2" s="775"/>
      <c r="K2" s="776"/>
    </row>
    <row r="3" spans="1:11" ht="21" thickBot="1" x14ac:dyDescent="0.35">
      <c r="A3" s="777" t="str">
        <f>'Elenco Lotti'!B136</f>
        <v>98295701C6</v>
      </c>
      <c r="B3" s="778"/>
      <c r="C3" s="778"/>
      <c r="D3" s="778"/>
      <c r="E3" s="778"/>
      <c r="F3" s="778"/>
      <c r="G3" s="778"/>
      <c r="H3" s="778"/>
      <c r="I3" s="778"/>
      <c r="J3" s="778"/>
      <c r="K3" s="779"/>
    </row>
    <row r="4" spans="1:11" ht="21" thickBot="1" x14ac:dyDescent="0.35">
      <c r="A4" s="802" t="str">
        <f>'Elenco Lotti'!C135</f>
        <v>Aghi</v>
      </c>
      <c r="B4" s="803"/>
      <c r="C4" s="803"/>
      <c r="D4" s="803"/>
      <c r="E4" s="803"/>
      <c r="F4" s="803"/>
      <c r="G4" s="803"/>
      <c r="H4" s="803"/>
      <c r="I4" s="803"/>
      <c r="J4" s="803"/>
      <c r="K4" s="804"/>
    </row>
    <row r="5" spans="1:11" x14ac:dyDescent="0.2">
      <c r="A5" s="780" t="str">
        <f>'Elenco Lotti'!C136</f>
        <v>Ago tipo Williams per cistoscopio rigido e/o flessibile  25 Gauge circa per iniezioni endovescicali</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Lotti'!R136</f>
        <v>COOK ITALIA SRL</v>
      </c>
      <c r="C8" s="205">
        <v>0.9</v>
      </c>
      <c r="D8" s="206">
        <v>0.9</v>
      </c>
      <c r="E8" s="207">
        <v>0.9</v>
      </c>
      <c r="F8" s="89">
        <f>AVERAGE(C8:E8)</f>
        <v>0.9</v>
      </c>
      <c r="G8" s="414">
        <f>MAX(F8:F8)</f>
        <v>0.9</v>
      </c>
      <c r="H8" s="414">
        <f>F8/$G8</f>
        <v>1</v>
      </c>
      <c r="I8" s="417">
        <v>50</v>
      </c>
      <c r="J8" s="88">
        <f>H8*I$8</f>
        <v>50</v>
      </c>
      <c r="K8" s="795" t="s">
        <v>665</v>
      </c>
    </row>
    <row r="9" spans="1:11" ht="48" customHeight="1" thickBot="1" x14ac:dyDescent="0.25">
      <c r="A9" s="413" t="s">
        <v>623</v>
      </c>
      <c r="B9" s="96" t="str">
        <f>B8</f>
        <v>COOK ITALIA SRL</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COOK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COOK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oglio104"/>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495</v>
      </c>
      <c r="B2" s="775"/>
      <c r="C2" s="775"/>
      <c r="D2" s="775"/>
      <c r="E2" s="775"/>
      <c r="F2" s="775"/>
      <c r="G2" s="775"/>
      <c r="H2" s="775"/>
      <c r="I2" s="775"/>
      <c r="J2" s="775"/>
      <c r="K2" s="776"/>
      <c r="L2" s="105"/>
      <c r="M2" s="105"/>
    </row>
    <row r="3" spans="1:13" ht="21" thickBot="1" x14ac:dyDescent="0.35">
      <c r="A3" s="777" t="str">
        <f>'Elenco Lotti'!B136</f>
        <v>98295701C6</v>
      </c>
      <c r="B3" s="778"/>
      <c r="C3" s="778"/>
      <c r="D3" s="778"/>
      <c r="E3" s="778"/>
      <c r="F3" s="778"/>
      <c r="G3" s="778"/>
      <c r="H3" s="778"/>
      <c r="I3" s="778"/>
      <c r="J3" s="778"/>
      <c r="K3" s="779"/>
      <c r="L3" s="105"/>
      <c r="M3" s="105"/>
    </row>
    <row r="4" spans="1:13" ht="21" thickBot="1" x14ac:dyDescent="0.35">
      <c r="A4" s="802" t="str">
        <f>'Elenco Lotti'!C135</f>
        <v>Aghi</v>
      </c>
      <c r="B4" s="803"/>
      <c r="C4" s="803"/>
      <c r="D4" s="803"/>
      <c r="E4" s="803"/>
      <c r="F4" s="803"/>
      <c r="G4" s="803"/>
      <c r="H4" s="803"/>
      <c r="I4" s="803"/>
      <c r="J4" s="803"/>
      <c r="K4" s="804"/>
      <c r="L4" s="105"/>
      <c r="M4" s="105"/>
    </row>
    <row r="5" spans="1:13" ht="21.75" customHeight="1" x14ac:dyDescent="0.25">
      <c r="A5" s="780" t="str">
        <f>'Elenco Lotti'!C136</f>
        <v>Ago tipo Williams per cistoscopio rigido e/o flessibile  25 Gauge circa per iniezioni endovescicali</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51'!A16</f>
        <v>COOK ITALIA SRL</v>
      </c>
      <c r="J8" s="811">
        <f>'LOTTO 51'!B16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Lotti'!O136</f>
        <v>7155</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7155</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91" priority="1" operator="containsText" text="NO ANOMALIA">
      <formula>NOT(ISERROR(SEARCH("NO ANOMALIA",M19)))</formula>
    </cfRule>
    <cfRule type="containsText" dxfId="490" priority="2" operator="containsText" text="ANOMALIA">
      <formula>NOT(ISERROR(SEARCH("ANOMALIA",M19)))</formula>
    </cfRule>
  </conditionalFormatting>
  <conditionalFormatting sqref="M19">
    <cfRule type="containsText" dxfId="489" priority="3" operator="containsText" text="ANOMALIA">
      <formula>NOT(ISERROR(SEARCH("ANOMALIA",M19)))</formula>
    </cfRule>
  </conditionalFormatting>
  <conditionalFormatting sqref="L19">
    <cfRule type="expression" dxfId="488" priority="4">
      <formula>L19=MAX($L$19:$L$23)</formula>
    </cfRule>
  </conditionalFormatting>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oglio105">
    <pageSetUpPr fitToPage="1"/>
  </sheetPr>
  <dimension ref="A1:K21"/>
  <sheetViews>
    <sheetView topLeftCell="A8" workbookViewId="0">
      <selection activeCell="I24" sqref="I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496</v>
      </c>
      <c r="B2" s="775"/>
      <c r="C2" s="775"/>
      <c r="D2" s="775"/>
      <c r="E2" s="775"/>
      <c r="F2" s="775"/>
      <c r="G2" s="775"/>
      <c r="H2" s="775"/>
      <c r="I2" s="775"/>
      <c r="J2" s="775"/>
      <c r="K2" s="776"/>
    </row>
    <row r="3" spans="1:11" ht="21" thickBot="1" x14ac:dyDescent="0.35">
      <c r="A3" s="777" t="str">
        <f>'Elenco Lotti'!B137</f>
        <v>9829581AD7</v>
      </c>
      <c r="B3" s="778"/>
      <c r="C3" s="778"/>
      <c r="D3" s="778"/>
      <c r="E3" s="778"/>
      <c r="F3" s="778"/>
      <c r="G3" s="778"/>
      <c r="H3" s="778"/>
      <c r="I3" s="778"/>
      <c r="J3" s="778"/>
      <c r="K3" s="779"/>
    </row>
    <row r="4" spans="1:11" ht="21" thickBot="1" x14ac:dyDescent="0.35">
      <c r="A4" s="802" t="str">
        <f>'LOTTO 51'!A4:K4</f>
        <v>Aghi</v>
      </c>
      <c r="B4" s="803"/>
      <c r="C4" s="803"/>
      <c r="D4" s="803"/>
      <c r="E4" s="803"/>
      <c r="F4" s="803"/>
      <c r="G4" s="803"/>
      <c r="H4" s="803"/>
      <c r="I4" s="803"/>
      <c r="J4" s="803"/>
      <c r="K4" s="804"/>
    </row>
    <row r="5" spans="1:11" x14ac:dyDescent="0.2">
      <c r="A5" s="780" t="str">
        <f>'Elenco Lotti'!C137</f>
        <v>Ago Echotip®  con punta CHIBA usato per nefrostomia percutanea, calibro da 18 a 22, G / lunghezza 11 ,20,25 cm circa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Lotti'!R137</f>
        <v>ARCHIS SRL</v>
      </c>
      <c r="C8" s="205">
        <v>0.75</v>
      </c>
      <c r="D8" s="206">
        <v>0.75</v>
      </c>
      <c r="E8" s="207">
        <v>0.75</v>
      </c>
      <c r="F8" s="89">
        <f t="shared" ref="F8:F15" si="0">AVERAGE(C8:E8)</f>
        <v>0.75</v>
      </c>
      <c r="G8" s="789">
        <f>MAX(F8:F9)</f>
        <v>0.9</v>
      </c>
      <c r="H8" s="414">
        <f>F8/$G8</f>
        <v>0.83333333333333326</v>
      </c>
      <c r="I8" s="792">
        <v>50</v>
      </c>
      <c r="J8" s="88">
        <f>H8*I$8</f>
        <v>41.666666666666664</v>
      </c>
      <c r="K8" s="795" t="s">
        <v>666</v>
      </c>
    </row>
    <row r="9" spans="1:11" ht="48" customHeight="1" thickBot="1" x14ac:dyDescent="0.25">
      <c r="A9" s="787"/>
      <c r="B9" s="286" t="str">
        <f>'Elenco Lotti'!R138</f>
        <v>ARS CHIRURGICA SRL</v>
      </c>
      <c r="C9" s="208">
        <v>0.9</v>
      </c>
      <c r="D9" s="209">
        <v>0.9</v>
      </c>
      <c r="E9" s="210">
        <v>0.9</v>
      </c>
      <c r="F9" s="92">
        <f t="shared" si="0"/>
        <v>0.9</v>
      </c>
      <c r="G9" s="790"/>
      <c r="H9" s="415">
        <f>F9/$G8</f>
        <v>1</v>
      </c>
      <c r="I9" s="793"/>
      <c r="J9" s="91">
        <f>H9*I$8</f>
        <v>50</v>
      </c>
      <c r="K9" s="796"/>
    </row>
    <row r="10" spans="1:11" ht="48" customHeight="1" x14ac:dyDescent="0.2">
      <c r="A10" s="786" t="s">
        <v>623</v>
      </c>
      <c r="B10" s="96" t="str">
        <f>B8</f>
        <v>ARCHIS SRL</v>
      </c>
      <c r="C10" s="205">
        <v>0.75</v>
      </c>
      <c r="D10" s="206">
        <v>0.75</v>
      </c>
      <c r="E10" s="207">
        <v>0.75</v>
      </c>
      <c r="F10" s="89">
        <f t="shared" si="0"/>
        <v>0.75</v>
      </c>
      <c r="G10" s="789">
        <f>MAX(F10:F11)</f>
        <v>0.9</v>
      </c>
      <c r="H10" s="414">
        <f>F10/$G10</f>
        <v>0.83333333333333326</v>
      </c>
      <c r="I10" s="792">
        <v>15</v>
      </c>
      <c r="J10" s="88">
        <f>H10*I$10</f>
        <v>12.499999999999998</v>
      </c>
      <c r="K10" s="796"/>
    </row>
    <row r="11" spans="1:11" ht="48" customHeight="1" thickBot="1" x14ac:dyDescent="0.25">
      <c r="A11" s="787"/>
      <c r="B11" s="97" t="str">
        <f>B9</f>
        <v>ARS CHIRURGICA SRL</v>
      </c>
      <c r="C11" s="208">
        <v>0.9</v>
      </c>
      <c r="D11" s="209">
        <v>0.9</v>
      </c>
      <c r="E11" s="210">
        <v>0.9</v>
      </c>
      <c r="F11" s="92">
        <f t="shared" si="0"/>
        <v>0.9</v>
      </c>
      <c r="G11" s="790"/>
      <c r="H11" s="415">
        <f>F11/$G10</f>
        <v>1</v>
      </c>
      <c r="I11" s="793"/>
      <c r="J11" s="91">
        <f>H11*I$10</f>
        <v>15</v>
      </c>
      <c r="K11" s="796"/>
    </row>
    <row r="12" spans="1:11" ht="48" customHeight="1" x14ac:dyDescent="0.2">
      <c r="A12" s="786" t="s">
        <v>427</v>
      </c>
      <c r="B12" s="99" t="str">
        <f>B8</f>
        <v>ARCHIS SRL</v>
      </c>
      <c r="C12" s="205">
        <v>0.75</v>
      </c>
      <c r="D12" s="206">
        <v>0.75</v>
      </c>
      <c r="E12" s="207">
        <v>0.75</v>
      </c>
      <c r="F12" s="89">
        <f t="shared" si="0"/>
        <v>0.75</v>
      </c>
      <c r="G12" s="789">
        <f>MAX(F12:F13)</f>
        <v>0.9</v>
      </c>
      <c r="H12" s="414">
        <f>F12/$G12</f>
        <v>0.83333333333333326</v>
      </c>
      <c r="I12" s="792">
        <v>10</v>
      </c>
      <c r="J12" s="88">
        <f>H12*I$12</f>
        <v>8.3333333333333321</v>
      </c>
      <c r="K12" s="796"/>
    </row>
    <row r="13" spans="1:11" ht="48" customHeight="1" thickBot="1" x14ac:dyDescent="0.25">
      <c r="A13" s="805"/>
      <c r="B13" s="100" t="str">
        <f>B9</f>
        <v>ARS CHIRURGICA SRL</v>
      </c>
      <c r="C13" s="208">
        <v>0.9</v>
      </c>
      <c r="D13" s="209">
        <v>0.9</v>
      </c>
      <c r="E13" s="210">
        <v>0.9</v>
      </c>
      <c r="F13" s="95">
        <f t="shared" si="0"/>
        <v>0.9</v>
      </c>
      <c r="G13" s="791"/>
      <c r="H13" s="418">
        <f>F13/$G12</f>
        <v>1</v>
      </c>
      <c r="I13" s="794"/>
      <c r="J13" s="94">
        <f>H13*I$12</f>
        <v>10</v>
      </c>
      <c r="K13" s="796"/>
    </row>
    <row r="14" spans="1:11" ht="48" customHeight="1" x14ac:dyDescent="0.2">
      <c r="A14" s="786" t="s">
        <v>621</v>
      </c>
      <c r="B14" s="99" t="str">
        <f>B8</f>
        <v>ARCHIS SRL</v>
      </c>
      <c r="C14" s="217">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B9</f>
        <v>ARS CHIRURGICA SRL</v>
      </c>
      <c r="C15" s="553">
        <v>1</v>
      </c>
      <c r="D15" s="554">
        <v>1</v>
      </c>
      <c r="E15" s="555">
        <v>1</v>
      </c>
      <c r="F15" s="10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ARCHIS SRL</v>
      </c>
      <c r="B20" s="148">
        <f>J8+J10+J12+J14</f>
        <v>67.5</v>
      </c>
      <c r="C20" s="599"/>
      <c r="D20" s="531"/>
      <c r="E20" s="531"/>
      <c r="F20" s="532"/>
      <c r="G20" s="109"/>
      <c r="H20" s="105"/>
      <c r="I20" s="105"/>
      <c r="J20" s="105"/>
      <c r="K20" s="105"/>
    </row>
    <row r="21" spans="1:11" ht="16.5" thickBot="1" x14ac:dyDescent="0.3">
      <c r="A21" s="112" t="str">
        <f>B9</f>
        <v>ARS CHIRURGICA SRL</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8:A9"/>
    <mergeCell ref="G8:G9"/>
    <mergeCell ref="I8:I9"/>
    <mergeCell ref="I10:I11"/>
    <mergeCell ref="K8:K15"/>
    <mergeCell ref="I14:I15"/>
    <mergeCell ref="I12:I13"/>
    <mergeCell ref="B1:K1"/>
    <mergeCell ref="A2:K2"/>
    <mergeCell ref="A3:K3"/>
    <mergeCell ref="A4:K4"/>
    <mergeCell ref="A5:K6"/>
    <mergeCell ref="A18:B19"/>
    <mergeCell ref="A10:A11"/>
    <mergeCell ref="G10:G11"/>
    <mergeCell ref="G12:G13"/>
    <mergeCell ref="G14:G15"/>
    <mergeCell ref="A14:A15"/>
    <mergeCell ref="A12:A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oglio106"/>
  <dimension ref="A1:M20"/>
  <sheetViews>
    <sheetView topLeftCell="A10"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496</v>
      </c>
      <c r="B2" s="775"/>
      <c r="C2" s="775"/>
      <c r="D2" s="775"/>
      <c r="E2" s="775"/>
      <c r="F2" s="775"/>
      <c r="G2" s="775"/>
      <c r="H2" s="775"/>
      <c r="I2" s="775"/>
      <c r="J2" s="775"/>
      <c r="K2" s="776"/>
      <c r="L2" s="105"/>
      <c r="M2" s="105"/>
    </row>
    <row r="3" spans="1:13" ht="21" thickBot="1" x14ac:dyDescent="0.35">
      <c r="A3" s="777" t="str">
        <f>'Elenco Lotti'!B137</f>
        <v>9829581AD7</v>
      </c>
      <c r="B3" s="778"/>
      <c r="C3" s="778"/>
      <c r="D3" s="778"/>
      <c r="E3" s="778"/>
      <c r="F3" s="778"/>
      <c r="G3" s="778"/>
      <c r="H3" s="778"/>
      <c r="I3" s="778"/>
      <c r="J3" s="778"/>
      <c r="K3" s="779"/>
      <c r="L3" s="105"/>
      <c r="M3" s="105"/>
    </row>
    <row r="4" spans="1:13" ht="21" thickBot="1" x14ac:dyDescent="0.35">
      <c r="A4" s="802" t="str">
        <f>'LOTTO 51'!A4:K4</f>
        <v>Aghi</v>
      </c>
      <c r="B4" s="803"/>
      <c r="C4" s="803"/>
      <c r="D4" s="803"/>
      <c r="E4" s="803"/>
      <c r="F4" s="803"/>
      <c r="G4" s="803"/>
      <c r="H4" s="803"/>
      <c r="I4" s="803"/>
      <c r="J4" s="803"/>
      <c r="K4" s="804"/>
      <c r="L4" s="105"/>
      <c r="M4" s="105"/>
    </row>
    <row r="5" spans="1:13" ht="21.75" customHeight="1" x14ac:dyDescent="0.25">
      <c r="A5" s="780" t="str">
        <f>'Elenco Lotti'!C137</f>
        <v>Ago Echotip®  con punta CHIBA usato per nefrostomia percutanea, calibro da 18 a 22, G / lunghezza 11 ,20,25 cm circa</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52'!A20</f>
        <v>ARCHIS SRL</v>
      </c>
      <c r="J8" s="811">
        <f>'LOTTO 52'!B20</f>
        <v>67.5</v>
      </c>
      <c r="K8" s="812"/>
      <c r="L8" s="117"/>
      <c r="M8" s="118"/>
    </row>
    <row r="9" spans="1:13" ht="16.5" thickBot="1" x14ac:dyDescent="0.3">
      <c r="A9" s="808"/>
      <c r="B9" s="808"/>
      <c r="C9" s="808"/>
      <c r="D9" s="808"/>
      <c r="E9" s="808"/>
      <c r="F9" s="808"/>
      <c r="G9" s="808"/>
      <c r="H9" s="808"/>
      <c r="I9" s="144" t="str">
        <f>'LOTTO 52'!A21</f>
        <v>ARS CHIRURGICA SRL</v>
      </c>
      <c r="J9" s="811">
        <f>'LOTTO 52'!B21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2"/>
      <c r="F12" s="105"/>
      <c r="G12" s="822" t="s">
        <v>432</v>
      </c>
      <c r="H12" s="823"/>
      <c r="I12" s="145"/>
      <c r="J12" s="847"/>
      <c r="K12" s="848"/>
      <c r="L12" s="117"/>
      <c r="M12" s="118"/>
    </row>
    <row r="13" spans="1:13" ht="16.5" thickBot="1" x14ac:dyDescent="0.3">
      <c r="A13" s="819" t="s">
        <v>433</v>
      </c>
      <c r="B13" s="820"/>
      <c r="C13" s="820"/>
      <c r="D13" s="821"/>
      <c r="E13" s="282"/>
      <c r="F13" s="105"/>
      <c r="G13" s="824">
        <f>'Elenco Lotti'!O137</f>
        <v>1590</v>
      </c>
      <c r="H13" s="825"/>
      <c r="I13" s="145"/>
      <c r="J13" s="847"/>
      <c r="K13" s="848"/>
      <c r="L13" s="117"/>
      <c r="M13" s="118"/>
    </row>
    <row r="14" spans="1:13" ht="16.5" thickBot="1" x14ac:dyDescent="0.3">
      <c r="A14" s="826" t="s">
        <v>434</v>
      </c>
      <c r="B14" s="820"/>
      <c r="C14" s="820"/>
      <c r="D14" s="821"/>
      <c r="E14" s="282"/>
      <c r="F14" s="105"/>
      <c r="G14" s="827"/>
      <c r="H14" s="827"/>
      <c r="I14" s="146"/>
      <c r="J14" s="849"/>
      <c r="K14" s="850"/>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ARCHIS SRL</v>
      </c>
      <c r="B19" s="202"/>
      <c r="C19" s="835">
        <v>0.5</v>
      </c>
      <c r="D19" s="835">
        <f>MAX(B19:B20)</f>
        <v>0</v>
      </c>
      <c r="E19" s="283" t="e">
        <f>POWER(B19/$D$19,$C$19)</f>
        <v>#DIV/0!</v>
      </c>
      <c r="F19" s="835">
        <v>40</v>
      </c>
      <c r="G19" s="283" t="e">
        <f>E19*$F$19</f>
        <v>#DIV/0!</v>
      </c>
      <c r="H19" s="134">
        <f>TRUNC($G$13-($G$13/100*B19),2)</f>
        <v>1590</v>
      </c>
      <c r="I19" s="135" t="str">
        <f>A19</f>
        <v>ARCHIS SRL</v>
      </c>
      <c r="J19" s="283">
        <f>IF(I19=I8,J8,IF(I19=$H$7,$I$7,IF(I19=$H$8,$I$8,IF(I19=#REF!,#REF!,IF(I19=$H$10,$I$10,IF(I19=$H$11,$I$11,"1"))))))</f>
        <v>67.5</v>
      </c>
      <c r="K19" s="283" t="e">
        <f>G19</f>
        <v>#DIV/0!</v>
      </c>
      <c r="L19" s="70" t="e">
        <f>SUM(J19,K19)</f>
        <v>#DIV/0!</v>
      </c>
      <c r="M19" s="71" t="e">
        <f>IF(AND(K19&gt;=20,J19&gt;=60),"ANOMALIA","NO ANOMALIA")</f>
        <v>#DIV/0!</v>
      </c>
    </row>
    <row r="20" spans="1:13" ht="16.5" thickBot="1" x14ac:dyDescent="0.25">
      <c r="A20" s="140" t="str">
        <f>I9</f>
        <v>ARS CHIRURGICA SRL</v>
      </c>
      <c r="B20" s="204"/>
      <c r="C20" s="837"/>
      <c r="D20" s="837"/>
      <c r="E20" s="285" t="e">
        <f>POWER(B20/$D$19,$C$19)</f>
        <v>#DIV/0!</v>
      </c>
      <c r="F20" s="837"/>
      <c r="G20" s="285" t="e">
        <f>E20*$F$19</f>
        <v>#DIV/0!</v>
      </c>
      <c r="H20" s="142">
        <f>TRUNC($G$13-($G$13/100*B20),2)</f>
        <v>1590</v>
      </c>
      <c r="I20" s="143" t="str">
        <f>A20</f>
        <v>ARS CHIRURGICA SRL</v>
      </c>
      <c r="J20" s="285">
        <f>IF(I20=I9,J9,IF(I20=$H$7,$I$7,IF(I20=$H$8,$I$8,IF(I20=#REF!,#REF!,IF(I20=$H$10,$I$10,IF(I20=$H$11,$I$11,"1"))))))</f>
        <v>80</v>
      </c>
      <c r="K20" s="2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87" priority="1" operator="containsText" text="NO ANOMALIA">
      <formula>NOT(ISERROR(SEARCH("NO ANOMALIA",M19)))</formula>
    </cfRule>
    <cfRule type="containsText" dxfId="486" priority="2" operator="containsText" text="ANOMALIA">
      <formula>NOT(ISERROR(SEARCH("ANOMALIA",M19)))</formula>
    </cfRule>
  </conditionalFormatting>
  <conditionalFormatting sqref="M19:M20">
    <cfRule type="containsText" dxfId="485" priority="3" operator="containsText" text="ANOMALIA">
      <formula>NOT(ISERROR(SEARCH("ANOMALIA",M19)))</formula>
    </cfRule>
  </conditionalFormatting>
  <conditionalFormatting sqref="L19:L20">
    <cfRule type="expression" dxfId="484" priority="4">
      <formula>L19=MAX($L$19:$L$24)</formula>
    </cfRule>
  </conditionalFormatting>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oglio107">
    <pageSetUpPr fitToPage="1"/>
  </sheetPr>
  <dimension ref="A1:K16"/>
  <sheetViews>
    <sheetView workbookViewId="0">
      <selection activeCell="E19" sqref="E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497</v>
      </c>
      <c r="B2" s="775"/>
      <c r="C2" s="775"/>
      <c r="D2" s="775"/>
      <c r="E2" s="775"/>
      <c r="F2" s="775"/>
      <c r="G2" s="775"/>
      <c r="H2" s="775"/>
      <c r="I2" s="775"/>
      <c r="J2" s="775"/>
      <c r="K2" s="776"/>
    </row>
    <row r="3" spans="1:11" ht="21" thickBot="1" x14ac:dyDescent="0.35">
      <c r="A3" s="777" t="str">
        <f>'Elenco Lotti'!B139</f>
        <v>9829620B06</v>
      </c>
      <c r="B3" s="778"/>
      <c r="C3" s="778"/>
      <c r="D3" s="778"/>
      <c r="E3" s="778"/>
      <c r="F3" s="778"/>
      <c r="G3" s="778"/>
      <c r="H3" s="778"/>
      <c r="I3" s="778"/>
      <c r="J3" s="778"/>
      <c r="K3" s="779"/>
    </row>
    <row r="4" spans="1:11" ht="21" thickBot="1" x14ac:dyDescent="0.35">
      <c r="A4" s="802" t="str">
        <f>'ECONOMICA LOTTO 51'!A4:K4</f>
        <v>Aghi</v>
      </c>
      <c r="B4" s="803"/>
      <c r="C4" s="803"/>
      <c r="D4" s="803"/>
      <c r="E4" s="803"/>
      <c r="F4" s="803"/>
      <c r="G4" s="803"/>
      <c r="H4" s="803"/>
      <c r="I4" s="803"/>
      <c r="J4" s="803"/>
      <c r="K4" s="804"/>
    </row>
    <row r="5" spans="1:11" x14ac:dyDescent="0.2">
      <c r="A5" s="780" t="str">
        <f>'Elenco Lotti'!C139</f>
        <v>Ago con punta larga 4,5 / 10 mm utilizzato nel corso di percutanea su filo guida per  facilitare la dilatazione di un tratto muscolo-fasciale lunghezza  5 / 10 cm calibro 18 G</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Lotti'!R139</f>
        <v>COLOPLAST</v>
      </c>
      <c r="C8" s="205">
        <v>0.9</v>
      </c>
      <c r="D8" s="206">
        <v>0.9</v>
      </c>
      <c r="E8" s="207">
        <v>0.9</v>
      </c>
      <c r="F8" s="89">
        <f>AVERAGE(C8:E8)</f>
        <v>0.9</v>
      </c>
      <c r="G8" s="414">
        <f>MAX(F8:F8)</f>
        <v>0.9</v>
      </c>
      <c r="H8" s="414">
        <f>F8/$G8</f>
        <v>1</v>
      </c>
      <c r="I8" s="417">
        <v>50</v>
      </c>
      <c r="J8" s="88">
        <f>H8*I$8</f>
        <v>50</v>
      </c>
      <c r="K8" s="795" t="s">
        <v>667</v>
      </c>
    </row>
    <row r="9" spans="1:11" ht="48" customHeight="1" thickBot="1" x14ac:dyDescent="0.25">
      <c r="A9" s="413" t="s">
        <v>623</v>
      </c>
      <c r="B9" s="9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thickBot="1" x14ac:dyDescent="0.25">
      <c r="A11" s="235" t="s">
        <v>621</v>
      </c>
      <c r="B11" s="236"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pageSetUpPr fitToPage="1"/>
  </sheetPr>
  <dimension ref="A1:K50"/>
  <sheetViews>
    <sheetView topLeftCell="A16" workbookViewId="0">
      <selection activeCell="J45" sqref="J4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444</v>
      </c>
      <c r="B2" s="775"/>
      <c r="C2" s="775"/>
      <c r="D2" s="775"/>
      <c r="E2" s="775"/>
      <c r="F2" s="775"/>
      <c r="G2" s="775"/>
      <c r="H2" s="775"/>
      <c r="I2" s="775"/>
      <c r="J2" s="775"/>
      <c r="K2" s="776"/>
    </row>
    <row r="3" spans="1:11" ht="21" thickBot="1" x14ac:dyDescent="0.35">
      <c r="A3" s="777">
        <f>'Elenco Lotti'!B15</f>
        <v>9821064665</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Lotti'!C15</f>
        <v>Filo guida in nitinol con rivestimento idrofilico ,  punta  diritta  ed angolata , corpo standard e stiff,  diametro   .035 e .038 inch, lunghezza 150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x14ac:dyDescent="0.2">
      <c r="A8" s="786" t="s">
        <v>622</v>
      </c>
      <c r="B8" s="87" t="str">
        <f>'Elenco Lotti'!R15</f>
        <v>CHIRURMEDICA SRL</v>
      </c>
      <c r="C8" s="205">
        <v>0.5</v>
      </c>
      <c r="D8" s="206">
        <v>0.5</v>
      </c>
      <c r="E8" s="393">
        <v>0.5</v>
      </c>
      <c r="F8" s="474">
        <f>AVERAGE(C8:E8)</f>
        <v>0.5</v>
      </c>
      <c r="G8" s="851">
        <f>MAX(F8:F15)</f>
        <v>1</v>
      </c>
      <c r="H8" s="387">
        <f>F8/$G8</f>
        <v>0.5</v>
      </c>
      <c r="I8" s="792">
        <v>50</v>
      </c>
      <c r="J8" s="88">
        <f>H8*I$8</f>
        <v>25</v>
      </c>
      <c r="K8" s="795" t="s">
        <v>737</v>
      </c>
    </row>
    <row r="9" spans="1:11" ht="15.75" x14ac:dyDescent="0.2">
      <c r="A9" s="787"/>
      <c r="B9" s="90" t="str">
        <f>'Elenco Lotti'!R16</f>
        <v xml:space="preserve">COLMA </v>
      </c>
      <c r="C9" s="208">
        <v>0.85</v>
      </c>
      <c r="D9" s="208">
        <v>0.85</v>
      </c>
      <c r="E9" s="208">
        <v>0.85</v>
      </c>
      <c r="F9" s="475">
        <f t="shared" ref="F9:F39" si="0">AVERAGE(C9:E9)</f>
        <v>0.85</v>
      </c>
      <c r="G9" s="852"/>
      <c r="H9" s="388">
        <f>F9/$G8</f>
        <v>0.85</v>
      </c>
      <c r="I9" s="793"/>
      <c r="J9" s="91">
        <f t="shared" ref="J9:J15" si="1">H9*I$8</f>
        <v>42.5</v>
      </c>
      <c r="K9" s="796"/>
    </row>
    <row r="10" spans="1:11" ht="15.75" x14ac:dyDescent="0.2">
      <c r="A10" s="787"/>
      <c r="B10" s="90" t="str">
        <f>'Elenco Lotti'!R17</f>
        <v>COLOPLAST</v>
      </c>
      <c r="C10" s="208">
        <v>0.85</v>
      </c>
      <c r="D10" s="209">
        <v>0.85</v>
      </c>
      <c r="E10" s="471">
        <v>0.85</v>
      </c>
      <c r="F10" s="475">
        <f t="shared" si="0"/>
        <v>0.85</v>
      </c>
      <c r="G10" s="852"/>
      <c r="H10" s="388">
        <f>F10/$G8</f>
        <v>0.85</v>
      </c>
      <c r="I10" s="793"/>
      <c r="J10" s="91">
        <f t="shared" si="1"/>
        <v>42.5</v>
      </c>
      <c r="K10" s="796"/>
    </row>
    <row r="11" spans="1:11" ht="15.75" x14ac:dyDescent="0.2">
      <c r="A11" s="787"/>
      <c r="B11" s="90" t="str">
        <f>'Elenco Lotti'!R18</f>
        <v>BOSTON SCIENTIFIC S.P.A.</v>
      </c>
      <c r="C11" s="208">
        <v>0.85</v>
      </c>
      <c r="D11" s="209">
        <v>0.85</v>
      </c>
      <c r="E11" s="471">
        <v>0.85</v>
      </c>
      <c r="F11" s="475">
        <f t="shared" si="0"/>
        <v>0.85</v>
      </c>
      <c r="G11" s="852"/>
      <c r="H11" s="388">
        <f>F11/$G8</f>
        <v>0.85</v>
      </c>
      <c r="I11" s="793"/>
      <c r="J11" s="91">
        <f t="shared" si="1"/>
        <v>42.5</v>
      </c>
      <c r="K11" s="796"/>
    </row>
    <row r="12" spans="1:11" ht="15.75" x14ac:dyDescent="0.2">
      <c r="A12" s="787"/>
      <c r="B12" s="90" t="str">
        <f>'Elenco Lotti'!R19</f>
        <v>ARS CHIRURGICA SRL</v>
      </c>
      <c r="C12" s="208">
        <v>0.5</v>
      </c>
      <c r="D12" s="208">
        <v>0.5</v>
      </c>
      <c r="E12" s="208">
        <v>0.5</v>
      </c>
      <c r="F12" s="475">
        <f t="shared" si="0"/>
        <v>0.5</v>
      </c>
      <c r="G12" s="852"/>
      <c r="H12" s="388">
        <f>F12/$G8</f>
        <v>0.5</v>
      </c>
      <c r="I12" s="793"/>
      <c r="J12" s="91">
        <f t="shared" si="1"/>
        <v>25</v>
      </c>
      <c r="K12" s="796"/>
    </row>
    <row r="13" spans="1:11" ht="15.75" x14ac:dyDescent="0.2">
      <c r="A13" s="787"/>
      <c r="B13" s="90" t="str">
        <f>'Elenco Lotti'!R20</f>
        <v xml:space="preserve">COOK ITALIA SRL </v>
      </c>
      <c r="C13" s="208">
        <v>1</v>
      </c>
      <c r="D13" s="209">
        <v>1</v>
      </c>
      <c r="E13" s="471">
        <v>1</v>
      </c>
      <c r="F13" s="475">
        <f t="shared" si="0"/>
        <v>1</v>
      </c>
      <c r="G13" s="852"/>
      <c r="H13" s="388">
        <f>F13/$G8</f>
        <v>1</v>
      </c>
      <c r="I13" s="793"/>
      <c r="J13" s="91">
        <f t="shared" si="1"/>
        <v>50</v>
      </c>
      <c r="K13" s="796"/>
    </row>
    <row r="14" spans="1:11" ht="15.75" x14ac:dyDescent="0.2">
      <c r="A14" s="787"/>
      <c r="B14" s="90" t="str">
        <f>'Elenco Lotti'!R21</f>
        <v xml:space="preserve">OLYMPUS ITALIA SRL </v>
      </c>
      <c r="C14" s="208">
        <v>0.85</v>
      </c>
      <c r="D14" s="209">
        <v>0.85</v>
      </c>
      <c r="E14" s="471">
        <v>0.85</v>
      </c>
      <c r="F14" s="475">
        <f t="shared" si="0"/>
        <v>0.85</v>
      </c>
      <c r="G14" s="852"/>
      <c r="H14" s="388">
        <f>F14/$G8</f>
        <v>0.85</v>
      </c>
      <c r="I14" s="793"/>
      <c r="J14" s="91">
        <f t="shared" si="1"/>
        <v>42.5</v>
      </c>
      <c r="K14" s="796"/>
    </row>
    <row r="15" spans="1:11" ht="16.5" thickBot="1" x14ac:dyDescent="0.25">
      <c r="A15" s="788"/>
      <c r="B15" s="93" t="str">
        <f>'Elenco Lotti'!R22</f>
        <v>MEDITREND SRL</v>
      </c>
      <c r="C15" s="208">
        <v>0.5</v>
      </c>
      <c r="D15" s="208">
        <v>0.5</v>
      </c>
      <c r="E15" s="208">
        <v>0.5</v>
      </c>
      <c r="F15" s="476">
        <f t="shared" si="0"/>
        <v>0.5</v>
      </c>
      <c r="G15" s="853"/>
      <c r="H15" s="389">
        <f>F15/$G8</f>
        <v>0.5</v>
      </c>
      <c r="I15" s="794"/>
      <c r="J15" s="94">
        <f t="shared" si="1"/>
        <v>25</v>
      </c>
      <c r="K15" s="796"/>
    </row>
    <row r="16" spans="1:11" ht="15.75" x14ac:dyDescent="0.2">
      <c r="A16" s="786" t="s">
        <v>623</v>
      </c>
      <c r="B16" s="96" t="str">
        <f t="shared" ref="B16:B23" si="2">B8</f>
        <v>CHIRURMEDICA SRL</v>
      </c>
      <c r="C16" s="205">
        <v>0.5</v>
      </c>
      <c r="D16" s="206">
        <v>0.5</v>
      </c>
      <c r="E16" s="393">
        <v>0.5</v>
      </c>
      <c r="F16" s="474">
        <f t="shared" si="0"/>
        <v>0.5</v>
      </c>
      <c r="G16" s="851">
        <f>MAX(F16:F23)</f>
        <v>1</v>
      </c>
      <c r="H16" s="387">
        <f>F16/$G16</f>
        <v>0.5</v>
      </c>
      <c r="I16" s="792">
        <v>15</v>
      </c>
      <c r="J16" s="88">
        <f>H16*I$16</f>
        <v>7.5</v>
      </c>
      <c r="K16" s="796"/>
    </row>
    <row r="17" spans="1:11" ht="15.75" x14ac:dyDescent="0.2">
      <c r="A17" s="787"/>
      <c r="B17" s="97" t="str">
        <f t="shared" si="2"/>
        <v xml:space="preserve">COLMA </v>
      </c>
      <c r="C17" s="208">
        <v>0.85</v>
      </c>
      <c r="D17" s="208">
        <v>0.85</v>
      </c>
      <c r="E17" s="208">
        <v>0.85</v>
      </c>
      <c r="F17" s="475">
        <f t="shared" si="0"/>
        <v>0.85</v>
      </c>
      <c r="G17" s="852"/>
      <c r="H17" s="388">
        <f>F17/$G16</f>
        <v>0.85</v>
      </c>
      <c r="I17" s="793"/>
      <c r="J17" s="91">
        <f t="shared" ref="J17:J23" si="3">H17*I$16</f>
        <v>12.75</v>
      </c>
      <c r="K17" s="796"/>
    </row>
    <row r="18" spans="1:11" ht="15.75" x14ac:dyDescent="0.2">
      <c r="A18" s="787"/>
      <c r="B18" s="97" t="str">
        <f t="shared" si="2"/>
        <v>COLOPLAST</v>
      </c>
      <c r="C18" s="208">
        <v>0.85</v>
      </c>
      <c r="D18" s="209">
        <v>0.85</v>
      </c>
      <c r="E18" s="471">
        <v>0.85</v>
      </c>
      <c r="F18" s="475">
        <f t="shared" si="0"/>
        <v>0.85</v>
      </c>
      <c r="G18" s="852"/>
      <c r="H18" s="388">
        <f>F18/$G16</f>
        <v>0.85</v>
      </c>
      <c r="I18" s="793"/>
      <c r="J18" s="91">
        <f t="shared" si="3"/>
        <v>12.75</v>
      </c>
      <c r="K18" s="796"/>
    </row>
    <row r="19" spans="1:11" ht="15.75" x14ac:dyDescent="0.2">
      <c r="A19" s="787"/>
      <c r="B19" s="97" t="str">
        <f t="shared" si="2"/>
        <v>BOSTON SCIENTIFIC S.P.A.</v>
      </c>
      <c r="C19" s="208">
        <v>0.85</v>
      </c>
      <c r="D19" s="209">
        <v>0.85</v>
      </c>
      <c r="E19" s="471">
        <v>0.85</v>
      </c>
      <c r="F19" s="475">
        <f t="shared" si="0"/>
        <v>0.85</v>
      </c>
      <c r="G19" s="852"/>
      <c r="H19" s="388">
        <f>F19/$G16</f>
        <v>0.85</v>
      </c>
      <c r="I19" s="793"/>
      <c r="J19" s="91">
        <f t="shared" si="3"/>
        <v>12.75</v>
      </c>
      <c r="K19" s="796"/>
    </row>
    <row r="20" spans="1:11" ht="15.75" x14ac:dyDescent="0.2">
      <c r="A20" s="787"/>
      <c r="B20" s="97" t="str">
        <f t="shared" si="2"/>
        <v>ARS CHIRURGICA SRL</v>
      </c>
      <c r="C20" s="208">
        <v>0.5</v>
      </c>
      <c r="D20" s="208">
        <v>0.5</v>
      </c>
      <c r="E20" s="208">
        <v>0.5</v>
      </c>
      <c r="F20" s="475">
        <f t="shared" si="0"/>
        <v>0.5</v>
      </c>
      <c r="G20" s="852"/>
      <c r="H20" s="388">
        <f>F20/$G16</f>
        <v>0.5</v>
      </c>
      <c r="I20" s="793"/>
      <c r="J20" s="91">
        <f t="shared" si="3"/>
        <v>7.5</v>
      </c>
      <c r="K20" s="796"/>
    </row>
    <row r="21" spans="1:11" ht="15.75" x14ac:dyDescent="0.2">
      <c r="A21" s="787"/>
      <c r="B21" s="97" t="str">
        <f t="shared" si="2"/>
        <v xml:space="preserve">COOK ITALIA SRL </v>
      </c>
      <c r="C21" s="208">
        <v>1</v>
      </c>
      <c r="D21" s="209">
        <v>1</v>
      </c>
      <c r="E21" s="471">
        <v>1</v>
      </c>
      <c r="F21" s="475">
        <f t="shared" si="0"/>
        <v>1</v>
      </c>
      <c r="G21" s="852"/>
      <c r="H21" s="388">
        <f>F21/$G16</f>
        <v>1</v>
      </c>
      <c r="I21" s="793"/>
      <c r="J21" s="91">
        <f t="shared" si="3"/>
        <v>15</v>
      </c>
      <c r="K21" s="796"/>
    </row>
    <row r="22" spans="1:11" ht="15.75" x14ac:dyDescent="0.2">
      <c r="A22" s="787"/>
      <c r="B22" s="97" t="str">
        <f t="shared" si="2"/>
        <v xml:space="preserve">OLYMPUS ITALIA SRL </v>
      </c>
      <c r="C22" s="208">
        <v>0.85</v>
      </c>
      <c r="D22" s="209">
        <v>0.85</v>
      </c>
      <c r="E22" s="471">
        <v>0.85</v>
      </c>
      <c r="F22" s="475">
        <f t="shared" si="0"/>
        <v>0.85</v>
      </c>
      <c r="G22" s="852"/>
      <c r="H22" s="388">
        <f>F22/$G16</f>
        <v>0.85</v>
      </c>
      <c r="I22" s="793"/>
      <c r="J22" s="91">
        <f t="shared" si="3"/>
        <v>12.75</v>
      </c>
      <c r="K22" s="796"/>
    </row>
    <row r="23" spans="1:11" ht="16.5" thickBot="1" x14ac:dyDescent="0.25">
      <c r="A23" s="788"/>
      <c r="B23" s="98" t="str">
        <f t="shared" si="2"/>
        <v>MEDITREND SRL</v>
      </c>
      <c r="C23" s="208">
        <v>0.5</v>
      </c>
      <c r="D23" s="208">
        <v>0.5</v>
      </c>
      <c r="E23" s="208">
        <v>0.5</v>
      </c>
      <c r="F23" s="476">
        <f t="shared" si="0"/>
        <v>0.5</v>
      </c>
      <c r="G23" s="853"/>
      <c r="H23" s="389">
        <f>F23/$G16</f>
        <v>0.5</v>
      </c>
      <c r="I23" s="794"/>
      <c r="J23" s="94">
        <f t="shared" si="3"/>
        <v>7.5</v>
      </c>
      <c r="K23" s="796"/>
    </row>
    <row r="24" spans="1:11" ht="15.75" x14ac:dyDescent="0.2">
      <c r="A24" s="786" t="s">
        <v>427</v>
      </c>
      <c r="B24" s="99" t="str">
        <f t="shared" ref="B24:B31" si="4">B8</f>
        <v>CHIRURMEDICA SRL</v>
      </c>
      <c r="C24" s="205">
        <v>0.5</v>
      </c>
      <c r="D24" s="206">
        <v>0.5</v>
      </c>
      <c r="E24" s="393">
        <v>0.5</v>
      </c>
      <c r="F24" s="474">
        <f t="shared" si="0"/>
        <v>0.5</v>
      </c>
      <c r="G24" s="851">
        <f>MAX(F24:F31)</f>
        <v>1</v>
      </c>
      <c r="H24" s="387">
        <f>F24/$G24</f>
        <v>0.5</v>
      </c>
      <c r="I24" s="792">
        <v>10</v>
      </c>
      <c r="J24" s="88">
        <f>H24*I$24</f>
        <v>5</v>
      </c>
      <c r="K24" s="796"/>
    </row>
    <row r="25" spans="1:11" ht="15.75" x14ac:dyDescent="0.2">
      <c r="A25" s="787"/>
      <c r="B25" s="97" t="str">
        <f t="shared" si="4"/>
        <v xml:space="preserve">COLMA </v>
      </c>
      <c r="C25" s="208">
        <v>0.85</v>
      </c>
      <c r="D25" s="208">
        <v>0.85</v>
      </c>
      <c r="E25" s="208">
        <v>0.85</v>
      </c>
      <c r="F25" s="475">
        <f t="shared" si="0"/>
        <v>0.85</v>
      </c>
      <c r="G25" s="852"/>
      <c r="H25" s="388">
        <f>F25/$G24</f>
        <v>0.85</v>
      </c>
      <c r="I25" s="793"/>
      <c r="J25" s="91">
        <f t="shared" ref="J25:J31" si="5">H25*I$24</f>
        <v>8.5</v>
      </c>
      <c r="K25" s="796"/>
    </row>
    <row r="26" spans="1:11" ht="15.75" x14ac:dyDescent="0.2">
      <c r="A26" s="787"/>
      <c r="B26" s="97" t="str">
        <f t="shared" si="4"/>
        <v>COLOPLAST</v>
      </c>
      <c r="C26" s="208">
        <v>0.85</v>
      </c>
      <c r="D26" s="209">
        <v>0.85</v>
      </c>
      <c r="E26" s="471">
        <v>0.85</v>
      </c>
      <c r="F26" s="475">
        <f t="shared" si="0"/>
        <v>0.85</v>
      </c>
      <c r="G26" s="852"/>
      <c r="H26" s="388">
        <f>F26/$G24</f>
        <v>0.85</v>
      </c>
      <c r="I26" s="793"/>
      <c r="J26" s="91">
        <f t="shared" si="5"/>
        <v>8.5</v>
      </c>
      <c r="K26" s="796"/>
    </row>
    <row r="27" spans="1:11" ht="15.75" x14ac:dyDescent="0.2">
      <c r="A27" s="787"/>
      <c r="B27" s="97" t="str">
        <f t="shared" si="4"/>
        <v>BOSTON SCIENTIFIC S.P.A.</v>
      </c>
      <c r="C27" s="208">
        <v>0.85</v>
      </c>
      <c r="D27" s="209">
        <v>0.85</v>
      </c>
      <c r="E27" s="471">
        <v>0.85</v>
      </c>
      <c r="F27" s="475">
        <f t="shared" si="0"/>
        <v>0.85</v>
      </c>
      <c r="G27" s="852"/>
      <c r="H27" s="388">
        <f>F27/$G24</f>
        <v>0.85</v>
      </c>
      <c r="I27" s="793"/>
      <c r="J27" s="91">
        <f t="shared" si="5"/>
        <v>8.5</v>
      </c>
      <c r="K27" s="796"/>
    </row>
    <row r="28" spans="1:11" ht="15.75" x14ac:dyDescent="0.2">
      <c r="A28" s="787"/>
      <c r="B28" s="97" t="str">
        <f t="shared" si="4"/>
        <v>ARS CHIRURGICA SRL</v>
      </c>
      <c r="C28" s="208">
        <v>0.5</v>
      </c>
      <c r="D28" s="208">
        <v>0.5</v>
      </c>
      <c r="E28" s="208">
        <v>0.5</v>
      </c>
      <c r="F28" s="475">
        <f t="shared" si="0"/>
        <v>0.5</v>
      </c>
      <c r="G28" s="852"/>
      <c r="H28" s="388">
        <f>F28/$G24</f>
        <v>0.5</v>
      </c>
      <c r="I28" s="793"/>
      <c r="J28" s="91">
        <f t="shared" si="5"/>
        <v>5</v>
      </c>
      <c r="K28" s="796"/>
    </row>
    <row r="29" spans="1:11" ht="15.75" x14ac:dyDescent="0.2">
      <c r="A29" s="787"/>
      <c r="B29" s="97" t="str">
        <f t="shared" si="4"/>
        <v xml:space="preserve">COOK ITALIA SRL </v>
      </c>
      <c r="C29" s="208">
        <v>1</v>
      </c>
      <c r="D29" s="209">
        <v>1</v>
      </c>
      <c r="E29" s="471">
        <v>1</v>
      </c>
      <c r="F29" s="475">
        <f t="shared" si="0"/>
        <v>1</v>
      </c>
      <c r="G29" s="852"/>
      <c r="H29" s="388">
        <f>F29/$G24</f>
        <v>1</v>
      </c>
      <c r="I29" s="793"/>
      <c r="J29" s="91">
        <f t="shared" si="5"/>
        <v>10</v>
      </c>
      <c r="K29" s="796"/>
    </row>
    <row r="30" spans="1:11" ht="15.75" x14ac:dyDescent="0.2">
      <c r="A30" s="787"/>
      <c r="B30" s="97" t="str">
        <f t="shared" si="4"/>
        <v xml:space="preserve">OLYMPUS ITALIA SRL </v>
      </c>
      <c r="C30" s="208">
        <v>0.85</v>
      </c>
      <c r="D30" s="209">
        <v>0.85</v>
      </c>
      <c r="E30" s="471">
        <v>0.85</v>
      </c>
      <c r="F30" s="475">
        <f t="shared" si="0"/>
        <v>0.85</v>
      </c>
      <c r="G30" s="852"/>
      <c r="H30" s="388">
        <f>F30/$G24</f>
        <v>0.85</v>
      </c>
      <c r="I30" s="793"/>
      <c r="J30" s="91">
        <f t="shared" si="5"/>
        <v>8.5</v>
      </c>
      <c r="K30" s="796"/>
    </row>
    <row r="31" spans="1:11" ht="16.5" thickBot="1" x14ac:dyDescent="0.25">
      <c r="A31" s="805"/>
      <c r="B31" s="98" t="str">
        <f t="shared" si="4"/>
        <v>MEDITREND SRL</v>
      </c>
      <c r="C31" s="208">
        <v>0.5</v>
      </c>
      <c r="D31" s="208">
        <v>0.5</v>
      </c>
      <c r="E31" s="208">
        <v>0.5</v>
      </c>
      <c r="F31" s="476">
        <f t="shared" si="0"/>
        <v>0.5</v>
      </c>
      <c r="G31" s="853"/>
      <c r="H31" s="389">
        <f>F31/$G24</f>
        <v>0.5</v>
      </c>
      <c r="I31" s="794"/>
      <c r="J31" s="94">
        <f t="shared" si="5"/>
        <v>5</v>
      </c>
      <c r="K31" s="796"/>
    </row>
    <row r="32" spans="1:11" ht="15.75" x14ac:dyDescent="0.2">
      <c r="A32" s="786" t="s">
        <v>621</v>
      </c>
      <c r="B32" s="478" t="str">
        <f>B8</f>
        <v>CHIRURMEDICA SRL</v>
      </c>
      <c r="C32" s="217">
        <v>1</v>
      </c>
      <c r="D32" s="206">
        <v>1</v>
      </c>
      <c r="E32" s="207">
        <v>1</v>
      </c>
      <c r="F32" s="479">
        <f t="shared" si="0"/>
        <v>1</v>
      </c>
      <c r="G32" s="851">
        <f>MAX(F32:F39)</f>
        <v>1</v>
      </c>
      <c r="H32" s="387">
        <f>F32/$G32</f>
        <v>1</v>
      </c>
      <c r="I32" s="792">
        <v>5</v>
      </c>
      <c r="J32" s="88">
        <f>H32*I$32</f>
        <v>5</v>
      </c>
      <c r="K32" s="796"/>
    </row>
    <row r="33" spans="1:11" ht="15.75" x14ac:dyDescent="0.2">
      <c r="A33" s="787"/>
      <c r="B33" s="400" t="str">
        <f t="shared" ref="B33:B39" si="6">B9</f>
        <v xml:space="preserve">COLMA </v>
      </c>
      <c r="C33" s="218">
        <v>1</v>
      </c>
      <c r="D33" s="209">
        <v>1</v>
      </c>
      <c r="E33" s="210">
        <v>1</v>
      </c>
      <c r="F33" s="480">
        <f t="shared" si="0"/>
        <v>1</v>
      </c>
      <c r="G33" s="852"/>
      <c r="H33" s="388">
        <f>F33/$G32</f>
        <v>1</v>
      </c>
      <c r="I33" s="793"/>
      <c r="J33" s="91">
        <f t="shared" ref="J33:J39" si="7">H33*I$32</f>
        <v>5</v>
      </c>
      <c r="K33" s="796"/>
    </row>
    <row r="34" spans="1:11" ht="15.75" x14ac:dyDescent="0.2">
      <c r="A34" s="787"/>
      <c r="B34" s="400" t="str">
        <f t="shared" si="6"/>
        <v>COLOPLAST</v>
      </c>
      <c r="C34" s="218">
        <v>1</v>
      </c>
      <c r="D34" s="209">
        <v>1</v>
      </c>
      <c r="E34" s="210">
        <v>1</v>
      </c>
      <c r="F34" s="480">
        <f t="shared" si="0"/>
        <v>1</v>
      </c>
      <c r="G34" s="852"/>
      <c r="H34" s="388">
        <f>F34/$G32</f>
        <v>1</v>
      </c>
      <c r="I34" s="793"/>
      <c r="J34" s="91">
        <f t="shared" si="7"/>
        <v>5</v>
      </c>
      <c r="K34" s="796"/>
    </row>
    <row r="35" spans="1:11" ht="15.75" x14ac:dyDescent="0.2">
      <c r="A35" s="787"/>
      <c r="B35" s="400" t="str">
        <f t="shared" si="6"/>
        <v>BOSTON SCIENTIFIC S.P.A.</v>
      </c>
      <c r="C35" s="218">
        <v>1</v>
      </c>
      <c r="D35" s="209">
        <v>1</v>
      </c>
      <c r="E35" s="210">
        <v>1</v>
      </c>
      <c r="F35" s="480">
        <f t="shared" si="0"/>
        <v>1</v>
      </c>
      <c r="G35" s="852"/>
      <c r="H35" s="388">
        <f>F35/$G32</f>
        <v>1</v>
      </c>
      <c r="I35" s="793"/>
      <c r="J35" s="91">
        <f t="shared" si="7"/>
        <v>5</v>
      </c>
      <c r="K35" s="796"/>
    </row>
    <row r="36" spans="1:11" ht="15.75" x14ac:dyDescent="0.2">
      <c r="A36" s="787"/>
      <c r="B36" s="400" t="str">
        <f t="shared" si="6"/>
        <v>ARS CHIRURGICA SRL</v>
      </c>
      <c r="C36" s="218">
        <v>1</v>
      </c>
      <c r="D36" s="209">
        <v>1</v>
      </c>
      <c r="E36" s="210">
        <v>1</v>
      </c>
      <c r="F36" s="480">
        <f t="shared" si="0"/>
        <v>1</v>
      </c>
      <c r="G36" s="852"/>
      <c r="H36" s="388">
        <f>F36/$G32</f>
        <v>1</v>
      </c>
      <c r="I36" s="793"/>
      <c r="J36" s="91">
        <f t="shared" si="7"/>
        <v>5</v>
      </c>
      <c r="K36" s="796"/>
    </row>
    <row r="37" spans="1:11" ht="15.75" x14ac:dyDescent="0.2">
      <c r="A37" s="787"/>
      <c r="B37" s="400" t="str">
        <f t="shared" si="6"/>
        <v xml:space="preserve">COOK ITALIA SRL </v>
      </c>
      <c r="C37" s="218">
        <v>1</v>
      </c>
      <c r="D37" s="209">
        <v>1</v>
      </c>
      <c r="E37" s="210">
        <v>1</v>
      </c>
      <c r="F37" s="480">
        <f t="shared" si="0"/>
        <v>1</v>
      </c>
      <c r="G37" s="852"/>
      <c r="H37" s="388">
        <f>F37/$G32</f>
        <v>1</v>
      </c>
      <c r="I37" s="793"/>
      <c r="J37" s="91">
        <f t="shared" si="7"/>
        <v>5</v>
      </c>
      <c r="K37" s="796"/>
    </row>
    <row r="38" spans="1:11" ht="15.75" x14ac:dyDescent="0.2">
      <c r="A38" s="787"/>
      <c r="B38" s="400" t="str">
        <f t="shared" si="6"/>
        <v xml:space="preserve">OLYMPUS ITALIA SRL </v>
      </c>
      <c r="C38" s="218">
        <v>1</v>
      </c>
      <c r="D38" s="209">
        <v>1</v>
      </c>
      <c r="E38" s="210">
        <v>1</v>
      </c>
      <c r="F38" s="480">
        <f t="shared" si="0"/>
        <v>1</v>
      </c>
      <c r="G38" s="852"/>
      <c r="H38" s="388">
        <f>F38/$G32</f>
        <v>1</v>
      </c>
      <c r="I38" s="793"/>
      <c r="J38" s="91">
        <f t="shared" si="7"/>
        <v>5</v>
      </c>
      <c r="K38" s="796"/>
    </row>
    <row r="39" spans="1:11" ht="16.5" thickBot="1" x14ac:dyDescent="0.25">
      <c r="A39" s="805"/>
      <c r="B39" s="401" t="str">
        <f t="shared" si="6"/>
        <v>MEDITREND SRL</v>
      </c>
      <c r="C39" s="220">
        <v>1</v>
      </c>
      <c r="D39" s="215">
        <v>1</v>
      </c>
      <c r="E39" s="216">
        <v>1</v>
      </c>
      <c r="F39" s="481">
        <f t="shared" si="0"/>
        <v>1</v>
      </c>
      <c r="G39" s="854"/>
      <c r="H39" s="391">
        <f>F39/$G32</f>
        <v>1</v>
      </c>
      <c r="I39" s="807"/>
      <c r="J39" s="102">
        <f t="shared" si="7"/>
        <v>5</v>
      </c>
      <c r="K39" s="797"/>
    </row>
    <row r="40" spans="1:11" ht="16.5" thickBot="1" x14ac:dyDescent="0.3">
      <c r="A40" s="103"/>
      <c r="B40" s="104"/>
      <c r="C40" s="105"/>
      <c r="D40" s="105"/>
      <c r="E40" s="105"/>
      <c r="F40" s="105"/>
      <c r="G40" s="105"/>
      <c r="H40" s="105"/>
      <c r="I40" s="105"/>
      <c r="J40" s="105"/>
      <c r="K40" s="105"/>
    </row>
    <row r="41" spans="1:11" ht="15.75" customHeight="1" x14ac:dyDescent="0.25">
      <c r="A41" s="798" t="s">
        <v>626</v>
      </c>
      <c r="B41" s="799"/>
      <c r="C41" s="106"/>
      <c r="D41" s="106"/>
      <c r="E41" s="106"/>
      <c r="F41" s="106"/>
      <c r="G41" s="106"/>
      <c r="H41" s="105"/>
      <c r="I41" s="105"/>
      <c r="J41" s="105"/>
      <c r="K41" s="105"/>
    </row>
    <row r="42" spans="1:11" ht="16.5" thickBot="1" x14ac:dyDescent="0.3">
      <c r="A42" s="800"/>
      <c r="B42" s="801"/>
      <c r="C42" s="106"/>
      <c r="D42" s="106"/>
      <c r="E42" s="106"/>
      <c r="F42" s="106"/>
      <c r="G42" s="106"/>
      <c r="H42" s="105"/>
      <c r="I42" s="105"/>
      <c r="J42" s="105"/>
      <c r="K42" s="105"/>
    </row>
    <row r="43" spans="1:11" ht="15.75" x14ac:dyDescent="0.25">
      <c r="A43" s="107" t="str">
        <f t="shared" ref="A43:A50" si="8">B8</f>
        <v>CHIRURMEDICA SRL</v>
      </c>
      <c r="B43" s="108">
        <f>J8+J16+J24+J32</f>
        <v>42.5</v>
      </c>
      <c r="C43" s="599"/>
      <c r="D43" s="531"/>
      <c r="E43" s="531"/>
      <c r="F43" s="532"/>
      <c r="G43" s="109"/>
      <c r="H43" s="105"/>
      <c r="I43" s="105"/>
      <c r="J43" s="105"/>
      <c r="K43" s="105"/>
    </row>
    <row r="44" spans="1:11" ht="15.75" x14ac:dyDescent="0.25">
      <c r="A44" s="110" t="str">
        <f t="shared" si="8"/>
        <v xml:space="preserve">COLMA </v>
      </c>
      <c r="B44" s="111">
        <f t="shared" ref="B44:B48" si="9">J9+J17+J25+J33</f>
        <v>68.75</v>
      </c>
      <c r="C44" s="599"/>
      <c r="D44" s="531"/>
      <c r="E44" s="531"/>
      <c r="F44" s="532"/>
      <c r="G44" s="109"/>
      <c r="H44" s="105"/>
      <c r="I44" s="105"/>
      <c r="J44" s="105"/>
      <c r="K44" s="105"/>
    </row>
    <row r="45" spans="1:11" ht="15.75" x14ac:dyDescent="0.25">
      <c r="A45" s="110" t="str">
        <f t="shared" si="8"/>
        <v>COLOPLAST</v>
      </c>
      <c r="B45" s="111">
        <f>J10+J18+J26+J34</f>
        <v>68.75</v>
      </c>
      <c r="C45" s="599"/>
      <c r="D45" s="531"/>
      <c r="E45" s="531"/>
      <c r="F45" s="532"/>
      <c r="G45" s="109"/>
      <c r="H45" s="105"/>
      <c r="I45" s="105"/>
      <c r="J45" s="105"/>
      <c r="K45" s="105"/>
    </row>
    <row r="46" spans="1:11" ht="15.75" x14ac:dyDescent="0.25">
      <c r="A46" s="110" t="str">
        <f t="shared" si="8"/>
        <v>BOSTON SCIENTIFIC S.P.A.</v>
      </c>
      <c r="B46" s="111">
        <f t="shared" si="9"/>
        <v>68.75</v>
      </c>
      <c r="C46" s="599"/>
      <c r="D46" s="531"/>
      <c r="E46" s="531"/>
      <c r="F46" s="532"/>
      <c r="G46" s="109"/>
      <c r="H46" s="105"/>
      <c r="I46" s="105"/>
      <c r="J46" s="105"/>
      <c r="K46" s="105"/>
    </row>
    <row r="47" spans="1:11" ht="15.75" x14ac:dyDescent="0.25">
      <c r="A47" s="110" t="str">
        <f t="shared" si="8"/>
        <v>ARS CHIRURGICA SRL</v>
      </c>
      <c r="B47" s="111">
        <f t="shared" si="9"/>
        <v>42.5</v>
      </c>
      <c r="C47" s="599"/>
      <c r="D47" s="531"/>
      <c r="E47" s="531"/>
      <c r="F47" s="532"/>
      <c r="G47" s="109"/>
      <c r="H47" s="105"/>
      <c r="I47" s="105"/>
      <c r="J47" s="105"/>
      <c r="K47" s="105"/>
    </row>
    <row r="48" spans="1:11" ht="15.75" x14ac:dyDescent="0.25">
      <c r="A48" s="110" t="str">
        <f t="shared" si="8"/>
        <v xml:space="preserve">COOK ITALIA SRL </v>
      </c>
      <c r="B48" s="111">
        <f t="shared" si="9"/>
        <v>80</v>
      </c>
      <c r="C48" s="599"/>
      <c r="D48" s="531"/>
      <c r="E48" s="531"/>
      <c r="F48" s="532"/>
      <c r="G48" s="109"/>
      <c r="H48" s="105"/>
      <c r="I48" s="105"/>
      <c r="J48" s="105"/>
      <c r="K48" s="105"/>
    </row>
    <row r="49" spans="1:11" ht="15.75" x14ac:dyDescent="0.25">
      <c r="A49" s="110" t="str">
        <f t="shared" si="8"/>
        <v xml:space="preserve">OLYMPUS ITALIA SRL </v>
      </c>
      <c r="B49" s="111">
        <f>J14+J22+J30+J38</f>
        <v>68.75</v>
      </c>
      <c r="C49" s="599"/>
      <c r="D49" s="531"/>
      <c r="E49" s="531"/>
      <c r="F49" s="532"/>
      <c r="G49" s="109"/>
      <c r="H49" s="105"/>
      <c r="I49" s="105"/>
      <c r="J49" s="105"/>
      <c r="K49" s="105"/>
    </row>
    <row r="50" spans="1:11" ht="16.5" thickBot="1" x14ac:dyDescent="0.3">
      <c r="A50" s="112" t="str">
        <f t="shared" si="8"/>
        <v>MEDITREND SRL</v>
      </c>
      <c r="B50" s="113">
        <f>J15+J23+J31+J39</f>
        <v>42.5</v>
      </c>
      <c r="C50" s="599"/>
      <c r="D50" s="531"/>
      <c r="E50" s="531"/>
      <c r="F50" s="532"/>
      <c r="G50" s="109"/>
      <c r="H50" s="105"/>
      <c r="I50" s="105"/>
      <c r="J50" s="105"/>
      <c r="K50" s="105"/>
    </row>
  </sheetData>
  <sheetProtection formatCells="0" formatColumns="0" formatRows="0" insertColumns="0" insertRows="0" insertHyperlinks="0" deleteColumns="0" deleteRows="0" sort="0" autoFilter="0" pivotTables="0"/>
  <mergeCells count="19">
    <mergeCell ref="A41:B42"/>
    <mergeCell ref="A16:A23"/>
    <mergeCell ref="G16:G23"/>
    <mergeCell ref="G32:G39"/>
    <mergeCell ref="I8:I15"/>
    <mergeCell ref="A8:A15"/>
    <mergeCell ref="G8:G15"/>
    <mergeCell ref="B1:K1"/>
    <mergeCell ref="A2:K2"/>
    <mergeCell ref="A3:K3"/>
    <mergeCell ref="A4:K4"/>
    <mergeCell ref="A5:K6"/>
    <mergeCell ref="K8:K39"/>
    <mergeCell ref="A24:A31"/>
    <mergeCell ref="A32:A39"/>
    <mergeCell ref="G24:G31"/>
    <mergeCell ref="I24:I31"/>
    <mergeCell ref="I16:I23"/>
    <mergeCell ref="I32:I39"/>
  </mergeCells>
  <conditionalFormatting sqref="F47">
    <cfRule type="colorScale" priority="2">
      <colorScale>
        <cfvo type="min"/>
        <cfvo type="percentile" val="50"/>
        <cfvo type="max"/>
        <color rgb="FFF8696B"/>
        <color rgb="FFFFEB84"/>
        <color rgb="FF63BE7B"/>
      </colorScale>
    </cfRule>
  </conditionalFormatting>
  <conditionalFormatting sqref="F43:F5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oglio108"/>
  <dimension ref="A1:M19"/>
  <sheetViews>
    <sheetView workbookViewId="0">
      <selection activeCell="H25" sqref="H2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497</v>
      </c>
      <c r="B2" s="775"/>
      <c r="C2" s="775"/>
      <c r="D2" s="775"/>
      <c r="E2" s="775"/>
      <c r="F2" s="775"/>
      <c r="G2" s="775"/>
      <c r="H2" s="775"/>
      <c r="I2" s="775"/>
      <c r="J2" s="775"/>
      <c r="K2" s="776"/>
      <c r="L2" s="105"/>
      <c r="M2" s="105"/>
    </row>
    <row r="3" spans="1:13" ht="21" thickBot="1" x14ac:dyDescent="0.35">
      <c r="A3" s="777" t="str">
        <f>'Elenco Lotti'!B139</f>
        <v>9829620B06</v>
      </c>
      <c r="B3" s="778"/>
      <c r="C3" s="778"/>
      <c r="D3" s="778"/>
      <c r="E3" s="778"/>
      <c r="F3" s="778"/>
      <c r="G3" s="778"/>
      <c r="H3" s="778"/>
      <c r="I3" s="778"/>
      <c r="J3" s="778"/>
      <c r="K3" s="779"/>
      <c r="L3" s="105"/>
      <c r="M3" s="105"/>
    </row>
    <row r="4" spans="1:13" ht="21" thickBot="1" x14ac:dyDescent="0.35">
      <c r="A4" s="802" t="str">
        <f>'ECONOMICA LOTTO 51'!A4:K4</f>
        <v>Aghi</v>
      </c>
      <c r="B4" s="803"/>
      <c r="C4" s="803"/>
      <c r="D4" s="803"/>
      <c r="E4" s="803"/>
      <c r="F4" s="803"/>
      <c r="G4" s="803"/>
      <c r="H4" s="803"/>
      <c r="I4" s="803"/>
      <c r="J4" s="803"/>
      <c r="K4" s="804"/>
      <c r="L4" s="105"/>
      <c r="M4" s="105"/>
    </row>
    <row r="5" spans="1:13" ht="21.75" customHeight="1" x14ac:dyDescent="0.25">
      <c r="A5" s="780" t="str">
        <f>'Elenco Lotti'!C139</f>
        <v>Ago con punta larga 4,5 / 10 mm utilizzato nel corso di percutanea su filo guida per  facilitare la dilatazione di un tratto muscolo-fasciale lunghezza  5 / 10 cm calibro 18 G</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53'!A16</f>
        <v>COLOPLAST</v>
      </c>
      <c r="J8" s="811">
        <f>'LOTTO 53'!B16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Lotti'!O139</f>
        <v>7950</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7950</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83" priority="1" operator="containsText" text="NO ANOMALIA">
      <formula>NOT(ISERROR(SEARCH("NO ANOMALIA",M19)))</formula>
    </cfRule>
    <cfRule type="containsText" dxfId="482" priority="2" operator="containsText" text="ANOMALIA">
      <formula>NOT(ISERROR(SEARCH("ANOMALIA",M19)))</formula>
    </cfRule>
  </conditionalFormatting>
  <conditionalFormatting sqref="M19">
    <cfRule type="containsText" dxfId="481" priority="3" operator="containsText" text="ANOMALIA">
      <formula>NOT(ISERROR(SEARCH("ANOMALIA",M19)))</formula>
    </cfRule>
  </conditionalFormatting>
  <conditionalFormatting sqref="L19">
    <cfRule type="expression" dxfId="480" priority="4">
      <formula>L19=MAX($L$19:$L$23)</formula>
    </cfRule>
  </conditionalFormatting>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oglio109">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498</v>
      </c>
      <c r="B2" s="775"/>
      <c r="C2" s="775"/>
      <c r="D2" s="775"/>
      <c r="E2" s="775"/>
      <c r="F2" s="775"/>
      <c r="G2" s="775"/>
      <c r="H2" s="775"/>
      <c r="I2" s="775"/>
      <c r="J2" s="775"/>
      <c r="K2" s="776"/>
    </row>
    <row r="3" spans="1:11" ht="21" thickBot="1" x14ac:dyDescent="0.35">
      <c r="A3" s="777">
        <f>'Elenco Lotti'!B140</f>
        <v>9829634695</v>
      </c>
      <c r="B3" s="778"/>
      <c r="C3" s="778"/>
      <c r="D3" s="778"/>
      <c r="E3" s="778"/>
      <c r="F3" s="778"/>
      <c r="G3" s="778"/>
      <c r="H3" s="778"/>
      <c r="I3" s="778"/>
      <c r="J3" s="778"/>
      <c r="K3" s="779"/>
    </row>
    <row r="4" spans="1:11" ht="21" thickBot="1" x14ac:dyDescent="0.35">
      <c r="A4" s="802" t="str">
        <f>'Elenco Lotti'!C135</f>
        <v>Aghi</v>
      </c>
      <c r="B4" s="803"/>
      <c r="C4" s="803"/>
      <c r="D4" s="803"/>
      <c r="E4" s="803"/>
      <c r="F4" s="803"/>
      <c r="G4" s="803"/>
      <c r="H4" s="803"/>
      <c r="I4" s="803"/>
      <c r="J4" s="803"/>
      <c r="K4" s="804"/>
    </row>
    <row r="5" spans="1:11" x14ac:dyDescent="0.2">
      <c r="A5" s="780" t="str">
        <f>'Elenco Lotti'!C140</f>
        <v>Ago spinale punta tipo Quincke 22 Gauge x 7 in</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8" t="s">
        <v>425</v>
      </c>
      <c r="B8" s="151" t="str">
        <f>'Elenco Lotti'!R41</f>
        <v>DESERTO</v>
      </c>
      <c r="C8" s="205"/>
      <c r="D8" s="206"/>
      <c r="E8" s="207"/>
      <c r="F8" s="89" t="e">
        <f>AVERAGE(C8:E8)</f>
        <v>#DIV/0!</v>
      </c>
      <c r="G8" s="279" t="e">
        <f>MAX(F8:F8)</f>
        <v>#DIV/0!</v>
      </c>
      <c r="H8" s="279" t="e">
        <f>F8/$G8</f>
        <v>#DIV/0!</v>
      </c>
      <c r="I8" s="280">
        <v>35</v>
      </c>
      <c r="J8" s="88" t="e">
        <f>H8*I$8</f>
        <v>#DIV/0!</v>
      </c>
      <c r="K8" s="281"/>
    </row>
    <row r="9" spans="1:11" ht="48" customHeight="1" thickBot="1" x14ac:dyDescent="0.25">
      <c r="A9" s="278" t="s">
        <v>426</v>
      </c>
      <c r="B9" s="96" t="str">
        <f>B8</f>
        <v>DESERTO</v>
      </c>
      <c r="C9" s="205"/>
      <c r="D9" s="206"/>
      <c r="E9" s="207"/>
      <c r="F9" s="89" t="e">
        <f>AVERAGE(C9:E9)</f>
        <v>#DIV/0!</v>
      </c>
      <c r="G9" s="279" t="e">
        <f>MAX(F9:F9)</f>
        <v>#DIV/0!</v>
      </c>
      <c r="H9" s="279" t="e">
        <f>F9/$G9</f>
        <v>#DIV/0!</v>
      </c>
      <c r="I9" s="280">
        <v>10</v>
      </c>
      <c r="J9" s="88" t="e">
        <f>H9*I$9</f>
        <v>#DIV/0!</v>
      </c>
      <c r="K9" s="281"/>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oglio110">
    <tabColor rgb="FFFF0000"/>
  </sheetPr>
  <dimension ref="A1:M19"/>
  <sheetViews>
    <sheetView workbookViewId="0">
      <selection activeCell="L6" sqref="L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498</v>
      </c>
      <c r="B2" s="775"/>
      <c r="C2" s="775"/>
      <c r="D2" s="775"/>
      <c r="E2" s="775"/>
      <c r="F2" s="775"/>
      <c r="G2" s="775"/>
      <c r="H2" s="775"/>
      <c r="I2" s="775"/>
      <c r="J2" s="775"/>
      <c r="K2" s="776"/>
      <c r="L2" s="105"/>
      <c r="M2" s="105"/>
    </row>
    <row r="3" spans="1:13" ht="21" thickBot="1" x14ac:dyDescent="0.35">
      <c r="A3" s="777">
        <f>'Elenco Lotti'!B140</f>
        <v>9829634695</v>
      </c>
      <c r="B3" s="778"/>
      <c r="C3" s="778"/>
      <c r="D3" s="778"/>
      <c r="E3" s="778"/>
      <c r="F3" s="778"/>
      <c r="G3" s="778"/>
      <c r="H3" s="778"/>
      <c r="I3" s="778"/>
      <c r="J3" s="778"/>
      <c r="K3" s="779"/>
      <c r="L3" s="105"/>
      <c r="M3" s="105"/>
    </row>
    <row r="4" spans="1:13" ht="21" thickBot="1" x14ac:dyDescent="0.35">
      <c r="A4" s="802" t="str">
        <f>'Elenco Lotti'!C135</f>
        <v>Aghi</v>
      </c>
      <c r="B4" s="803"/>
      <c r="C4" s="803"/>
      <c r="D4" s="803"/>
      <c r="E4" s="803"/>
      <c r="F4" s="803"/>
      <c r="G4" s="803"/>
      <c r="H4" s="803"/>
      <c r="I4" s="803"/>
      <c r="J4" s="803"/>
      <c r="K4" s="804"/>
      <c r="L4" s="105"/>
      <c r="M4" s="105"/>
    </row>
    <row r="5" spans="1:13" ht="21.75" customHeight="1" x14ac:dyDescent="0.25">
      <c r="A5" s="780" t="str">
        <f>'Elenco Lotti'!C140</f>
        <v>Ago spinale punta tipo Quincke 22 Gauge x 7 in</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54'!A15</f>
        <v>DESERTO</v>
      </c>
      <c r="J8" s="811" t="e">
        <f>'LOTTO 54'!B15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Lotti'!O140</f>
        <v>583</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583</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79" priority="1" operator="containsText" text="NO ANOMALIA">
      <formula>NOT(ISERROR(SEARCH("NO ANOMALIA",M19)))</formula>
    </cfRule>
    <cfRule type="containsText" dxfId="478" priority="2" operator="containsText" text="ANOMALIA">
      <formula>NOT(ISERROR(SEARCH("ANOMALIA",M19)))</formula>
    </cfRule>
  </conditionalFormatting>
  <conditionalFormatting sqref="M19">
    <cfRule type="containsText" dxfId="477" priority="3" operator="containsText" text="ANOMALIA">
      <formula>NOT(ISERROR(SEARCH("ANOMALIA",M19)))</formula>
    </cfRule>
  </conditionalFormatting>
  <conditionalFormatting sqref="L19">
    <cfRule type="expression" dxfId="476" priority="4">
      <formula>L19=MAX($L$19:$L$23)</formula>
    </cfRule>
  </conditionalFormatting>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oglio111">
    <pageSetUpPr fitToPage="1"/>
  </sheetPr>
  <dimension ref="A1:K21"/>
  <sheetViews>
    <sheetView topLeftCell="A8" workbookViewId="0">
      <selection activeCell="I21" sqref="I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499</v>
      </c>
      <c r="B2" s="775"/>
      <c r="C2" s="775"/>
      <c r="D2" s="775"/>
      <c r="E2" s="775"/>
      <c r="F2" s="775"/>
      <c r="G2" s="775"/>
      <c r="H2" s="775"/>
      <c r="I2" s="775"/>
      <c r="J2" s="775"/>
      <c r="K2" s="776"/>
    </row>
    <row r="3" spans="1:11" ht="21" thickBot="1" x14ac:dyDescent="0.35">
      <c r="A3" s="777" t="str">
        <f>'Elenco Lotti'!B141</f>
        <v>9829645FA6</v>
      </c>
      <c r="B3" s="778"/>
      <c r="C3" s="778"/>
      <c r="D3" s="778"/>
      <c r="E3" s="778"/>
      <c r="F3" s="778"/>
      <c r="G3" s="778"/>
      <c r="H3" s="778"/>
      <c r="I3" s="778"/>
      <c r="J3" s="778"/>
      <c r="K3" s="779"/>
    </row>
    <row r="4" spans="1:11" ht="21" thickBot="1" x14ac:dyDescent="0.35">
      <c r="A4" s="802" t="str">
        <f>'ECONOMICA LOTTO 53'!A4:K4</f>
        <v>Aghi</v>
      </c>
      <c r="B4" s="803"/>
      <c r="C4" s="803"/>
      <c r="D4" s="803"/>
      <c r="E4" s="803"/>
      <c r="F4" s="803"/>
      <c r="G4" s="803"/>
      <c r="H4" s="803"/>
      <c r="I4" s="803"/>
      <c r="J4" s="803"/>
      <c r="K4" s="804"/>
    </row>
    <row r="5" spans="1:11" x14ac:dyDescent="0.2">
      <c r="A5" s="780" t="str">
        <f>'Elenco Lotti'!C141</f>
        <v>Ago per biopsia prostatica 18 G lung. 20 cm, meccanismo tranciante a scatto, a ghigliottina, buona ecogenicità, per biopsie prostatiche ecoguidate completo di sistema a scatto in confezione monouso.            La Ditta aggiudicataria è obbligata, per tutta la durata contrattuale, a mettere a disposizione, in uso gratuito 2 sistemi a scatto per biopsia prostatica compatibili con gli aghi forniti e sostituirle in caso di mal funzionamento.</v>
      </c>
      <c r="B5" s="781"/>
      <c r="C5" s="781"/>
      <c r="D5" s="781"/>
      <c r="E5" s="781"/>
      <c r="F5" s="781"/>
      <c r="G5" s="781"/>
      <c r="H5" s="781"/>
      <c r="I5" s="781"/>
      <c r="J5" s="781"/>
      <c r="K5" s="782"/>
    </row>
    <row r="6" spans="1:11" ht="57.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Lotti'!R141</f>
        <v xml:space="preserve">VIGEO SRL </v>
      </c>
      <c r="C8" s="217">
        <v>0.9</v>
      </c>
      <c r="D8" s="206">
        <v>0.9</v>
      </c>
      <c r="E8" s="207">
        <v>0.9</v>
      </c>
      <c r="F8" s="89">
        <f t="shared" ref="F8:F15" si="0">AVERAGE(C8:E8)</f>
        <v>0.9</v>
      </c>
      <c r="G8" s="789">
        <f>MAX(F8:F9)</f>
        <v>0.9</v>
      </c>
      <c r="H8" s="414">
        <f>F8/$G8</f>
        <v>1</v>
      </c>
      <c r="I8" s="792">
        <v>50</v>
      </c>
      <c r="J8" s="88">
        <f>H8*I$8</f>
        <v>50</v>
      </c>
      <c r="K8" s="795" t="s">
        <v>668</v>
      </c>
    </row>
    <row r="9" spans="1:11" ht="48" customHeight="1" thickBot="1" x14ac:dyDescent="0.25">
      <c r="A9" s="787"/>
      <c r="B9" s="286" t="str">
        <f>'Elenco Lotti'!R142</f>
        <v>TAU MEDICA SRL</v>
      </c>
      <c r="C9" s="553">
        <v>0.9</v>
      </c>
      <c r="D9" s="554">
        <v>0.9</v>
      </c>
      <c r="E9" s="555">
        <v>0.9</v>
      </c>
      <c r="F9" s="92">
        <f t="shared" si="0"/>
        <v>0.9</v>
      </c>
      <c r="G9" s="790"/>
      <c r="H9" s="415">
        <f>F9/$G8</f>
        <v>1</v>
      </c>
      <c r="I9" s="793"/>
      <c r="J9" s="91">
        <f>H9*I$8</f>
        <v>50</v>
      </c>
      <c r="K9" s="796"/>
    </row>
    <row r="10" spans="1:11" ht="48" customHeight="1" x14ac:dyDescent="0.2">
      <c r="A10" s="786" t="s">
        <v>623</v>
      </c>
      <c r="B10" s="96" t="str">
        <f>B8</f>
        <v xml:space="preserve">VIGEO SRL </v>
      </c>
      <c r="C10" s="217">
        <v>0.9</v>
      </c>
      <c r="D10" s="206">
        <v>0.9</v>
      </c>
      <c r="E10" s="207">
        <v>0.9</v>
      </c>
      <c r="F10" s="89">
        <f t="shared" si="0"/>
        <v>0.9</v>
      </c>
      <c r="G10" s="789">
        <f>MAX(F10:F11)</f>
        <v>0.9</v>
      </c>
      <c r="H10" s="414">
        <f>F10/$G10</f>
        <v>1</v>
      </c>
      <c r="I10" s="792">
        <v>15</v>
      </c>
      <c r="J10" s="88">
        <f>H10*I$10</f>
        <v>15</v>
      </c>
      <c r="K10" s="796"/>
    </row>
    <row r="11" spans="1:11" ht="48" customHeight="1" thickBot="1" x14ac:dyDescent="0.25">
      <c r="A11" s="787"/>
      <c r="B11" s="97" t="str">
        <f>B9</f>
        <v>TAU MEDICA SRL</v>
      </c>
      <c r="C11" s="553">
        <v>0.9</v>
      </c>
      <c r="D11" s="554">
        <v>0.9</v>
      </c>
      <c r="E11" s="555">
        <v>0.9</v>
      </c>
      <c r="F11" s="92">
        <f t="shared" si="0"/>
        <v>0.9</v>
      </c>
      <c r="G11" s="790"/>
      <c r="H11" s="415">
        <f>F11/$G10</f>
        <v>1</v>
      </c>
      <c r="I11" s="793"/>
      <c r="J11" s="91">
        <f>H11*I$10</f>
        <v>15</v>
      </c>
      <c r="K11" s="796"/>
    </row>
    <row r="12" spans="1:11" ht="48" customHeight="1" x14ac:dyDescent="0.2">
      <c r="A12" s="786" t="s">
        <v>427</v>
      </c>
      <c r="B12" s="478" t="str">
        <f>B8</f>
        <v xml:space="preserve">VIGEO SRL </v>
      </c>
      <c r="C12" s="217">
        <v>0.9</v>
      </c>
      <c r="D12" s="206">
        <v>0.9</v>
      </c>
      <c r="E12" s="207">
        <v>0.9</v>
      </c>
      <c r="F12" s="518">
        <f t="shared" si="0"/>
        <v>0.9</v>
      </c>
      <c r="G12" s="789">
        <f>MAX(F12:F13)</f>
        <v>0.9</v>
      </c>
      <c r="H12" s="414">
        <f>F12/$G12</f>
        <v>1</v>
      </c>
      <c r="I12" s="792">
        <v>10</v>
      </c>
      <c r="J12" s="88">
        <f>H12*I$12</f>
        <v>10</v>
      </c>
      <c r="K12" s="796"/>
    </row>
    <row r="13" spans="1:11" ht="48" customHeight="1" thickBot="1" x14ac:dyDescent="0.25">
      <c r="A13" s="805"/>
      <c r="B13" s="401" t="str">
        <f>B9</f>
        <v>TAU MEDICA SRL</v>
      </c>
      <c r="C13" s="553">
        <v>0.9</v>
      </c>
      <c r="D13" s="554">
        <v>0.9</v>
      </c>
      <c r="E13" s="555">
        <v>0.9</v>
      </c>
      <c r="F13" s="520">
        <f t="shared" si="0"/>
        <v>0.9</v>
      </c>
      <c r="G13" s="791"/>
      <c r="H13" s="418">
        <f>F13/$G12</f>
        <v>1</v>
      </c>
      <c r="I13" s="794"/>
      <c r="J13" s="94">
        <f>H13*I$12</f>
        <v>10</v>
      </c>
      <c r="K13" s="796"/>
    </row>
    <row r="14" spans="1:11" ht="48" customHeight="1" x14ac:dyDescent="0.2">
      <c r="A14" s="786" t="s">
        <v>621</v>
      </c>
      <c r="B14" s="99" t="str">
        <f>B8</f>
        <v xml:space="preserve">VIGEO SRL </v>
      </c>
      <c r="C14" s="217">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B9</f>
        <v>TAU MEDICA SRL</v>
      </c>
      <c r="C15" s="553">
        <v>1</v>
      </c>
      <c r="D15" s="554">
        <v>1</v>
      </c>
      <c r="E15" s="555">
        <v>1</v>
      </c>
      <c r="F15" s="10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customHeight="1" thickBot="1" x14ac:dyDescent="0.3">
      <c r="A19" s="800"/>
      <c r="B19" s="801"/>
      <c r="C19" s="106"/>
      <c r="D19" s="106"/>
      <c r="E19" s="106"/>
      <c r="F19" s="106"/>
      <c r="G19" s="106"/>
      <c r="H19" s="105"/>
      <c r="I19" s="105"/>
      <c r="J19" s="105"/>
      <c r="K19" s="105"/>
    </row>
    <row r="20" spans="1:11" ht="15.75" x14ac:dyDescent="0.25">
      <c r="A20" s="147" t="str">
        <f>B8</f>
        <v xml:space="preserve">VIGEO SRL </v>
      </c>
      <c r="B20" s="148">
        <f>J8+J10+J12+J14</f>
        <v>80</v>
      </c>
      <c r="C20" s="535"/>
      <c r="D20" s="531"/>
      <c r="E20" s="531"/>
      <c r="F20" s="532"/>
      <c r="G20" s="109"/>
      <c r="H20" s="105"/>
      <c r="I20" s="105"/>
      <c r="J20" s="105"/>
      <c r="K20" s="105"/>
    </row>
    <row r="21" spans="1:11" ht="16.5" thickBot="1" x14ac:dyDescent="0.3">
      <c r="A21" s="112" t="str">
        <f>B9</f>
        <v>TAU MEDICA SRL</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K8:K15"/>
    <mergeCell ref="I12:I13"/>
    <mergeCell ref="G10:G11"/>
    <mergeCell ref="I10:I11"/>
    <mergeCell ref="A10:A11"/>
    <mergeCell ref="A12:A13"/>
    <mergeCell ref="G12:G13"/>
    <mergeCell ref="B1:K1"/>
    <mergeCell ref="A2:K2"/>
    <mergeCell ref="A3:K3"/>
    <mergeCell ref="A4:K4"/>
    <mergeCell ref="A5:K6"/>
    <mergeCell ref="A18:B19"/>
    <mergeCell ref="G14:G15"/>
    <mergeCell ref="I14:I15"/>
    <mergeCell ref="A14:A15"/>
    <mergeCell ref="A8:A9"/>
    <mergeCell ref="G8:G9"/>
    <mergeCell ref="I8:I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oglio112"/>
  <dimension ref="A1:M20"/>
  <sheetViews>
    <sheetView workbookViewId="0">
      <selection activeCell="I9" sqref="I9"/>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499</v>
      </c>
      <c r="B2" s="775"/>
      <c r="C2" s="775"/>
      <c r="D2" s="775"/>
      <c r="E2" s="775"/>
      <c r="F2" s="775"/>
      <c r="G2" s="775"/>
      <c r="H2" s="775"/>
      <c r="I2" s="775"/>
      <c r="J2" s="775"/>
      <c r="K2" s="776"/>
      <c r="L2" s="105"/>
      <c r="M2" s="105"/>
    </row>
    <row r="3" spans="1:13" ht="21" thickBot="1" x14ac:dyDescent="0.35">
      <c r="A3" s="777" t="str">
        <f>'Elenco Lotti'!B141</f>
        <v>9829645FA6</v>
      </c>
      <c r="B3" s="778"/>
      <c r="C3" s="778"/>
      <c r="D3" s="778"/>
      <c r="E3" s="778"/>
      <c r="F3" s="778"/>
      <c r="G3" s="778"/>
      <c r="H3" s="778"/>
      <c r="I3" s="778"/>
      <c r="J3" s="778"/>
      <c r="K3" s="779"/>
      <c r="L3" s="105"/>
      <c r="M3" s="105"/>
    </row>
    <row r="4" spans="1:13" ht="21" thickBot="1" x14ac:dyDescent="0.35">
      <c r="A4" s="802" t="str">
        <f>'ECONOMICA LOTTO 53'!A4:K4</f>
        <v>Aghi</v>
      </c>
      <c r="B4" s="803"/>
      <c r="C4" s="803"/>
      <c r="D4" s="803"/>
      <c r="E4" s="803"/>
      <c r="F4" s="803"/>
      <c r="G4" s="803"/>
      <c r="H4" s="803"/>
      <c r="I4" s="803"/>
      <c r="J4" s="803"/>
      <c r="K4" s="804"/>
      <c r="L4" s="105"/>
      <c r="M4" s="105"/>
    </row>
    <row r="5" spans="1:13" ht="21.75" customHeight="1" x14ac:dyDescent="0.25">
      <c r="A5" s="780" t="str">
        <f>'Elenco Lotti'!C141</f>
        <v>Ago per biopsia prostatica 18 G lung. 20 cm, meccanismo tranciante a scatto, a ghigliottina, buona ecogenicità, per biopsie prostatiche ecoguidate completo di sistema a scatto in confezione monouso.            La Ditta aggiudicataria è obbligata, per tutta la durata contrattuale, a mettere a disposizione, in uso gratuito 2 sistemi a scatto per biopsia prostatica compatibili con gli aghi forniti e sostituirle in caso di mal funzionamento.</v>
      </c>
      <c r="B5" s="781"/>
      <c r="C5" s="781"/>
      <c r="D5" s="781"/>
      <c r="E5" s="781"/>
      <c r="F5" s="781"/>
      <c r="G5" s="781"/>
      <c r="H5" s="781"/>
      <c r="I5" s="781"/>
      <c r="J5" s="781"/>
      <c r="K5" s="782"/>
      <c r="L5" s="105"/>
      <c r="M5" s="105"/>
    </row>
    <row r="6" spans="1:13" ht="42.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55'!A20</f>
        <v xml:space="preserve">VIGEO SRL </v>
      </c>
      <c r="J8" s="811">
        <f>'LOTTO 55'!B20</f>
        <v>80</v>
      </c>
      <c r="K8" s="812"/>
      <c r="L8" s="117"/>
      <c r="M8" s="118"/>
    </row>
    <row r="9" spans="1:13" ht="16.5" thickBot="1" x14ac:dyDescent="0.3">
      <c r="A9" s="808"/>
      <c r="B9" s="808"/>
      <c r="C9" s="808"/>
      <c r="D9" s="808"/>
      <c r="E9" s="808"/>
      <c r="F9" s="808"/>
      <c r="G9" s="808"/>
      <c r="H9" s="808"/>
      <c r="I9" s="144" t="str">
        <f>'LOTTO 55'!A21</f>
        <v>TAU MEDICA SRL</v>
      </c>
      <c r="J9" s="811">
        <f>'LOTTO 55'!B21</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2"/>
      <c r="F12" s="105"/>
      <c r="G12" s="822" t="s">
        <v>432</v>
      </c>
      <c r="H12" s="823"/>
      <c r="I12" s="144"/>
      <c r="J12" s="811"/>
      <c r="K12" s="812"/>
      <c r="L12" s="117"/>
      <c r="M12" s="118"/>
    </row>
    <row r="13" spans="1:13" ht="16.5" thickBot="1" x14ac:dyDescent="0.3">
      <c r="A13" s="819" t="s">
        <v>433</v>
      </c>
      <c r="B13" s="820"/>
      <c r="C13" s="820"/>
      <c r="D13" s="821"/>
      <c r="E13" s="282"/>
      <c r="F13" s="105"/>
      <c r="G13" s="824">
        <f>'Elenco Lotti'!O141</f>
        <v>36729</v>
      </c>
      <c r="H13" s="825"/>
      <c r="I13" s="144"/>
      <c r="J13" s="811"/>
      <c r="K13" s="812"/>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 xml:space="preserve">VIGEO SRL </v>
      </c>
      <c r="B19" s="202"/>
      <c r="C19" s="835">
        <v>0.5</v>
      </c>
      <c r="D19" s="835">
        <f>MAX(B19:B20)</f>
        <v>0</v>
      </c>
      <c r="E19" s="283" t="e">
        <f>POWER(B19/$D$19,$C$19)</f>
        <v>#DIV/0!</v>
      </c>
      <c r="F19" s="835">
        <v>40</v>
      </c>
      <c r="G19" s="283" t="e">
        <f>E19*$F$19</f>
        <v>#DIV/0!</v>
      </c>
      <c r="H19" s="134">
        <f>TRUNC($G$13-($G$13/100*B19),2)</f>
        <v>36729</v>
      </c>
      <c r="I19" s="135" t="str">
        <f>A19</f>
        <v xml:space="preserve">VIGEO SRL </v>
      </c>
      <c r="J19" s="283">
        <f>IF(I19=I8,J8,IF(I19=$H$7,$I$7,IF(I19=$H$8,$I$8,IF(I19=#REF!,#REF!,IF(I19=$H$10,$I$10,IF(I19=$H$11,$I$11,"1"))))))</f>
        <v>80</v>
      </c>
      <c r="K19" s="283" t="e">
        <f>G19</f>
        <v>#DIV/0!</v>
      </c>
      <c r="L19" s="70" t="e">
        <f>SUM(J19,K19)</f>
        <v>#DIV/0!</v>
      </c>
      <c r="M19" s="71" t="e">
        <f>IF(AND(K19&gt;=20,J19&gt;=60),"ANOMALIA","NO ANOMALIA")</f>
        <v>#DIV/0!</v>
      </c>
    </row>
    <row r="20" spans="1:13" ht="16.5" thickBot="1" x14ac:dyDescent="0.25">
      <c r="A20" s="140" t="str">
        <f>I9</f>
        <v>TAU MEDICA SRL</v>
      </c>
      <c r="B20" s="204"/>
      <c r="C20" s="837"/>
      <c r="D20" s="837"/>
      <c r="E20" s="285" t="e">
        <f>POWER(B20/$D$19,$C$19)</f>
        <v>#DIV/0!</v>
      </c>
      <c r="F20" s="837"/>
      <c r="G20" s="285" t="e">
        <f>E20*$F$19</f>
        <v>#DIV/0!</v>
      </c>
      <c r="H20" s="142">
        <f>TRUNC($G$13-($G$13/100*B20),2)</f>
        <v>36729</v>
      </c>
      <c r="I20" s="143" t="str">
        <f>A20</f>
        <v>TAU MEDICA SRL</v>
      </c>
      <c r="J20" s="285">
        <f>IF(I20=I9,J9,IF(I20=$H$7,$I$7,IF(I20=$H$8,$I$8,IF(I20=#REF!,#REF!,IF(I20=$H$10,$I$10,IF(I20=$H$11,$I$11,"1"))))))</f>
        <v>80</v>
      </c>
      <c r="K20" s="2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75" priority="1" operator="containsText" text="NO ANOMALIA">
      <formula>NOT(ISERROR(SEARCH("NO ANOMALIA",M19)))</formula>
    </cfRule>
    <cfRule type="containsText" dxfId="474" priority="2" operator="containsText" text="ANOMALIA">
      <formula>NOT(ISERROR(SEARCH("ANOMALIA",M19)))</formula>
    </cfRule>
  </conditionalFormatting>
  <conditionalFormatting sqref="M19:M20">
    <cfRule type="containsText" dxfId="473" priority="3" operator="containsText" text="ANOMALIA">
      <formula>NOT(ISERROR(SEARCH("ANOMALIA",M19)))</formula>
    </cfRule>
  </conditionalFormatting>
  <conditionalFormatting sqref="L19:L20">
    <cfRule type="expression" dxfId="472" priority="4">
      <formula>L19=MAX($L$19:$L$24)</formula>
    </cfRule>
  </conditionalFormatting>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oglio113">
    <tabColor rgb="FFFF0000"/>
    <pageSetUpPr fitToPage="1"/>
  </sheetPr>
  <dimension ref="A1:K15"/>
  <sheetViews>
    <sheetView workbookViewId="0">
      <selection activeCell="E25" sqref="E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500</v>
      </c>
      <c r="B2" s="775"/>
      <c r="C2" s="775"/>
      <c r="D2" s="775"/>
      <c r="E2" s="775"/>
      <c r="F2" s="775"/>
      <c r="G2" s="775"/>
      <c r="H2" s="775"/>
      <c r="I2" s="775"/>
      <c r="J2" s="775"/>
      <c r="K2" s="776"/>
    </row>
    <row r="3" spans="1:11" ht="21" thickBot="1" x14ac:dyDescent="0.35">
      <c r="A3" s="777" t="str">
        <f>'Elenco Lotti'!B143</f>
        <v>98296568BC</v>
      </c>
      <c r="B3" s="778"/>
      <c r="C3" s="778"/>
      <c r="D3" s="778"/>
      <c r="E3" s="778"/>
      <c r="F3" s="778"/>
      <c r="G3" s="778"/>
      <c r="H3" s="778"/>
      <c r="I3" s="778"/>
      <c r="J3" s="778"/>
      <c r="K3" s="779"/>
    </row>
    <row r="4" spans="1:11" ht="21" thickBot="1" x14ac:dyDescent="0.35">
      <c r="A4" s="802" t="str">
        <f>'Elenco Lotti'!C135</f>
        <v>Aghi</v>
      </c>
      <c r="B4" s="803"/>
      <c r="C4" s="803"/>
      <c r="D4" s="803"/>
      <c r="E4" s="803"/>
      <c r="F4" s="803"/>
      <c r="G4" s="803"/>
      <c r="H4" s="803"/>
      <c r="I4" s="803"/>
      <c r="J4" s="803"/>
      <c r="K4" s="804"/>
    </row>
    <row r="5" spans="1:11" x14ac:dyDescent="0.2">
      <c r="A5" s="780" t="str">
        <f>'Elenco Lotti'!C143</f>
        <v>Ago per anestesia locale (per biopsia prostatica) tipo Ago Spinale Punta tipo Quincke3</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8" t="s">
        <v>425</v>
      </c>
      <c r="B8" s="151" t="str">
        <f>'Elenco Lotti'!R41</f>
        <v>DESERTO</v>
      </c>
      <c r="C8" s="205"/>
      <c r="D8" s="206"/>
      <c r="E8" s="207"/>
      <c r="F8" s="89" t="e">
        <f>AVERAGE(C8:E8)</f>
        <v>#DIV/0!</v>
      </c>
      <c r="G8" s="279" t="e">
        <f>MAX(F8:F8)</f>
        <v>#DIV/0!</v>
      </c>
      <c r="H8" s="279" t="e">
        <f>F8/$G8</f>
        <v>#DIV/0!</v>
      </c>
      <c r="I8" s="280">
        <v>35</v>
      </c>
      <c r="J8" s="88" t="e">
        <f>H8*I$8</f>
        <v>#DIV/0!</v>
      </c>
      <c r="K8" s="281"/>
    </row>
    <row r="9" spans="1:11" ht="48" customHeight="1" thickBot="1" x14ac:dyDescent="0.25">
      <c r="A9" s="278" t="s">
        <v>426</v>
      </c>
      <c r="B9" s="96" t="str">
        <f>B8</f>
        <v>DESERTO</v>
      </c>
      <c r="C9" s="205"/>
      <c r="D9" s="206"/>
      <c r="E9" s="207"/>
      <c r="F9" s="89" t="e">
        <f>AVERAGE(C9:E9)</f>
        <v>#DIV/0!</v>
      </c>
      <c r="G9" s="279" t="e">
        <f>MAX(F9:F9)</f>
        <v>#DIV/0!</v>
      </c>
      <c r="H9" s="279" t="e">
        <f>F9/$G9</f>
        <v>#DIV/0!</v>
      </c>
      <c r="I9" s="280">
        <v>10</v>
      </c>
      <c r="J9" s="88" t="e">
        <f>H9*I$9</f>
        <v>#DIV/0!</v>
      </c>
      <c r="K9" s="281"/>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oglio114">
    <tabColor rgb="FFFF0000"/>
  </sheetPr>
  <dimension ref="A1:M19"/>
  <sheetViews>
    <sheetView workbookViewId="0">
      <selection activeCell="H29" sqref="H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500</v>
      </c>
      <c r="B2" s="775"/>
      <c r="C2" s="775"/>
      <c r="D2" s="775"/>
      <c r="E2" s="775"/>
      <c r="F2" s="775"/>
      <c r="G2" s="775"/>
      <c r="H2" s="775"/>
      <c r="I2" s="775"/>
      <c r="J2" s="775"/>
      <c r="K2" s="776"/>
      <c r="L2" s="105"/>
      <c r="M2" s="105"/>
    </row>
    <row r="3" spans="1:13" ht="21" thickBot="1" x14ac:dyDescent="0.35">
      <c r="A3" s="777" t="str">
        <f>'Elenco Lotti'!B143</f>
        <v>98296568BC</v>
      </c>
      <c r="B3" s="778"/>
      <c r="C3" s="778"/>
      <c r="D3" s="778"/>
      <c r="E3" s="778"/>
      <c r="F3" s="778"/>
      <c r="G3" s="778"/>
      <c r="H3" s="778"/>
      <c r="I3" s="778"/>
      <c r="J3" s="778"/>
      <c r="K3" s="779"/>
      <c r="L3" s="105"/>
      <c r="M3" s="105"/>
    </row>
    <row r="4" spans="1:13" ht="21" thickBot="1" x14ac:dyDescent="0.35">
      <c r="A4" s="802" t="str">
        <f>'Elenco Lotti'!C135</f>
        <v>Aghi</v>
      </c>
      <c r="B4" s="803"/>
      <c r="C4" s="803"/>
      <c r="D4" s="803"/>
      <c r="E4" s="803"/>
      <c r="F4" s="803"/>
      <c r="G4" s="803"/>
      <c r="H4" s="803"/>
      <c r="I4" s="803"/>
      <c r="J4" s="803"/>
      <c r="K4" s="804"/>
      <c r="L4" s="105"/>
      <c r="M4" s="105"/>
    </row>
    <row r="5" spans="1:13" ht="21.75" customHeight="1" x14ac:dyDescent="0.25">
      <c r="A5" s="780" t="str">
        <f>'Elenco Lotti'!C143</f>
        <v>Ago per anestesia locale (per biopsia prostatica) tipo Ago Spinale Punta tipo Quincke3</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56'!A15</f>
        <v>DESERTO</v>
      </c>
      <c r="J8" s="811" t="e">
        <f>'LOTTO 56'!B15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Lotti'!O143</f>
        <v>12243</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12243</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71" priority="1" operator="containsText" text="NO ANOMALIA">
      <formula>NOT(ISERROR(SEARCH("NO ANOMALIA",M19)))</formula>
    </cfRule>
    <cfRule type="containsText" dxfId="470" priority="2" operator="containsText" text="ANOMALIA">
      <formula>NOT(ISERROR(SEARCH("ANOMALIA",M19)))</formula>
    </cfRule>
  </conditionalFormatting>
  <conditionalFormatting sqref="M19">
    <cfRule type="containsText" dxfId="469" priority="3" operator="containsText" text="ANOMALIA">
      <formula>NOT(ISERROR(SEARCH("ANOMALIA",M19)))</formula>
    </cfRule>
  </conditionalFormatting>
  <conditionalFormatting sqref="L19">
    <cfRule type="expression" dxfId="468" priority="4">
      <formula>L19=MAX($L$19:$L$23)</formula>
    </cfRule>
  </conditionalFormatting>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oglio115">
    <pageSetUpPr fitToPage="1"/>
  </sheetPr>
  <dimension ref="A1:K22"/>
  <sheetViews>
    <sheetView topLeftCell="A7" workbookViewId="0">
      <selection activeCell="J20" sqref="J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501</v>
      </c>
      <c r="B2" s="775"/>
      <c r="C2" s="775"/>
      <c r="D2" s="775"/>
      <c r="E2" s="775"/>
      <c r="F2" s="775"/>
      <c r="G2" s="775"/>
      <c r="H2" s="775"/>
      <c r="I2" s="775"/>
      <c r="J2" s="775"/>
      <c r="K2" s="776"/>
    </row>
    <row r="3" spans="1:11" ht="21" thickBot="1" x14ac:dyDescent="0.35">
      <c r="A3" s="777">
        <f>'Elenco Lotti'!B145</f>
        <v>9829669378</v>
      </c>
      <c r="B3" s="778"/>
      <c r="C3" s="778"/>
      <c r="D3" s="778"/>
      <c r="E3" s="778"/>
      <c r="F3" s="778"/>
      <c r="G3" s="778"/>
      <c r="H3" s="778"/>
      <c r="I3" s="778"/>
      <c r="J3" s="778"/>
      <c r="K3" s="779"/>
    </row>
    <row r="4" spans="1:11" ht="21" thickBot="1" x14ac:dyDescent="0.35">
      <c r="A4" s="802" t="str">
        <f>'Elenco Lotti'!C144</f>
        <v>Estrattore di calcoli percutanea</v>
      </c>
      <c r="B4" s="803"/>
      <c r="C4" s="803"/>
      <c r="D4" s="803"/>
      <c r="E4" s="803"/>
      <c r="F4" s="803"/>
      <c r="G4" s="803"/>
      <c r="H4" s="803"/>
      <c r="I4" s="803"/>
      <c r="J4" s="803"/>
      <c r="K4" s="804"/>
    </row>
    <row r="5" spans="1:11" x14ac:dyDescent="0.2">
      <c r="A5" s="780" t="str">
        <f>'Elenco Lotti'!C145</f>
        <v xml:space="preserve">Estrattore di calcoli in Nitinol   per nefrolitotomia percutanea, con manico a pinza, corpo rigido lungo 38 cm circa , diametro 10 e 12 CH circa , cestello a 4 fili nitinol senza punta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87" t="str">
        <f>'Elenco Lotti'!R145</f>
        <v>ARS CHIRURGICA SRL</v>
      </c>
      <c r="C8" s="205">
        <v>0.9</v>
      </c>
      <c r="D8" s="206">
        <v>0.9</v>
      </c>
      <c r="E8" s="207">
        <v>0.9</v>
      </c>
      <c r="F8" s="89">
        <f t="shared" ref="F8:F15" si="0">AVERAGE(C8:E8)</f>
        <v>0.9</v>
      </c>
      <c r="G8" s="789">
        <f>MAX(F8:F9)</f>
        <v>0.9</v>
      </c>
      <c r="H8" s="414">
        <f>F8/$G8</f>
        <v>1</v>
      </c>
      <c r="I8" s="792">
        <v>50</v>
      </c>
      <c r="J8" s="88">
        <f>H8*I$8</f>
        <v>50</v>
      </c>
      <c r="K8" s="795" t="s">
        <v>628</v>
      </c>
    </row>
    <row r="9" spans="1:11" ht="48" customHeight="1" thickBot="1" x14ac:dyDescent="0.25">
      <c r="A9" s="787"/>
      <c r="B9" s="87" t="str">
        <f>'Elenco Lotti'!R146</f>
        <v>COOK ITALIA SRL</v>
      </c>
      <c r="C9" s="208">
        <v>0.85</v>
      </c>
      <c r="D9" s="209">
        <v>0.85</v>
      </c>
      <c r="E9" s="210">
        <v>0.85</v>
      </c>
      <c r="F9" s="92">
        <f t="shared" si="0"/>
        <v>0.85</v>
      </c>
      <c r="G9" s="790"/>
      <c r="H9" s="415">
        <f>F9/$G8</f>
        <v>0.94444444444444442</v>
      </c>
      <c r="I9" s="793"/>
      <c r="J9" s="91">
        <f>H9*I$8</f>
        <v>47.222222222222221</v>
      </c>
      <c r="K9" s="796"/>
    </row>
    <row r="10" spans="1:11" ht="48" customHeight="1" x14ac:dyDescent="0.2">
      <c r="A10" s="786" t="s">
        <v>623</v>
      </c>
      <c r="B10" s="96" t="str">
        <f>B8</f>
        <v>ARS CHIRURGICA SRL</v>
      </c>
      <c r="C10" s="205">
        <v>0.9</v>
      </c>
      <c r="D10" s="206">
        <v>0.9</v>
      </c>
      <c r="E10" s="207">
        <v>0.9</v>
      </c>
      <c r="F10" s="89">
        <f t="shared" si="0"/>
        <v>0.9</v>
      </c>
      <c r="G10" s="789">
        <f>MAX(F10:F11)</f>
        <v>0.9</v>
      </c>
      <c r="H10" s="414">
        <f>F10/$G10</f>
        <v>1</v>
      </c>
      <c r="I10" s="792">
        <v>15</v>
      </c>
      <c r="J10" s="88">
        <f>H10*I$10</f>
        <v>15</v>
      </c>
      <c r="K10" s="796"/>
    </row>
    <row r="11" spans="1:11" ht="48" customHeight="1" thickBot="1" x14ac:dyDescent="0.25">
      <c r="A11" s="787"/>
      <c r="B11" s="97" t="str">
        <f>B9</f>
        <v>COOK ITALIA SRL</v>
      </c>
      <c r="C11" s="208">
        <v>0.85</v>
      </c>
      <c r="D11" s="209">
        <v>0.85</v>
      </c>
      <c r="E11" s="210">
        <v>0.85</v>
      </c>
      <c r="F11" s="92">
        <f t="shared" si="0"/>
        <v>0.85</v>
      </c>
      <c r="G11" s="790"/>
      <c r="H11" s="415">
        <f>F11/$G10</f>
        <v>0.94444444444444442</v>
      </c>
      <c r="I11" s="793"/>
      <c r="J11" s="91">
        <f>H11*I$10</f>
        <v>14.166666666666666</v>
      </c>
      <c r="K11" s="796"/>
    </row>
    <row r="12" spans="1:11" ht="48" customHeight="1" x14ac:dyDescent="0.2">
      <c r="A12" s="786" t="s">
        <v>427</v>
      </c>
      <c r="B12" s="99" t="str">
        <f>B8</f>
        <v>ARS CHIRURGICA SRL</v>
      </c>
      <c r="C12" s="205">
        <v>0.9</v>
      </c>
      <c r="D12" s="206">
        <v>0.9</v>
      </c>
      <c r="E12" s="207">
        <v>0.9</v>
      </c>
      <c r="F12" s="89">
        <f t="shared" si="0"/>
        <v>0.9</v>
      </c>
      <c r="G12" s="789">
        <f>MAX(F12:F13)</f>
        <v>0.9</v>
      </c>
      <c r="H12" s="414">
        <f>F12/$G12</f>
        <v>1</v>
      </c>
      <c r="I12" s="792">
        <v>10</v>
      </c>
      <c r="J12" s="88">
        <f>H12*I$12</f>
        <v>10</v>
      </c>
      <c r="K12" s="796"/>
    </row>
    <row r="13" spans="1:11" ht="48" customHeight="1" thickBot="1" x14ac:dyDescent="0.25">
      <c r="A13" s="805"/>
      <c r="B13" s="100" t="str">
        <f>B9</f>
        <v>COOK ITALIA SRL</v>
      </c>
      <c r="C13" s="208">
        <v>0.85</v>
      </c>
      <c r="D13" s="209">
        <v>0.85</v>
      </c>
      <c r="E13" s="210">
        <v>0.85</v>
      </c>
      <c r="F13" s="95">
        <f t="shared" si="0"/>
        <v>0.85</v>
      </c>
      <c r="G13" s="791"/>
      <c r="H13" s="418">
        <f>F13/$G12</f>
        <v>0.94444444444444442</v>
      </c>
      <c r="I13" s="794"/>
      <c r="J13" s="94">
        <f>H13*I$12</f>
        <v>9.4444444444444446</v>
      </c>
      <c r="K13" s="796"/>
    </row>
    <row r="14" spans="1:11" ht="48" customHeight="1" x14ac:dyDescent="0.2">
      <c r="A14" s="786" t="s">
        <v>621</v>
      </c>
      <c r="B14" s="99" t="str">
        <f>B8</f>
        <v>ARS CHIRURGICA SRL</v>
      </c>
      <c r="C14" s="205">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B9</f>
        <v>COOK ITALIA SRL</v>
      </c>
      <c r="C15" s="214">
        <v>1</v>
      </c>
      <c r="D15" s="215">
        <v>1</v>
      </c>
      <c r="E15" s="216">
        <v>1</v>
      </c>
      <c r="F15" s="10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544"/>
      <c r="D17" s="544"/>
      <c r="E17" s="544"/>
      <c r="F17" s="544"/>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ARS CHIRURGICA SRL</v>
      </c>
      <c r="B20" s="148">
        <f>J8+J10+J12+J14</f>
        <v>80</v>
      </c>
      <c r="C20" s="599"/>
      <c r="D20" s="531"/>
      <c r="E20" s="531"/>
      <c r="F20" s="532"/>
      <c r="G20" s="109"/>
      <c r="H20" s="105"/>
      <c r="I20" s="105"/>
      <c r="J20" s="105"/>
      <c r="K20" s="105"/>
    </row>
    <row r="21" spans="1:11" ht="16.5" thickBot="1" x14ac:dyDescent="0.3">
      <c r="A21" s="112" t="str">
        <f>B9</f>
        <v>COOK ITALIA SRL</v>
      </c>
      <c r="B21" s="113">
        <f>J9+J11+J13+J15</f>
        <v>75.833333333333329</v>
      </c>
      <c r="C21" s="599"/>
      <c r="D21" s="531"/>
      <c r="E21" s="531"/>
      <c r="F21" s="532"/>
      <c r="G21" s="109"/>
      <c r="H21" s="105"/>
      <c r="I21" s="105"/>
      <c r="J21" s="105"/>
      <c r="K21" s="105"/>
    </row>
    <row r="22" spans="1:11" x14ac:dyDescent="0.2">
      <c r="C22" s="456"/>
      <c r="D22" s="456"/>
      <c r="E22" s="456"/>
      <c r="F22" s="456"/>
    </row>
  </sheetData>
  <sheetProtection formatCells="0" formatColumns="0" formatRows="0" insertColumns="0" insertRows="0" insertHyperlinks="0" deleteColumns="0" deleteRows="0" sort="0" autoFilter="0" pivotTables="0"/>
  <mergeCells count="19">
    <mergeCell ref="I14:I15"/>
    <mergeCell ref="B1:K1"/>
    <mergeCell ref="A2:K2"/>
    <mergeCell ref="A3:K3"/>
    <mergeCell ref="A4:K4"/>
    <mergeCell ref="A5:K6"/>
    <mergeCell ref="I8:I9"/>
    <mergeCell ref="I10:I11"/>
    <mergeCell ref="I12:I13"/>
    <mergeCell ref="K8:K15"/>
    <mergeCell ref="A8:A9"/>
    <mergeCell ref="G8:G9"/>
    <mergeCell ref="A18:B19"/>
    <mergeCell ref="A10:A11"/>
    <mergeCell ref="G10:G11"/>
    <mergeCell ref="A12:A13"/>
    <mergeCell ref="G12:G13"/>
    <mergeCell ref="A14:A15"/>
    <mergeCell ref="G14:G15"/>
  </mergeCells>
  <pageMargins left="0.25" right="0.25" top="0.75" bottom="0.75" header="0.3" footer="0.3"/>
  <pageSetup paperSize="8" scale="80"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oglio116"/>
  <dimension ref="A1:M20"/>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501</v>
      </c>
      <c r="B2" s="775"/>
      <c r="C2" s="775"/>
      <c r="D2" s="775"/>
      <c r="E2" s="775"/>
      <c r="F2" s="775"/>
      <c r="G2" s="775"/>
      <c r="H2" s="775"/>
      <c r="I2" s="775"/>
      <c r="J2" s="775"/>
      <c r="K2" s="776"/>
      <c r="L2" s="105"/>
      <c r="M2" s="105"/>
    </row>
    <row r="3" spans="1:13" ht="21" thickBot="1" x14ac:dyDescent="0.35">
      <c r="A3" s="777">
        <f>'Elenco Lotti'!B145</f>
        <v>9829669378</v>
      </c>
      <c r="B3" s="778"/>
      <c r="C3" s="778"/>
      <c r="D3" s="778"/>
      <c r="E3" s="778"/>
      <c r="F3" s="778"/>
      <c r="G3" s="778"/>
      <c r="H3" s="778"/>
      <c r="I3" s="778"/>
      <c r="J3" s="778"/>
      <c r="K3" s="779"/>
      <c r="L3" s="105"/>
      <c r="M3" s="105"/>
    </row>
    <row r="4" spans="1:13" ht="21" thickBot="1" x14ac:dyDescent="0.35">
      <c r="A4" s="802" t="str">
        <f>'Elenco Lotti'!C144</f>
        <v>Estrattore di calcoli percutanea</v>
      </c>
      <c r="B4" s="803"/>
      <c r="C4" s="803"/>
      <c r="D4" s="803"/>
      <c r="E4" s="803"/>
      <c r="F4" s="803"/>
      <c r="G4" s="803"/>
      <c r="H4" s="803"/>
      <c r="I4" s="803"/>
      <c r="J4" s="803"/>
      <c r="K4" s="804"/>
      <c r="L4" s="105"/>
      <c r="M4" s="105"/>
    </row>
    <row r="5" spans="1:13" ht="21.75" customHeight="1" x14ac:dyDescent="0.25">
      <c r="A5" s="780" t="str">
        <f>'Elenco Lotti'!C145</f>
        <v xml:space="preserve">Estrattore di calcoli in Nitinol   per nefrolitotomia percutanea, con manico a pinza, corpo rigido lungo 38 cm circa , diametro 10 e 12 CH circa , cestello a 4 fili nitinol senza punta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57'!A20</f>
        <v>ARS CHIRURGICA SRL</v>
      </c>
      <c r="J8" s="811">
        <f>'LOTTO 57'!B20</f>
        <v>80</v>
      </c>
      <c r="K8" s="812"/>
      <c r="L8" s="117"/>
      <c r="M8" s="118"/>
    </row>
    <row r="9" spans="1:13" ht="16.5" thickBot="1" x14ac:dyDescent="0.3">
      <c r="A9" s="808"/>
      <c r="B9" s="808"/>
      <c r="C9" s="808"/>
      <c r="D9" s="808"/>
      <c r="E9" s="808"/>
      <c r="F9" s="808"/>
      <c r="G9" s="808"/>
      <c r="H9" s="808"/>
      <c r="I9" s="144" t="str">
        <f>'LOTTO 57'!A21</f>
        <v>COOK ITALIA SRL</v>
      </c>
      <c r="J9" s="811">
        <f>'LOTTO 57'!B21</f>
        <v>75.833333333333329</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2"/>
      <c r="F12" s="105"/>
      <c r="G12" s="822" t="s">
        <v>432</v>
      </c>
      <c r="H12" s="823"/>
      <c r="I12" s="145"/>
      <c r="J12" s="847"/>
      <c r="K12" s="848"/>
      <c r="L12" s="117"/>
      <c r="M12" s="118"/>
    </row>
    <row r="13" spans="1:13" ht="16.5" thickBot="1" x14ac:dyDescent="0.3">
      <c r="A13" s="819" t="s">
        <v>433</v>
      </c>
      <c r="B13" s="820"/>
      <c r="C13" s="820"/>
      <c r="D13" s="821"/>
      <c r="E13" s="282"/>
      <c r="F13" s="105"/>
      <c r="G13" s="824">
        <f>'Elenco Lotti'!O145</f>
        <v>29150</v>
      </c>
      <c r="H13" s="825"/>
      <c r="I13" s="145"/>
      <c r="J13" s="847"/>
      <c r="K13" s="848"/>
      <c r="L13" s="117"/>
      <c r="M13" s="118"/>
    </row>
    <row r="14" spans="1:13" ht="16.5" thickBot="1" x14ac:dyDescent="0.3">
      <c r="A14" s="826" t="s">
        <v>434</v>
      </c>
      <c r="B14" s="820"/>
      <c r="C14" s="820"/>
      <c r="D14" s="821"/>
      <c r="E14" s="282"/>
      <c r="F14" s="105"/>
      <c r="G14" s="827"/>
      <c r="H14" s="827"/>
      <c r="I14" s="146"/>
      <c r="J14" s="849"/>
      <c r="K14" s="850"/>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283" t="e">
        <f>POWER(B19/$D$19,$C$19)</f>
        <v>#DIV/0!</v>
      </c>
      <c r="F19" s="835">
        <v>40</v>
      </c>
      <c r="G19" s="283" t="e">
        <f>E19*$F$19</f>
        <v>#DIV/0!</v>
      </c>
      <c r="H19" s="134">
        <f>TRUNC($G$13-($G$13/100*B19),2)</f>
        <v>29150</v>
      </c>
      <c r="I19" s="135" t="str">
        <f>A19</f>
        <v>ARS CHIRURGICA SRL</v>
      </c>
      <c r="J19" s="283">
        <f>IF(I19=I8,J8,IF(I19=$H$7,$I$7,IF(I19=$H$8,$I$8,IF(I19=#REF!,#REF!,IF(I19=$H$10,$I$10,IF(I19=$H$11,$I$11,"1"))))))</f>
        <v>80</v>
      </c>
      <c r="K19" s="283" t="e">
        <f>G19</f>
        <v>#DIV/0!</v>
      </c>
      <c r="L19" s="70" t="e">
        <f>SUM(J19,K19)</f>
        <v>#DIV/0!</v>
      </c>
      <c r="M19" s="71" t="e">
        <f>IF(AND(K19&gt;=20,J19&gt;=60),"ANOMALIA","NO ANOMALIA")</f>
        <v>#DIV/0!</v>
      </c>
    </row>
    <row r="20" spans="1:13" ht="16.5" thickBot="1" x14ac:dyDescent="0.25">
      <c r="A20" s="140" t="str">
        <f>I9</f>
        <v>COOK ITALIA SRL</v>
      </c>
      <c r="B20" s="204"/>
      <c r="C20" s="837"/>
      <c r="D20" s="837"/>
      <c r="E20" s="285" t="e">
        <f>POWER(B20/$D$19,$C$19)</f>
        <v>#DIV/0!</v>
      </c>
      <c r="F20" s="837"/>
      <c r="G20" s="285" t="e">
        <f>E20*$F$19</f>
        <v>#DIV/0!</v>
      </c>
      <c r="H20" s="142">
        <f>TRUNC($G$13-($G$13/100*B20),2)</f>
        <v>29150</v>
      </c>
      <c r="I20" s="143" t="str">
        <f>A20</f>
        <v>COOK ITALIA SRL</v>
      </c>
      <c r="J20" s="285">
        <f>IF(I20=I9,J9,IF(I20=$H$7,$I$7,IF(I20=$H$8,$I$8,IF(I20=#REF!,#REF!,IF(I20=$H$10,$I$10,IF(I20=$H$11,$I$11,"1"))))))</f>
        <v>75.833333333333329</v>
      </c>
      <c r="K20" s="2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67" priority="1" operator="containsText" text="NO ANOMALIA">
      <formula>NOT(ISERROR(SEARCH("NO ANOMALIA",M19)))</formula>
    </cfRule>
    <cfRule type="containsText" dxfId="466" priority="2" operator="containsText" text="ANOMALIA">
      <formula>NOT(ISERROR(SEARCH("ANOMALIA",M19)))</formula>
    </cfRule>
  </conditionalFormatting>
  <conditionalFormatting sqref="M19:M20">
    <cfRule type="containsText" dxfId="465" priority="3" operator="containsText" text="ANOMALIA">
      <formula>NOT(ISERROR(SEARCH("ANOMALIA",M19)))</formula>
    </cfRule>
  </conditionalFormatting>
  <conditionalFormatting sqref="L19:L20">
    <cfRule type="expression" dxfId="464" priority="4">
      <formula>L19=MAX($L$19:$L$24)</formula>
    </cfRule>
  </conditionalFormatting>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oglio117">
    <pageSetUpPr fitToPage="1"/>
  </sheetPr>
  <dimension ref="A1:K21"/>
  <sheetViews>
    <sheetView topLeftCell="A7" workbookViewId="0">
      <selection activeCell="K27" sqref="K2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502</v>
      </c>
      <c r="B2" s="775"/>
      <c r="C2" s="775"/>
      <c r="D2" s="775"/>
      <c r="E2" s="775"/>
      <c r="F2" s="775"/>
      <c r="G2" s="775"/>
      <c r="H2" s="775"/>
      <c r="I2" s="775"/>
      <c r="J2" s="775"/>
      <c r="K2" s="776"/>
    </row>
    <row r="3" spans="1:11" ht="21" thickBot="1" x14ac:dyDescent="0.35">
      <c r="A3" s="777" t="str">
        <f>'Elenco Lotti'!B147</f>
        <v>9829679BB6</v>
      </c>
      <c r="B3" s="778"/>
      <c r="C3" s="778"/>
      <c r="D3" s="778"/>
      <c r="E3" s="778"/>
      <c r="F3" s="778"/>
      <c r="G3" s="778"/>
      <c r="H3" s="778"/>
      <c r="I3" s="778"/>
      <c r="J3" s="778"/>
      <c r="K3" s="779"/>
    </row>
    <row r="4" spans="1:11" ht="21" thickBot="1" x14ac:dyDescent="0.35">
      <c r="A4" s="802" t="str">
        <f>'ECONOMICA LOTTO 57'!A4:K4</f>
        <v>Estrattore di calcoli percutanea</v>
      </c>
      <c r="B4" s="803"/>
      <c r="C4" s="803"/>
      <c r="D4" s="803"/>
      <c r="E4" s="803"/>
      <c r="F4" s="803"/>
      <c r="G4" s="803"/>
      <c r="H4" s="803"/>
      <c r="I4" s="803"/>
      <c r="J4" s="803"/>
      <c r="K4" s="804"/>
    </row>
    <row r="5" spans="1:11" x14ac:dyDescent="0.2">
      <c r="A5" s="780" t="str">
        <f>'Elenco Lotti'!C147</f>
        <v xml:space="preserve">Estrattore di calcoli in Nitinol   per nefrolitotomia percutanea, con manico a pinza, corpo rigido lungo 38 cm circa , diametro 10 CH circa, cestello a 3 fili in nitinol ad apertura frontale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6" customHeight="1" thickBot="1" x14ac:dyDescent="0.25">
      <c r="A8" s="786" t="s">
        <v>622</v>
      </c>
      <c r="B8" s="87" t="str">
        <f>'Elenco Lotti'!R147</f>
        <v>ARS CHIRURGICA SRL</v>
      </c>
      <c r="C8" s="205">
        <v>0.9</v>
      </c>
      <c r="D8" s="205">
        <v>0.9</v>
      </c>
      <c r="E8" s="205">
        <v>0.9</v>
      </c>
      <c r="F8" s="89">
        <f t="shared" ref="F8:F15" si="0">AVERAGE(C8:E8)</f>
        <v>0.9</v>
      </c>
      <c r="G8" s="789">
        <f>MAX(F8:F9)</f>
        <v>0.9</v>
      </c>
      <c r="H8" s="431">
        <f>F8/$G8</f>
        <v>1</v>
      </c>
      <c r="I8" s="792">
        <v>50</v>
      </c>
      <c r="J8" s="88">
        <f>H8*I$8</f>
        <v>50</v>
      </c>
      <c r="K8" s="795" t="s">
        <v>748</v>
      </c>
    </row>
    <row r="9" spans="1:11" ht="36" customHeight="1" thickBot="1" x14ac:dyDescent="0.25">
      <c r="A9" s="787"/>
      <c r="B9" s="151" t="str">
        <f>'Elenco Lotti'!R148</f>
        <v>COOK ITALIA SRL</v>
      </c>
      <c r="C9" s="208">
        <v>0.9</v>
      </c>
      <c r="D9" s="208">
        <v>0.9</v>
      </c>
      <c r="E9" s="208">
        <v>0.9</v>
      </c>
      <c r="F9" s="92">
        <f t="shared" si="0"/>
        <v>0.9</v>
      </c>
      <c r="G9" s="790"/>
      <c r="H9" s="432">
        <f>F9/$G8</f>
        <v>1</v>
      </c>
      <c r="I9" s="793"/>
      <c r="J9" s="91">
        <f>H9*I$8</f>
        <v>50</v>
      </c>
      <c r="K9" s="796"/>
    </row>
    <row r="10" spans="1:11" ht="36" customHeight="1" x14ac:dyDescent="0.2">
      <c r="A10" s="786" t="s">
        <v>623</v>
      </c>
      <c r="B10" s="99" t="str">
        <f>B8</f>
        <v>ARS CHIRURGICA SRL</v>
      </c>
      <c r="C10" s="205">
        <v>0.9</v>
      </c>
      <c r="D10" s="205">
        <v>0.9</v>
      </c>
      <c r="E10" s="205">
        <v>0.9</v>
      </c>
      <c r="F10" s="89">
        <f t="shared" si="0"/>
        <v>0.9</v>
      </c>
      <c r="G10" s="789">
        <f>MAX(F10:F11)</f>
        <v>0.9</v>
      </c>
      <c r="H10" s="431">
        <f>F10/$G10</f>
        <v>1</v>
      </c>
      <c r="I10" s="792">
        <v>15</v>
      </c>
      <c r="J10" s="88">
        <f>H10*I$10</f>
        <v>15</v>
      </c>
      <c r="K10" s="796"/>
    </row>
    <row r="11" spans="1:11" ht="36" customHeight="1" thickBot="1" x14ac:dyDescent="0.25">
      <c r="A11" s="787"/>
      <c r="B11" s="100" t="str">
        <f>B9</f>
        <v>COOK ITALIA SRL</v>
      </c>
      <c r="C11" s="208">
        <v>0.9</v>
      </c>
      <c r="D11" s="208">
        <v>0.9</v>
      </c>
      <c r="E11" s="208">
        <v>0.9</v>
      </c>
      <c r="F11" s="92">
        <f t="shared" si="0"/>
        <v>0.9</v>
      </c>
      <c r="G11" s="790"/>
      <c r="H11" s="432">
        <f>F11/$G10</f>
        <v>1</v>
      </c>
      <c r="I11" s="793"/>
      <c r="J11" s="91">
        <f>H11*I$10</f>
        <v>15</v>
      </c>
      <c r="K11" s="796"/>
    </row>
    <row r="12" spans="1:11" ht="36" customHeight="1" x14ac:dyDescent="0.2">
      <c r="A12" s="786" t="s">
        <v>427</v>
      </c>
      <c r="B12" s="99" t="str">
        <f>B8</f>
        <v>ARS CHIRURGICA SRL</v>
      </c>
      <c r="C12" s="205">
        <v>0.9</v>
      </c>
      <c r="D12" s="205">
        <v>0.9</v>
      </c>
      <c r="E12" s="205">
        <v>0.9</v>
      </c>
      <c r="F12" s="89">
        <f t="shared" si="0"/>
        <v>0.9</v>
      </c>
      <c r="G12" s="789">
        <f>MAX(F12:F13)</f>
        <v>0.9</v>
      </c>
      <c r="H12" s="431">
        <f>F12/$G12</f>
        <v>1</v>
      </c>
      <c r="I12" s="792">
        <v>10</v>
      </c>
      <c r="J12" s="88">
        <f>H12*I$12</f>
        <v>10</v>
      </c>
      <c r="K12" s="796"/>
    </row>
    <row r="13" spans="1:11" ht="36" customHeight="1" thickBot="1" x14ac:dyDescent="0.25">
      <c r="A13" s="805"/>
      <c r="B13" s="100" t="str">
        <f>B9</f>
        <v>COOK ITALIA SRL</v>
      </c>
      <c r="C13" s="208">
        <v>0.9</v>
      </c>
      <c r="D13" s="208">
        <v>0.9</v>
      </c>
      <c r="E13" s="208">
        <v>0.9</v>
      </c>
      <c r="F13" s="95">
        <f t="shared" si="0"/>
        <v>0.9</v>
      </c>
      <c r="G13" s="791"/>
      <c r="H13" s="433">
        <f>F13/$G12</f>
        <v>1</v>
      </c>
      <c r="I13" s="794"/>
      <c r="J13" s="94">
        <f>H13*I$12</f>
        <v>10</v>
      </c>
      <c r="K13" s="796"/>
    </row>
    <row r="14" spans="1:11" ht="36" customHeight="1" x14ac:dyDescent="0.2">
      <c r="A14" s="786" t="s">
        <v>621</v>
      </c>
      <c r="B14" s="99" t="str">
        <f>B8</f>
        <v>ARS CHIRURGICA SRL</v>
      </c>
      <c r="C14" s="217">
        <v>1</v>
      </c>
      <c r="D14" s="206">
        <v>1</v>
      </c>
      <c r="E14" s="207">
        <v>1</v>
      </c>
      <c r="F14" s="89">
        <f t="shared" si="0"/>
        <v>1</v>
      </c>
      <c r="G14" s="789">
        <f>MAX(F14:F15)</f>
        <v>1</v>
      </c>
      <c r="H14" s="431">
        <f>F14/$G14</f>
        <v>1</v>
      </c>
      <c r="I14" s="792">
        <v>5</v>
      </c>
      <c r="J14" s="88">
        <f>H14*I$14</f>
        <v>5</v>
      </c>
      <c r="K14" s="796"/>
    </row>
    <row r="15" spans="1:11" ht="36" customHeight="1" thickBot="1" x14ac:dyDescent="0.25">
      <c r="A15" s="805"/>
      <c r="B15" s="405" t="str">
        <f>B9</f>
        <v>COOK ITALIA SRL</v>
      </c>
      <c r="C15" s="553">
        <v>1</v>
      </c>
      <c r="D15" s="554">
        <v>1</v>
      </c>
      <c r="E15" s="555">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ARS CHIRURGICA SRL</v>
      </c>
      <c r="B20" s="148">
        <f>J8+J10+J12+J14</f>
        <v>80</v>
      </c>
      <c r="C20" s="535"/>
      <c r="D20" s="531"/>
      <c r="E20" s="531"/>
      <c r="F20" s="532"/>
      <c r="G20" s="531"/>
      <c r="H20" s="105"/>
      <c r="I20" s="105"/>
      <c r="J20" s="105"/>
      <c r="K20" s="105"/>
    </row>
    <row r="21" spans="1:11" ht="16.5" thickBot="1" x14ac:dyDescent="0.3">
      <c r="A21" s="112" t="str">
        <f>B9</f>
        <v>COOK ITALIA SRL</v>
      </c>
      <c r="B21" s="113">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2:A13"/>
    <mergeCell ref="G12:G13"/>
    <mergeCell ref="G10:G11"/>
    <mergeCell ref="A18:B19"/>
    <mergeCell ref="A10:A11"/>
    <mergeCell ref="B1:K1"/>
    <mergeCell ref="A2:K2"/>
    <mergeCell ref="A3:K3"/>
    <mergeCell ref="A4:K4"/>
    <mergeCell ref="A5:K6"/>
    <mergeCell ref="K8:K15"/>
    <mergeCell ref="I8:I9"/>
    <mergeCell ref="I12:I13"/>
    <mergeCell ref="A14:A15"/>
    <mergeCell ref="A8:A9"/>
    <mergeCell ref="G8:G9"/>
    <mergeCell ref="G14:G15"/>
    <mergeCell ref="I14:I15"/>
    <mergeCell ref="I10:I11"/>
  </mergeCells>
  <pageMargins left="0.25" right="0.25" top="0.75" bottom="0.75" header="0.3" footer="0.3"/>
  <pageSetup paperSize="8" scale="8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dimension ref="A1:M27"/>
  <sheetViews>
    <sheetView topLeftCell="A7" workbookViewId="0">
      <selection activeCell="M11" sqref="M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444</v>
      </c>
      <c r="B2" s="775"/>
      <c r="C2" s="775"/>
      <c r="D2" s="775"/>
      <c r="E2" s="775"/>
      <c r="F2" s="775"/>
      <c r="G2" s="775"/>
      <c r="H2" s="775"/>
      <c r="I2" s="775"/>
      <c r="J2" s="775"/>
      <c r="K2" s="776"/>
      <c r="L2" s="105"/>
      <c r="M2" s="105"/>
    </row>
    <row r="3" spans="1:13" ht="21" thickBot="1" x14ac:dyDescent="0.35">
      <c r="A3" s="777">
        <f>'Elenco Lotti'!B15</f>
        <v>9821064665</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15.75" customHeight="1" x14ac:dyDescent="0.25">
      <c r="A5" s="780" t="str">
        <f>'Elenco Lotti'!C15</f>
        <v>Filo guida in nitinol con rivestimento idrofilico ,  punta  diritta  ed angolata , corpo standard e stiff,  diametro   .035 e .038 inch, lunghezza 150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4'!A43</f>
        <v>CHIRURMEDICA SRL</v>
      </c>
      <c r="J8" s="811">
        <f>'LOTTO 4'!B43</f>
        <v>42.5</v>
      </c>
      <c r="K8" s="812"/>
      <c r="L8" s="117"/>
      <c r="M8" s="118"/>
    </row>
    <row r="9" spans="1:13" ht="16.5" thickBot="1" x14ac:dyDescent="0.3">
      <c r="A9" s="808"/>
      <c r="B9" s="808"/>
      <c r="C9" s="808"/>
      <c r="D9" s="808"/>
      <c r="E9" s="808"/>
      <c r="F9" s="808"/>
      <c r="G9" s="808"/>
      <c r="H9" s="808"/>
      <c r="I9" s="144" t="str">
        <f>'LOTTO 4'!A44</f>
        <v xml:space="preserve">COLMA </v>
      </c>
      <c r="J9" s="811">
        <f>'LOTTO 4'!B44</f>
        <v>68.75</v>
      </c>
      <c r="K9" s="812"/>
      <c r="L9" s="117"/>
      <c r="M9" s="118"/>
    </row>
    <row r="10" spans="1:13" ht="16.5" thickBot="1" x14ac:dyDescent="0.3">
      <c r="A10" s="813" t="s">
        <v>430</v>
      </c>
      <c r="B10" s="814"/>
      <c r="C10" s="814"/>
      <c r="D10" s="815"/>
      <c r="E10" s="119"/>
      <c r="F10" s="119"/>
      <c r="G10" s="119"/>
      <c r="H10" s="119"/>
      <c r="I10" s="144" t="str">
        <f>'LOTTO 4'!A45</f>
        <v>COLOPLAST</v>
      </c>
      <c r="J10" s="811">
        <f>'LOTTO 4'!B45</f>
        <v>68.75</v>
      </c>
      <c r="K10" s="812"/>
      <c r="L10" s="117"/>
      <c r="M10" s="118"/>
    </row>
    <row r="11" spans="1:13" ht="16.5" thickBot="1" x14ac:dyDescent="0.3">
      <c r="A11" s="816"/>
      <c r="B11" s="817"/>
      <c r="C11" s="817"/>
      <c r="D11" s="818"/>
      <c r="E11" s="119"/>
      <c r="F11" s="119"/>
      <c r="G11" s="119"/>
      <c r="H11" s="119"/>
      <c r="I11" s="144" t="str">
        <f>'LOTTO 4'!A46</f>
        <v>BOSTON SCIENTIFIC S.P.A.</v>
      </c>
      <c r="J11" s="811">
        <f>'LOTTO 4'!B46</f>
        <v>68.75</v>
      </c>
      <c r="K11" s="812"/>
      <c r="L11" s="117"/>
      <c r="M11" s="118"/>
    </row>
    <row r="12" spans="1:13" ht="16.5" thickBot="1" x14ac:dyDescent="0.3">
      <c r="A12" s="819" t="s">
        <v>431</v>
      </c>
      <c r="B12" s="820"/>
      <c r="C12" s="820"/>
      <c r="D12" s="821"/>
      <c r="E12" s="120"/>
      <c r="F12" s="105"/>
      <c r="G12" s="822" t="s">
        <v>432</v>
      </c>
      <c r="H12" s="823"/>
      <c r="I12" s="144" t="str">
        <f>'LOTTO 4'!A47</f>
        <v>ARS CHIRURGICA SRL</v>
      </c>
      <c r="J12" s="811">
        <f>'LOTTO 4'!B47</f>
        <v>42.5</v>
      </c>
      <c r="K12" s="812"/>
      <c r="L12" s="117"/>
      <c r="M12" s="118"/>
    </row>
    <row r="13" spans="1:13" ht="16.5" thickBot="1" x14ac:dyDescent="0.3">
      <c r="A13" s="819" t="s">
        <v>433</v>
      </c>
      <c r="B13" s="820"/>
      <c r="C13" s="820"/>
      <c r="D13" s="821"/>
      <c r="E13" s="120"/>
      <c r="F13" s="105"/>
      <c r="G13" s="824">
        <f>'Elenco Lotti'!O15</f>
        <v>13250</v>
      </c>
      <c r="H13" s="825"/>
      <c r="I13" s="144" t="str">
        <f>'LOTTO 4'!A48</f>
        <v xml:space="preserve">COOK ITALIA SRL </v>
      </c>
      <c r="J13" s="811">
        <f>'LOTTO 4'!B48</f>
        <v>80</v>
      </c>
      <c r="K13" s="812"/>
      <c r="L13" s="117"/>
      <c r="M13" s="118"/>
    </row>
    <row r="14" spans="1:13" ht="16.5" thickBot="1" x14ac:dyDescent="0.3">
      <c r="A14" s="855"/>
      <c r="B14" s="856"/>
      <c r="C14" s="856"/>
      <c r="D14" s="857"/>
      <c r="E14" s="120"/>
      <c r="F14" s="105"/>
      <c r="G14" s="152"/>
      <c r="H14" s="152"/>
      <c r="I14" s="144" t="str">
        <f>'LOTTO 4'!A49</f>
        <v xml:space="preserve">OLYMPUS ITALIA SRL </v>
      </c>
      <c r="J14" s="811">
        <f>'LOTTO 4'!B49</f>
        <v>68.75</v>
      </c>
      <c r="K14" s="812"/>
      <c r="L14" s="117"/>
      <c r="M14" s="118"/>
    </row>
    <row r="15" spans="1:13" ht="16.5" thickBot="1" x14ac:dyDescent="0.3">
      <c r="A15" s="826" t="s">
        <v>434</v>
      </c>
      <c r="B15" s="820"/>
      <c r="C15" s="820"/>
      <c r="D15" s="821"/>
      <c r="E15" s="120"/>
      <c r="F15" s="105"/>
      <c r="G15" s="827"/>
      <c r="H15" s="827"/>
      <c r="I15" s="150" t="str">
        <f>'LOTTO 4'!A50</f>
        <v>MEDITREND SRL</v>
      </c>
      <c r="J15" s="828">
        <f>'LOTTO 4'!B50</f>
        <v>42.5</v>
      </c>
      <c r="K15" s="829"/>
      <c r="L15" s="105"/>
      <c r="M15" s="105"/>
    </row>
    <row r="16" spans="1:13" ht="15.75" x14ac:dyDescent="0.25">
      <c r="A16" s="819" t="s">
        <v>435</v>
      </c>
      <c r="B16" s="820"/>
      <c r="C16" s="820"/>
      <c r="D16" s="821"/>
      <c r="E16" s="120"/>
      <c r="F16" s="105"/>
      <c r="G16" s="830"/>
      <c r="H16" s="830"/>
      <c r="I16" s="105"/>
      <c r="J16" s="105"/>
      <c r="K16" s="105"/>
      <c r="L16" s="105"/>
      <c r="M16" s="105"/>
    </row>
    <row r="17" spans="1:13" ht="16.5" thickBot="1" x14ac:dyDescent="0.3">
      <c r="A17" s="831"/>
      <c r="B17" s="832"/>
      <c r="C17" s="832"/>
      <c r="D17" s="833"/>
      <c r="E17" s="120"/>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 t="shared" ref="A20:A27" si="0">I8</f>
        <v>CHIRURMEDICA SRL</v>
      </c>
      <c r="B20" s="202">
        <v>10</v>
      </c>
      <c r="C20" s="835">
        <v>0.5</v>
      </c>
      <c r="D20" s="835">
        <f>MAX(B20:B27)</f>
        <v>10</v>
      </c>
      <c r="E20" s="133">
        <f>POWER(B20/$D$20,$C$20)</f>
        <v>1</v>
      </c>
      <c r="F20" s="835">
        <v>40</v>
      </c>
      <c r="G20" s="133">
        <f>E20*$F$20</f>
        <v>40</v>
      </c>
      <c r="H20" s="134">
        <f>TRUNC($G$13-($G$13/100*B20),2)</f>
        <v>11925</v>
      </c>
      <c r="I20" s="135" t="str">
        <f>A20</f>
        <v>CHIRURMEDICA SRL</v>
      </c>
      <c r="J20" s="133">
        <f>IF(I20=I8,J8,IF(I20=$H$7,$I$7,IF(I20=$H$8,$I$8,IF(I20=#REF!,#REF!,IF(I20=$H$10,$I$10,IF(I20=$H$11,$I$11,"1"))))))</f>
        <v>42.5</v>
      </c>
      <c r="K20" s="133">
        <f>G20</f>
        <v>40</v>
      </c>
      <c r="L20" s="70">
        <f>SUM(J20,K20)</f>
        <v>82.5</v>
      </c>
      <c r="M20" s="71" t="str">
        <f>IF(AND(K20&gt;=20,J20&gt;=60),"ANOMALIA","NO ANOMALIA")</f>
        <v>NO ANOMALIA</v>
      </c>
    </row>
    <row r="21" spans="1:13" ht="15.75" x14ac:dyDescent="0.2">
      <c r="A21" s="136" t="str">
        <f t="shared" si="0"/>
        <v xml:space="preserve">COLMA </v>
      </c>
      <c r="B21" s="203">
        <v>8</v>
      </c>
      <c r="C21" s="836"/>
      <c r="D21" s="836"/>
      <c r="E21" s="137">
        <f t="shared" ref="E21:E27" si="1">POWER(B21/$D$20,$C$20)</f>
        <v>0.89442719099991586</v>
      </c>
      <c r="F21" s="836"/>
      <c r="G21" s="137">
        <f t="shared" ref="G21:G27" si="2">E21*$F$20</f>
        <v>35.777087639996637</v>
      </c>
      <c r="H21" s="138">
        <f t="shared" ref="H21:H27" si="3">TRUNC($G$13-($G$13/100*B21),2)</f>
        <v>12190</v>
      </c>
      <c r="I21" s="139" t="str">
        <f t="shared" ref="I21:I27" si="4">A21</f>
        <v xml:space="preserve">COLMA </v>
      </c>
      <c r="J21" s="137">
        <f>IF(I21=I9,J9,IF(I21=$H$7,$I$7,IF(I21=$H$8,$I$8,IF(I21=#REF!,#REF!,IF(I21=$H$10,$I$10,IF(I21=$H$11,$I$11,"1"))))))</f>
        <v>68.75</v>
      </c>
      <c r="K21" s="137">
        <f t="shared" ref="K21:K27" si="5">G21</f>
        <v>35.777087639996637</v>
      </c>
      <c r="L21" s="72">
        <f t="shared" ref="L21:L27" si="6">SUM(J21,K21)</f>
        <v>104.52708763999664</v>
      </c>
      <c r="M21" s="73" t="str">
        <f t="shared" ref="M21:M27" si="7">IF(AND(K21&gt;=20,J21&gt;=60),"ANOMALIA","NO ANOMALIA")</f>
        <v>ANOMALIA</v>
      </c>
    </row>
    <row r="22" spans="1:13" ht="15.75" x14ac:dyDescent="0.2">
      <c r="A22" s="136" t="str">
        <f t="shared" si="0"/>
        <v>COLOPLAST</v>
      </c>
      <c r="B22" s="203">
        <v>5</v>
      </c>
      <c r="C22" s="836"/>
      <c r="D22" s="836"/>
      <c r="E22" s="137">
        <f t="shared" si="1"/>
        <v>0.70710678118654757</v>
      </c>
      <c r="F22" s="836"/>
      <c r="G22" s="137">
        <f t="shared" si="2"/>
        <v>28.284271247461902</v>
      </c>
      <c r="H22" s="138">
        <f t="shared" si="3"/>
        <v>12587.5</v>
      </c>
      <c r="I22" s="139" t="str">
        <f t="shared" si="4"/>
        <v>COLOPLAST</v>
      </c>
      <c r="J22" s="137">
        <f>IF(I22=I10,J10,IF(I22=$H$7,$I$7,IF(I22=$H$8,$I$8,IF(I22=#REF!,#REF!,IF(I22=$H$10,$I$10,IF(I22=$H$11,$I$11,"1"))))))</f>
        <v>68.75</v>
      </c>
      <c r="K22" s="137">
        <f t="shared" si="5"/>
        <v>28.284271247461902</v>
      </c>
      <c r="L22" s="72">
        <f t="shared" si="6"/>
        <v>97.034271247461902</v>
      </c>
      <c r="M22" s="73" t="str">
        <f t="shared" si="7"/>
        <v>ANOMALIA</v>
      </c>
    </row>
    <row r="23" spans="1:13" ht="15.75" x14ac:dyDescent="0.2">
      <c r="A23" s="136" t="str">
        <f t="shared" si="0"/>
        <v>BOSTON SCIENTIFIC S.P.A.</v>
      </c>
      <c r="B23" s="203">
        <v>6</v>
      </c>
      <c r="C23" s="836"/>
      <c r="D23" s="836"/>
      <c r="E23" s="137">
        <f t="shared" si="1"/>
        <v>0.7745966692414834</v>
      </c>
      <c r="F23" s="836"/>
      <c r="G23" s="137">
        <f t="shared" si="2"/>
        <v>30.983866769659336</v>
      </c>
      <c r="H23" s="138">
        <f t="shared" si="3"/>
        <v>12455</v>
      </c>
      <c r="I23" s="139" t="str">
        <f t="shared" si="4"/>
        <v>BOSTON SCIENTIFIC S.P.A.</v>
      </c>
      <c r="J23" s="137">
        <f>IF(I23=I11,J11,IF(I23=$H$7,$I$7,IF(I23=$H$8,$I$8,IF(I23=#REF!,#REF!,IF(I23=$H$10,$I$10,IF(I23=$H$11,$I$11,"1"))))))</f>
        <v>68.75</v>
      </c>
      <c r="K23" s="137">
        <f t="shared" si="5"/>
        <v>30.983866769659336</v>
      </c>
      <c r="L23" s="72">
        <f t="shared" si="6"/>
        <v>99.733866769659329</v>
      </c>
      <c r="M23" s="73" t="str">
        <f t="shared" si="7"/>
        <v>ANOMALIA</v>
      </c>
    </row>
    <row r="24" spans="1:13" ht="15.75" x14ac:dyDescent="0.2">
      <c r="A24" s="136" t="str">
        <f t="shared" si="0"/>
        <v>ARS CHIRURGICA SRL</v>
      </c>
      <c r="B24" s="203">
        <v>2.6</v>
      </c>
      <c r="C24" s="836"/>
      <c r="D24" s="836"/>
      <c r="E24" s="137">
        <f t="shared" si="1"/>
        <v>0.50990195135927852</v>
      </c>
      <c r="F24" s="836"/>
      <c r="G24" s="137">
        <f t="shared" si="2"/>
        <v>20.396078054371142</v>
      </c>
      <c r="H24" s="138">
        <f t="shared" si="3"/>
        <v>12905.5</v>
      </c>
      <c r="I24" s="139" t="str">
        <f t="shared" si="4"/>
        <v>ARS CHIRURGICA SRL</v>
      </c>
      <c r="J24" s="137">
        <f>IF(I24=I12,J12,IF(I24=$H$7,$I$7,IF(I24=$H$8,$I$8,IF(I24=#REF!,#REF!,IF(I24=$H$10,$I$10,IF(I24=$H$11,$I$11,"1"))))))</f>
        <v>42.5</v>
      </c>
      <c r="K24" s="137">
        <f t="shared" si="5"/>
        <v>20.396078054371142</v>
      </c>
      <c r="L24" s="72">
        <f t="shared" si="6"/>
        <v>62.896078054371145</v>
      </c>
      <c r="M24" s="73" t="str">
        <f t="shared" si="7"/>
        <v>NO ANOMALIA</v>
      </c>
    </row>
    <row r="25" spans="1:13" ht="15.75" x14ac:dyDescent="0.2">
      <c r="A25" s="136" t="str">
        <f t="shared" si="0"/>
        <v xml:space="preserve">COOK ITALIA SRL </v>
      </c>
      <c r="B25" s="203">
        <v>8.5</v>
      </c>
      <c r="C25" s="836"/>
      <c r="D25" s="836"/>
      <c r="E25" s="137">
        <f t="shared" si="1"/>
        <v>0.92195444572928875</v>
      </c>
      <c r="F25" s="836"/>
      <c r="G25" s="137">
        <f t="shared" si="2"/>
        <v>36.878177829171548</v>
      </c>
      <c r="H25" s="138">
        <f t="shared" si="3"/>
        <v>12123.75</v>
      </c>
      <c r="I25" s="139" t="str">
        <f t="shared" si="4"/>
        <v xml:space="preserve">COOK ITALIA SRL </v>
      </c>
      <c r="J25" s="137">
        <f>IF(I25=I13,J13,IF(I25=$H$7,$I$7,IF(I25=$H$8,$I$8,IF(I25=#REF!,#REF!,IF(I25=$H$10,$I$10,IF(I25=$H$11,$I$11,"1"))))))</f>
        <v>80</v>
      </c>
      <c r="K25" s="137">
        <f t="shared" si="5"/>
        <v>36.878177829171548</v>
      </c>
      <c r="L25" s="72">
        <f t="shared" si="6"/>
        <v>116.87817782917155</v>
      </c>
      <c r="M25" s="73" t="str">
        <f t="shared" si="7"/>
        <v>ANOMALIA</v>
      </c>
    </row>
    <row r="26" spans="1:13" ht="15.75" x14ac:dyDescent="0.2">
      <c r="A26" s="136" t="str">
        <f t="shared" si="0"/>
        <v xml:space="preserve">OLYMPUS ITALIA SRL </v>
      </c>
      <c r="B26" s="203">
        <v>9</v>
      </c>
      <c r="C26" s="858"/>
      <c r="D26" s="858"/>
      <c r="E26" s="137">
        <f t="shared" si="1"/>
        <v>0.94868329805051377</v>
      </c>
      <c r="F26" s="858"/>
      <c r="G26" s="137">
        <f t="shared" si="2"/>
        <v>37.947331922020552</v>
      </c>
      <c r="H26" s="138">
        <f t="shared" si="3"/>
        <v>12057.5</v>
      </c>
      <c r="I26" s="139" t="str">
        <f t="shared" si="4"/>
        <v xml:space="preserve">OLYMPUS ITALIA SRL </v>
      </c>
      <c r="J26" s="137">
        <f>IF(I26=I14,J14,IF(I26=$H$7,$I$7,IF(I26=$H$8,$I$8,IF(I26=#REF!,#REF!,IF(I26=$H$10,$I$10,IF(I26=$H$11,$I$11,"1"))))))</f>
        <v>68.75</v>
      </c>
      <c r="K26" s="137">
        <f t="shared" si="5"/>
        <v>37.947331922020552</v>
      </c>
      <c r="L26" s="72">
        <f t="shared" si="6"/>
        <v>106.69733192202055</v>
      </c>
      <c r="M26" s="73" t="str">
        <f t="shared" si="7"/>
        <v>ANOMALIA</v>
      </c>
    </row>
    <row r="27" spans="1:13" ht="16.5" thickBot="1" x14ac:dyDescent="0.25">
      <c r="A27" s="140" t="str">
        <f t="shared" si="0"/>
        <v>MEDITREND SRL</v>
      </c>
      <c r="B27" s="204">
        <v>10</v>
      </c>
      <c r="C27" s="837"/>
      <c r="D27" s="837"/>
      <c r="E27" s="141">
        <f t="shared" si="1"/>
        <v>1</v>
      </c>
      <c r="F27" s="837"/>
      <c r="G27" s="141">
        <f t="shared" si="2"/>
        <v>40</v>
      </c>
      <c r="H27" s="142">
        <f t="shared" si="3"/>
        <v>11925</v>
      </c>
      <c r="I27" s="143" t="str">
        <f t="shared" si="4"/>
        <v>MEDITREND SRL</v>
      </c>
      <c r="J27" s="141">
        <f>IF(I27=I15,J15,IF(I27=$H$7,$I$7,IF(I27=$H$8,$I$8,IF(I27=#REF!,#REF!,IF(I27=$H$10,$I$10,IF(I27=$H$11,$I$11,"1"))))))</f>
        <v>42.5</v>
      </c>
      <c r="K27" s="141">
        <f t="shared" si="5"/>
        <v>40</v>
      </c>
      <c r="L27" s="74">
        <f t="shared" si="6"/>
        <v>82.5</v>
      </c>
      <c r="M27" s="75" t="str">
        <f t="shared" si="7"/>
        <v>NO ANOMALIA</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7"/>
    <mergeCell ref="D20:D27"/>
    <mergeCell ref="F20:F27"/>
    <mergeCell ref="A13:D13"/>
    <mergeCell ref="G13:H13"/>
    <mergeCell ref="J13:K13"/>
    <mergeCell ref="A15:D15"/>
    <mergeCell ref="G15:H15"/>
    <mergeCell ref="J15:K15"/>
    <mergeCell ref="J14:K14"/>
    <mergeCell ref="A14:D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20:M27">
    <cfRule type="containsText" dxfId="679" priority="1" operator="containsText" text="NO ANOMALIA">
      <formula>NOT(ISERROR(SEARCH("NO ANOMALIA",M20)))</formula>
    </cfRule>
    <cfRule type="containsText" dxfId="678" priority="2" operator="containsText" text="ANOMALIA">
      <formula>NOT(ISERROR(SEARCH("ANOMALIA",M20)))</formula>
    </cfRule>
  </conditionalFormatting>
  <conditionalFormatting sqref="M20:M27">
    <cfRule type="containsText" dxfId="677" priority="3" operator="containsText" text="ANOMALIA">
      <formula>NOT(ISERROR(SEARCH("ANOMALIA",M20)))</formula>
    </cfRule>
  </conditionalFormatting>
  <conditionalFormatting sqref="L20:L27">
    <cfRule type="expression" dxfId="676" priority="4">
      <formula>L20=MAX($L$20:$L$31)</formula>
    </cfRule>
  </conditionalFormatting>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oglio118"/>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502</v>
      </c>
      <c r="B2" s="775"/>
      <c r="C2" s="775"/>
      <c r="D2" s="775"/>
      <c r="E2" s="775"/>
      <c r="F2" s="775"/>
      <c r="G2" s="775"/>
      <c r="H2" s="775"/>
      <c r="I2" s="775"/>
      <c r="J2" s="775"/>
      <c r="K2" s="776"/>
      <c r="L2" s="105"/>
      <c r="M2" s="105"/>
    </row>
    <row r="3" spans="1:13" ht="21" thickBot="1" x14ac:dyDescent="0.35">
      <c r="A3" s="777" t="str">
        <f>'Elenco Lotti'!B147</f>
        <v>9829679BB6</v>
      </c>
      <c r="B3" s="778"/>
      <c r="C3" s="778"/>
      <c r="D3" s="778"/>
      <c r="E3" s="778"/>
      <c r="F3" s="778"/>
      <c r="G3" s="778"/>
      <c r="H3" s="778"/>
      <c r="I3" s="778"/>
      <c r="J3" s="778"/>
      <c r="K3" s="779"/>
      <c r="L3" s="105"/>
      <c r="M3" s="105"/>
    </row>
    <row r="4" spans="1:13" ht="21" thickBot="1" x14ac:dyDescent="0.35">
      <c r="A4" s="802" t="str">
        <f>'ECONOMICA LOTTO 57'!A4:K4</f>
        <v>Estrattore di calcoli percutanea</v>
      </c>
      <c r="B4" s="803"/>
      <c r="C4" s="803"/>
      <c r="D4" s="803"/>
      <c r="E4" s="803"/>
      <c r="F4" s="803"/>
      <c r="G4" s="803"/>
      <c r="H4" s="803"/>
      <c r="I4" s="803"/>
      <c r="J4" s="803"/>
      <c r="K4" s="804"/>
      <c r="L4" s="105"/>
      <c r="M4" s="105"/>
    </row>
    <row r="5" spans="1:13" ht="21.75" customHeight="1" x14ac:dyDescent="0.25">
      <c r="A5" s="780" t="str">
        <f>'Elenco Lotti'!C147</f>
        <v xml:space="preserve">Estrattore di calcoli in Nitinol   per nefrolitotomia percutanea, con manico a pinza, corpo rigido lungo 38 cm circa , diametro 10 CH circa, cestello a 3 fili in nitinol ad apertura frontale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58'!A20</f>
        <v>ARS CHIRURGICA SRL</v>
      </c>
      <c r="J8" s="811">
        <f>'LOTTO 58'!B20</f>
        <v>80</v>
      </c>
      <c r="K8" s="812"/>
      <c r="L8" s="117"/>
      <c r="M8" s="118"/>
    </row>
    <row r="9" spans="1:13" ht="16.5" thickBot="1" x14ac:dyDescent="0.3">
      <c r="A9" s="808"/>
      <c r="B9" s="808"/>
      <c r="C9" s="808"/>
      <c r="D9" s="808"/>
      <c r="E9" s="808"/>
      <c r="F9" s="808"/>
      <c r="G9" s="808"/>
      <c r="H9" s="808"/>
      <c r="I9" s="144" t="str">
        <f>'LOTTO 58'!A21</f>
        <v>COOK ITALIA SRL</v>
      </c>
      <c r="J9" s="811">
        <f>'LOTTO 58'!B21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7"/>
      <c r="F12" s="105"/>
      <c r="G12" s="822" t="s">
        <v>432</v>
      </c>
      <c r="H12" s="823"/>
      <c r="I12" s="145"/>
      <c r="J12" s="847"/>
      <c r="K12" s="848"/>
      <c r="L12" s="117"/>
      <c r="M12" s="118"/>
    </row>
    <row r="13" spans="1:13" ht="16.5" thickBot="1" x14ac:dyDescent="0.3">
      <c r="A13" s="819" t="s">
        <v>433</v>
      </c>
      <c r="B13" s="820"/>
      <c r="C13" s="820"/>
      <c r="D13" s="821"/>
      <c r="E13" s="287"/>
      <c r="F13" s="105"/>
      <c r="G13" s="824">
        <f>'Elenco Lotti'!O147</f>
        <v>14575</v>
      </c>
      <c r="H13" s="825"/>
      <c r="I13" s="145"/>
      <c r="J13" s="847"/>
      <c r="K13" s="848"/>
      <c r="L13" s="117"/>
      <c r="M13" s="118"/>
    </row>
    <row r="14" spans="1:13" ht="16.5" thickBot="1" x14ac:dyDescent="0.3">
      <c r="A14" s="826" t="s">
        <v>434</v>
      </c>
      <c r="B14" s="820"/>
      <c r="C14" s="820"/>
      <c r="D14" s="821"/>
      <c r="E14" s="287"/>
      <c r="F14" s="105"/>
      <c r="G14" s="827"/>
      <c r="H14" s="827"/>
      <c r="I14" s="146"/>
      <c r="J14" s="849"/>
      <c r="K14" s="850"/>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288" t="e">
        <f>POWER(B19/$D$19,$C$19)</f>
        <v>#DIV/0!</v>
      </c>
      <c r="F19" s="835">
        <v>40</v>
      </c>
      <c r="G19" s="288" t="e">
        <f>E19*$F$19</f>
        <v>#DIV/0!</v>
      </c>
      <c r="H19" s="134">
        <f>TRUNC($G$13-($G$13/100*B19),2)</f>
        <v>14575</v>
      </c>
      <c r="I19" s="135" t="str">
        <f>A19</f>
        <v>ARS CHIRURGICA SRL</v>
      </c>
      <c r="J19" s="288">
        <f>IF(I19=I8,J8,IF(I19=$H$7,$I$7,IF(I19=$H$8,$I$8,IF(I19=#REF!,#REF!,IF(I19=$H$10,$I$10,IF(I19=$H$11,$I$11,"1"))))))</f>
        <v>80</v>
      </c>
      <c r="K19" s="288" t="e">
        <f>G19</f>
        <v>#DIV/0!</v>
      </c>
      <c r="L19" s="70" t="e">
        <f>SUM(J19,K19)</f>
        <v>#DIV/0!</v>
      </c>
      <c r="M19" s="71" t="e">
        <f>IF(AND(K19&gt;=20,J19&gt;=60),"ANOMALIA","NO ANOMALIA")</f>
        <v>#DIV/0!</v>
      </c>
    </row>
    <row r="20" spans="1:13" ht="16.5" thickBot="1" x14ac:dyDescent="0.25">
      <c r="A20" s="140" t="str">
        <f>I9</f>
        <v>COOK ITALIA SRL</v>
      </c>
      <c r="B20" s="204"/>
      <c r="C20" s="837"/>
      <c r="D20" s="837"/>
      <c r="E20" s="290" t="e">
        <f>POWER(B20/$D$19,$C$19)</f>
        <v>#DIV/0!</v>
      </c>
      <c r="F20" s="837"/>
      <c r="G20" s="290" t="e">
        <f>E20*$F$19</f>
        <v>#DIV/0!</v>
      </c>
      <c r="H20" s="142">
        <f>TRUNC($G$13-($G$13/100*B20),2)</f>
        <v>14575</v>
      </c>
      <c r="I20" s="143" t="str">
        <f>A20</f>
        <v>COOK ITALIA SRL</v>
      </c>
      <c r="J20" s="290">
        <f>IF(I20=I9,J9,IF(I20=$H$7,$I$7,IF(I20=$H$8,$I$8,IF(I20=#REF!,#REF!,IF(I20=$H$10,$I$10,IF(I20=$H$11,$I$11,"1"))))))</f>
        <v>80</v>
      </c>
      <c r="K20" s="290"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63" priority="1" operator="containsText" text="NO ANOMALIA">
      <formula>NOT(ISERROR(SEARCH("NO ANOMALIA",M19)))</formula>
    </cfRule>
    <cfRule type="containsText" dxfId="462" priority="2" operator="containsText" text="ANOMALIA">
      <formula>NOT(ISERROR(SEARCH("ANOMALIA",M19)))</formula>
    </cfRule>
  </conditionalFormatting>
  <conditionalFormatting sqref="M19:M20">
    <cfRule type="containsText" dxfId="461" priority="3" operator="containsText" text="ANOMALIA">
      <formula>NOT(ISERROR(SEARCH("ANOMALIA",M19)))</formula>
    </cfRule>
  </conditionalFormatting>
  <conditionalFormatting sqref="L19:L20">
    <cfRule type="expression" dxfId="460" priority="4">
      <formula>L19=MAX($L$19:$L$24)</formula>
    </cfRule>
  </conditionalFormatting>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oglio119">
    <pageSetUpPr fitToPage="1"/>
  </sheetPr>
  <dimension ref="A1:K16"/>
  <sheetViews>
    <sheetView topLeftCell="A4" workbookViewId="0">
      <selection activeCell="J23" sqref="J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503</v>
      </c>
      <c r="B2" s="775"/>
      <c r="C2" s="775"/>
      <c r="D2" s="775"/>
      <c r="E2" s="775"/>
      <c r="F2" s="775"/>
      <c r="G2" s="775"/>
      <c r="H2" s="775"/>
      <c r="I2" s="775"/>
      <c r="J2" s="775"/>
      <c r="K2" s="776"/>
    </row>
    <row r="3" spans="1:11" ht="21" thickBot="1" x14ac:dyDescent="0.35">
      <c r="A3" s="777">
        <f>'Elenco Lotti'!B149</f>
        <v>9829692672</v>
      </c>
      <c r="B3" s="778"/>
      <c r="C3" s="778"/>
      <c r="D3" s="778"/>
      <c r="E3" s="778"/>
      <c r="F3" s="778"/>
      <c r="G3" s="778"/>
      <c r="H3" s="778"/>
      <c r="I3" s="778"/>
      <c r="J3" s="778"/>
      <c r="K3" s="779"/>
    </row>
    <row r="4" spans="1:11" ht="21" thickBot="1" x14ac:dyDescent="0.35">
      <c r="A4" s="802" t="str">
        <f>'ECONOMICA LOTTO 58'!A4:K4</f>
        <v>Estrattore di calcoli percutanea</v>
      </c>
      <c r="B4" s="803"/>
      <c r="C4" s="803"/>
      <c r="D4" s="803"/>
      <c r="E4" s="803"/>
      <c r="F4" s="803"/>
      <c r="G4" s="803"/>
      <c r="H4" s="803"/>
      <c r="I4" s="803"/>
      <c r="J4" s="803"/>
      <c r="K4" s="804"/>
    </row>
    <row r="5" spans="1:11" x14ac:dyDescent="0.2">
      <c r="A5" s="780" t="str">
        <f>'Elenco Lotti'!C148</f>
        <v xml:space="preserve">Estrattore di calcoli in Nitinol   per nefrolitotomia percutanea, con manico a pinza, corpo rigido lungo 38 cm circa , diametro 10 CH circa, cestello a 3 fili in nitinol ad apertura frontale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151" t="str">
        <f>'Elenco Lotti'!R149</f>
        <v>COOK ITALIA SRL</v>
      </c>
      <c r="C8" s="205">
        <v>0.9</v>
      </c>
      <c r="D8" s="206">
        <v>0.9</v>
      </c>
      <c r="E8" s="207">
        <v>0.9</v>
      </c>
      <c r="F8" s="89">
        <f>AVERAGE(C8:E8)</f>
        <v>0.9</v>
      </c>
      <c r="G8" s="431">
        <f>MAX(F8:F8)</f>
        <v>0.9</v>
      </c>
      <c r="H8" s="431">
        <f>F8/$G8</f>
        <v>1</v>
      </c>
      <c r="I8" s="435">
        <v>50</v>
      </c>
      <c r="J8" s="88">
        <f>H8*I$8</f>
        <v>50</v>
      </c>
      <c r="K8" s="795" t="s">
        <v>731</v>
      </c>
    </row>
    <row r="9" spans="1:11" ht="48" customHeight="1" thickBot="1" x14ac:dyDescent="0.25">
      <c r="A9" s="430" t="s">
        <v>623</v>
      </c>
      <c r="B9" s="96" t="str">
        <f>B8</f>
        <v>COOK ITALIA SRL</v>
      </c>
      <c r="C9" s="205">
        <v>0.9</v>
      </c>
      <c r="D9" s="206">
        <v>0.9</v>
      </c>
      <c r="E9" s="207">
        <v>0.9</v>
      </c>
      <c r="F9" s="89">
        <f>AVERAGE(C9:E9)</f>
        <v>0.9</v>
      </c>
      <c r="G9" s="431">
        <f>MAX(F9:F9)</f>
        <v>0.9</v>
      </c>
      <c r="H9" s="431">
        <f>F9/$G9</f>
        <v>1</v>
      </c>
      <c r="I9" s="435">
        <v>15</v>
      </c>
      <c r="J9" s="88">
        <f>H9*I$9</f>
        <v>15</v>
      </c>
      <c r="K9" s="796"/>
    </row>
    <row r="10" spans="1:11" ht="48" customHeight="1" thickBot="1" x14ac:dyDescent="0.25">
      <c r="A10" s="235" t="s">
        <v>427</v>
      </c>
      <c r="B10" s="236" t="str">
        <f>B8</f>
        <v>COOK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COOK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oglio120"/>
  <dimension ref="A1:M19"/>
  <sheetViews>
    <sheetView workbookViewId="0">
      <selection activeCell="I8" sqref="I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503</v>
      </c>
      <c r="B2" s="775"/>
      <c r="C2" s="775"/>
      <c r="D2" s="775"/>
      <c r="E2" s="775"/>
      <c r="F2" s="775"/>
      <c r="G2" s="775"/>
      <c r="H2" s="775"/>
      <c r="I2" s="775"/>
      <c r="J2" s="775"/>
      <c r="K2" s="776"/>
      <c r="L2" s="105"/>
      <c r="M2" s="105"/>
    </row>
    <row r="3" spans="1:13" ht="21" thickBot="1" x14ac:dyDescent="0.35">
      <c r="A3" s="777">
        <f>'Elenco Lotti'!B149</f>
        <v>9829692672</v>
      </c>
      <c r="B3" s="778"/>
      <c r="C3" s="778"/>
      <c r="D3" s="778"/>
      <c r="E3" s="778"/>
      <c r="F3" s="778"/>
      <c r="G3" s="778"/>
      <c r="H3" s="778"/>
      <c r="I3" s="778"/>
      <c r="J3" s="778"/>
      <c r="K3" s="779"/>
      <c r="L3" s="105"/>
      <c r="M3" s="105"/>
    </row>
    <row r="4" spans="1:13" ht="21" thickBot="1" x14ac:dyDescent="0.35">
      <c r="A4" s="802" t="str">
        <f>'ECONOMICA LOTTO 58'!A4:K4</f>
        <v>Estrattore di calcoli percutanea</v>
      </c>
      <c r="B4" s="803"/>
      <c r="C4" s="803"/>
      <c r="D4" s="803"/>
      <c r="E4" s="803"/>
      <c r="F4" s="803"/>
      <c r="G4" s="803"/>
      <c r="H4" s="803"/>
      <c r="I4" s="803"/>
      <c r="J4" s="803"/>
      <c r="K4" s="804"/>
      <c r="L4" s="105"/>
      <c r="M4" s="105"/>
    </row>
    <row r="5" spans="1:13" ht="21.75" customHeight="1" x14ac:dyDescent="0.25">
      <c r="A5" s="780" t="str">
        <f>'Elenco Lotti'!C148</f>
        <v xml:space="preserve">Estrattore di calcoli in Nitinol   per nefrolitotomia percutanea, con manico a pinza, corpo rigido lungo 38 cm circa , diametro 10 CH circa, cestello a 3 fili in nitinol ad apertura frontale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59'!A16</f>
        <v>COOK ITALIA SRL</v>
      </c>
      <c r="J8" s="811">
        <f>'LOTTO 59'!B16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7"/>
      <c r="F12" s="105"/>
      <c r="G12" s="822" t="s">
        <v>432</v>
      </c>
      <c r="H12" s="823"/>
      <c r="I12" s="150"/>
      <c r="J12" s="828"/>
      <c r="K12" s="829"/>
      <c r="L12" s="117"/>
      <c r="M12" s="118"/>
    </row>
    <row r="13" spans="1:13" ht="16.5" thickBot="1" x14ac:dyDescent="0.3">
      <c r="A13" s="819" t="s">
        <v>433</v>
      </c>
      <c r="B13" s="820"/>
      <c r="C13" s="820"/>
      <c r="D13" s="821"/>
      <c r="E13" s="287"/>
      <c r="F13" s="105"/>
      <c r="G13" s="824">
        <f>'Elenco Lotti'!O149</f>
        <v>14575</v>
      </c>
      <c r="H13" s="825"/>
      <c r="I13" s="150"/>
      <c r="J13" s="828"/>
      <c r="K13" s="829"/>
      <c r="L13" s="117"/>
      <c r="M13" s="118"/>
    </row>
    <row r="14" spans="1:13" ht="16.5" thickBot="1" x14ac:dyDescent="0.3">
      <c r="A14" s="826" t="s">
        <v>434</v>
      </c>
      <c r="B14" s="820"/>
      <c r="C14" s="820"/>
      <c r="D14" s="821"/>
      <c r="E14" s="287"/>
      <c r="F14" s="105"/>
      <c r="G14" s="827"/>
      <c r="H14" s="827"/>
      <c r="I14" s="150"/>
      <c r="J14" s="828"/>
      <c r="K14" s="829"/>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14575</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59" priority="1" operator="containsText" text="NO ANOMALIA">
      <formula>NOT(ISERROR(SEARCH("NO ANOMALIA",M19)))</formula>
    </cfRule>
    <cfRule type="containsText" dxfId="458" priority="2" operator="containsText" text="ANOMALIA">
      <formula>NOT(ISERROR(SEARCH("ANOMALIA",M19)))</formula>
    </cfRule>
  </conditionalFormatting>
  <conditionalFormatting sqref="M19">
    <cfRule type="containsText" dxfId="457" priority="3" operator="containsText" text="ANOMALIA">
      <formula>NOT(ISERROR(SEARCH("ANOMALIA",M19)))</formula>
    </cfRule>
  </conditionalFormatting>
  <conditionalFormatting sqref="L19">
    <cfRule type="expression" dxfId="456" priority="4">
      <formula>L19=MAX($L$19:$L$23)</formula>
    </cfRule>
  </conditionalFormatting>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oglio121">
    <pageSetUpPr fitToPage="1"/>
  </sheetPr>
  <dimension ref="A1:K51"/>
  <sheetViews>
    <sheetView topLeftCell="A17" workbookViewId="0">
      <selection activeCell="K8" sqref="K8:K3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504</v>
      </c>
      <c r="B2" s="775"/>
      <c r="C2" s="775"/>
      <c r="D2" s="775"/>
      <c r="E2" s="775"/>
      <c r="F2" s="775"/>
      <c r="G2" s="775"/>
      <c r="H2" s="775"/>
      <c r="I2" s="775"/>
      <c r="J2" s="775"/>
      <c r="K2" s="776"/>
    </row>
    <row r="3" spans="1:11" ht="21" thickBot="1" x14ac:dyDescent="0.35">
      <c r="A3" s="777" t="str">
        <f>'Elenco Lotti'!B151</f>
        <v>9829703F83</v>
      </c>
      <c r="B3" s="778"/>
      <c r="C3" s="778"/>
      <c r="D3" s="778"/>
      <c r="E3" s="778"/>
      <c r="F3" s="778"/>
      <c r="G3" s="778"/>
      <c r="H3" s="778"/>
      <c r="I3" s="778"/>
      <c r="J3" s="778"/>
      <c r="K3" s="779"/>
    </row>
    <row r="4" spans="1:11" ht="21" thickBot="1" x14ac:dyDescent="0.35">
      <c r="A4" s="802" t="str">
        <f>'Elenco Lotti'!C150</f>
        <v>Estrattore di calcoli endoscopia</v>
      </c>
      <c r="B4" s="803"/>
      <c r="C4" s="803"/>
      <c r="D4" s="803"/>
      <c r="E4" s="803"/>
      <c r="F4" s="803"/>
      <c r="G4" s="803"/>
      <c r="H4" s="803"/>
      <c r="I4" s="803"/>
      <c r="J4" s="803"/>
      <c r="K4" s="804"/>
    </row>
    <row r="5" spans="1:11" x14ac:dyDescent="0.2">
      <c r="A5" s="780" t="str">
        <f>'Elenco Lotti'!C151</f>
        <v>Estrattore di calcoli con cestello quattro fili in Nitinol ad elevata massa e forza radiale , senza punta , diametro di 2.4 Fr. e lunghezza 115 cm, circa; diametro apertura massima del cestello 1 cm e 2 cm circa, impugnatura ergonomica completamente smontabile.</v>
      </c>
      <c r="B5" s="781"/>
      <c r="C5" s="781"/>
      <c r="D5" s="781"/>
      <c r="E5" s="781"/>
      <c r="F5" s="781"/>
      <c r="G5" s="781"/>
      <c r="H5" s="781"/>
      <c r="I5" s="781"/>
      <c r="J5" s="781"/>
      <c r="K5" s="782"/>
    </row>
    <row r="6" spans="1:11" ht="4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Lotti'!R151</f>
        <v>CHIRURMEDICA SRL</v>
      </c>
      <c r="C8" s="217">
        <v>0.5</v>
      </c>
      <c r="D8" s="206">
        <v>0.5</v>
      </c>
      <c r="E8" s="207">
        <v>0.5</v>
      </c>
      <c r="F8" s="568">
        <f>AVERAGE(C8:E8)</f>
        <v>0.5</v>
      </c>
      <c r="G8" s="851">
        <f>MAX(F8:F15)</f>
        <v>1</v>
      </c>
      <c r="H8" s="431">
        <f>F8/$G8</f>
        <v>0.5</v>
      </c>
      <c r="I8" s="792">
        <v>50</v>
      </c>
      <c r="J8" s="88">
        <f>H8*I$8</f>
        <v>25</v>
      </c>
      <c r="K8" s="795" t="s">
        <v>669</v>
      </c>
    </row>
    <row r="9" spans="1:11" ht="15.75" x14ac:dyDescent="0.2">
      <c r="A9" s="787"/>
      <c r="B9" s="90" t="str">
        <f>'Elenco Lotti'!R152</f>
        <v>TELEFLEX MEDICAL SRL</v>
      </c>
      <c r="C9" s="218">
        <v>0.5</v>
      </c>
      <c r="D9" s="209">
        <v>0.5</v>
      </c>
      <c r="E9" s="210">
        <v>0.5</v>
      </c>
      <c r="F9" s="624">
        <f t="shared" ref="F9:F39" si="0">AVERAGE(C9:E9)</f>
        <v>0.5</v>
      </c>
      <c r="G9" s="852"/>
      <c r="H9" s="432">
        <f>F9/$G8</f>
        <v>0.5</v>
      </c>
      <c r="I9" s="793"/>
      <c r="J9" s="91">
        <f>H9*I$8</f>
        <v>25</v>
      </c>
      <c r="K9" s="796"/>
    </row>
    <row r="10" spans="1:11" ht="15.75" x14ac:dyDescent="0.2">
      <c r="A10" s="787"/>
      <c r="B10" s="90" t="str">
        <f>'Elenco Lotti'!R153</f>
        <v>COLOPLAST</v>
      </c>
      <c r="C10" s="218">
        <v>0.9</v>
      </c>
      <c r="D10" s="209">
        <v>0.9</v>
      </c>
      <c r="E10" s="210">
        <v>0.9</v>
      </c>
      <c r="F10" s="624">
        <f t="shared" si="0"/>
        <v>0.9</v>
      </c>
      <c r="G10" s="852"/>
      <c r="H10" s="432">
        <f>F10/$G8</f>
        <v>0.9</v>
      </c>
      <c r="I10" s="793"/>
      <c r="J10" s="91">
        <f t="shared" ref="J10:J15" si="1">H10*I$8</f>
        <v>45</v>
      </c>
      <c r="K10" s="796"/>
    </row>
    <row r="11" spans="1:11" ht="15.75" x14ac:dyDescent="0.2">
      <c r="A11" s="787"/>
      <c r="B11" s="90" t="str">
        <f>'Elenco Lotti'!R154</f>
        <v>BOSTON SCIENTIFIC S.P.A.</v>
      </c>
      <c r="C11" s="218">
        <v>0.9</v>
      </c>
      <c r="D11" s="209">
        <v>0.9</v>
      </c>
      <c r="E11" s="210">
        <v>0.9</v>
      </c>
      <c r="F11" s="624">
        <f t="shared" si="0"/>
        <v>0.9</v>
      </c>
      <c r="G11" s="852"/>
      <c r="H11" s="432">
        <f>F11/$G8</f>
        <v>0.9</v>
      </c>
      <c r="I11" s="793"/>
      <c r="J11" s="91">
        <f t="shared" si="1"/>
        <v>45</v>
      </c>
      <c r="K11" s="796"/>
    </row>
    <row r="12" spans="1:11" ht="15.75" x14ac:dyDescent="0.2">
      <c r="A12" s="787"/>
      <c r="B12" s="90" t="str">
        <f>'Elenco Lotti'!R155</f>
        <v>ARS CHIRURGICA SRL</v>
      </c>
      <c r="C12" s="218">
        <v>0.9</v>
      </c>
      <c r="D12" s="209">
        <v>0.9</v>
      </c>
      <c r="E12" s="210">
        <v>0.9</v>
      </c>
      <c r="F12" s="624">
        <f t="shared" si="0"/>
        <v>0.9</v>
      </c>
      <c r="G12" s="852"/>
      <c r="H12" s="432">
        <f>F12/$G8</f>
        <v>0.9</v>
      </c>
      <c r="I12" s="793"/>
      <c r="J12" s="91">
        <f t="shared" si="1"/>
        <v>45</v>
      </c>
      <c r="K12" s="796"/>
    </row>
    <row r="13" spans="1:11" ht="15.75" x14ac:dyDescent="0.2">
      <c r="A13" s="787"/>
      <c r="B13" s="90" t="str">
        <f>'Elenco Lotti'!R156</f>
        <v>COOK ITALIA SRL</v>
      </c>
      <c r="C13" s="218">
        <v>0.9</v>
      </c>
      <c r="D13" s="209">
        <v>0.9</v>
      </c>
      <c r="E13" s="210">
        <v>0.9</v>
      </c>
      <c r="F13" s="624">
        <f t="shared" si="0"/>
        <v>0.9</v>
      </c>
      <c r="G13" s="852"/>
      <c r="H13" s="432">
        <f>F13/$G8</f>
        <v>0.9</v>
      </c>
      <c r="I13" s="793"/>
      <c r="J13" s="91">
        <f t="shared" si="1"/>
        <v>45</v>
      </c>
      <c r="K13" s="796"/>
    </row>
    <row r="14" spans="1:11" ht="15.75" x14ac:dyDescent="0.2">
      <c r="A14" s="787"/>
      <c r="B14" s="90" t="str">
        <f>'Elenco Lotti'!R157</f>
        <v>OLYMPUS ITALIA SRL</v>
      </c>
      <c r="C14" s="218">
        <v>1</v>
      </c>
      <c r="D14" s="209">
        <v>1</v>
      </c>
      <c r="E14" s="210">
        <v>1</v>
      </c>
      <c r="F14" s="624">
        <f t="shared" si="0"/>
        <v>1</v>
      </c>
      <c r="G14" s="852"/>
      <c r="H14" s="432">
        <f>F14/$G8</f>
        <v>1</v>
      </c>
      <c r="I14" s="793"/>
      <c r="J14" s="91">
        <f t="shared" si="1"/>
        <v>50</v>
      </c>
      <c r="K14" s="796"/>
    </row>
    <row r="15" spans="1:11" ht="16.5" thickBot="1" x14ac:dyDescent="0.25">
      <c r="A15" s="788"/>
      <c r="B15" s="93" t="str">
        <f>'Elenco Lotti'!R158</f>
        <v>MEDITREND SRL</v>
      </c>
      <c r="C15" s="220">
        <v>0.85</v>
      </c>
      <c r="D15" s="215">
        <v>0.85</v>
      </c>
      <c r="E15" s="216">
        <v>0.85</v>
      </c>
      <c r="F15" s="556">
        <f t="shared" si="0"/>
        <v>0.85</v>
      </c>
      <c r="G15" s="853"/>
      <c r="H15" s="433">
        <f>F15/$G8</f>
        <v>0.85</v>
      </c>
      <c r="I15" s="794"/>
      <c r="J15" s="94">
        <f t="shared" si="1"/>
        <v>42.5</v>
      </c>
      <c r="K15" s="796"/>
    </row>
    <row r="16" spans="1:11" ht="15.75" customHeight="1" x14ac:dyDescent="0.2">
      <c r="A16" s="786" t="s">
        <v>623</v>
      </c>
      <c r="B16" s="399" t="str">
        <f t="shared" ref="B16:B23" si="2">B8</f>
        <v>CHIRURMEDICA SRL</v>
      </c>
      <c r="C16" s="217">
        <v>0.5</v>
      </c>
      <c r="D16" s="206">
        <v>0.5</v>
      </c>
      <c r="E16" s="207">
        <v>0.5</v>
      </c>
      <c r="F16" s="568">
        <f t="shared" si="0"/>
        <v>0.5</v>
      </c>
      <c r="G16" s="851">
        <f>MAX(F16:F23)</f>
        <v>1</v>
      </c>
      <c r="H16" s="431">
        <f>F16/$G16</f>
        <v>0.5</v>
      </c>
      <c r="I16" s="792">
        <v>15</v>
      </c>
      <c r="J16" s="88">
        <f>H16*I$16</f>
        <v>7.5</v>
      </c>
      <c r="K16" s="796"/>
    </row>
    <row r="17" spans="1:11" ht="15.75" x14ac:dyDescent="0.2">
      <c r="A17" s="787"/>
      <c r="B17" s="400" t="str">
        <f t="shared" si="2"/>
        <v>TELEFLEX MEDICAL SRL</v>
      </c>
      <c r="C17" s="511">
        <v>0.5</v>
      </c>
      <c r="D17" s="495">
        <v>0.5</v>
      </c>
      <c r="E17" s="496">
        <v>0.5</v>
      </c>
      <c r="F17" s="624">
        <f t="shared" si="0"/>
        <v>0.5</v>
      </c>
      <c r="G17" s="852"/>
      <c r="H17" s="432">
        <f>F17/$G16</f>
        <v>0.5</v>
      </c>
      <c r="I17" s="793"/>
      <c r="J17" s="91">
        <f t="shared" ref="J17:J23" si="3">H17*I$16</f>
        <v>7.5</v>
      </c>
      <c r="K17" s="796"/>
    </row>
    <row r="18" spans="1:11" ht="15.75" x14ac:dyDescent="0.2">
      <c r="A18" s="787"/>
      <c r="B18" s="400" t="str">
        <f t="shared" si="2"/>
        <v>COLOPLAST</v>
      </c>
      <c r="C18" s="218">
        <v>0.9</v>
      </c>
      <c r="D18" s="209">
        <v>0.9</v>
      </c>
      <c r="E18" s="210">
        <v>0.9</v>
      </c>
      <c r="F18" s="624">
        <f t="shared" si="0"/>
        <v>0.9</v>
      </c>
      <c r="G18" s="852"/>
      <c r="H18" s="432">
        <f>F18/$G16</f>
        <v>0.9</v>
      </c>
      <c r="I18" s="793"/>
      <c r="J18" s="91">
        <f t="shared" si="3"/>
        <v>13.5</v>
      </c>
      <c r="K18" s="796"/>
    </row>
    <row r="19" spans="1:11" ht="15.75" x14ac:dyDescent="0.2">
      <c r="A19" s="787"/>
      <c r="B19" s="400" t="str">
        <f t="shared" si="2"/>
        <v>BOSTON SCIENTIFIC S.P.A.</v>
      </c>
      <c r="C19" s="218">
        <v>0.9</v>
      </c>
      <c r="D19" s="209">
        <v>0.9</v>
      </c>
      <c r="E19" s="210">
        <v>0.9</v>
      </c>
      <c r="F19" s="624">
        <f t="shared" si="0"/>
        <v>0.9</v>
      </c>
      <c r="G19" s="852"/>
      <c r="H19" s="432">
        <f>F19/$G16</f>
        <v>0.9</v>
      </c>
      <c r="I19" s="793"/>
      <c r="J19" s="91">
        <f t="shared" si="3"/>
        <v>13.5</v>
      </c>
      <c r="K19" s="796"/>
    </row>
    <row r="20" spans="1:11" ht="15.75" x14ac:dyDescent="0.2">
      <c r="A20" s="787"/>
      <c r="B20" s="400" t="str">
        <f t="shared" si="2"/>
        <v>ARS CHIRURGICA SRL</v>
      </c>
      <c r="C20" s="218">
        <v>0.9</v>
      </c>
      <c r="D20" s="209">
        <v>0.9</v>
      </c>
      <c r="E20" s="210">
        <v>0.9</v>
      </c>
      <c r="F20" s="624">
        <f t="shared" si="0"/>
        <v>0.9</v>
      </c>
      <c r="G20" s="852"/>
      <c r="H20" s="432">
        <f>F20/$G16</f>
        <v>0.9</v>
      </c>
      <c r="I20" s="793"/>
      <c r="J20" s="91">
        <f t="shared" si="3"/>
        <v>13.5</v>
      </c>
      <c r="K20" s="796"/>
    </row>
    <row r="21" spans="1:11" ht="15.75" x14ac:dyDescent="0.2">
      <c r="A21" s="787"/>
      <c r="B21" s="400" t="str">
        <f t="shared" si="2"/>
        <v>COOK ITALIA SRL</v>
      </c>
      <c r="C21" s="218">
        <v>0.9</v>
      </c>
      <c r="D21" s="209">
        <v>0.9</v>
      </c>
      <c r="E21" s="210">
        <v>0.9</v>
      </c>
      <c r="F21" s="624">
        <f t="shared" si="0"/>
        <v>0.9</v>
      </c>
      <c r="G21" s="852"/>
      <c r="H21" s="432">
        <f>F21/$G16</f>
        <v>0.9</v>
      </c>
      <c r="I21" s="793"/>
      <c r="J21" s="91">
        <f t="shared" si="3"/>
        <v>13.5</v>
      </c>
      <c r="K21" s="796"/>
    </row>
    <row r="22" spans="1:11" ht="15.75" x14ac:dyDescent="0.2">
      <c r="A22" s="787"/>
      <c r="B22" s="400" t="str">
        <f t="shared" si="2"/>
        <v>OLYMPUS ITALIA SRL</v>
      </c>
      <c r="C22" s="218">
        <v>1</v>
      </c>
      <c r="D22" s="209">
        <v>1</v>
      </c>
      <c r="E22" s="210">
        <v>1</v>
      </c>
      <c r="F22" s="624">
        <f t="shared" si="0"/>
        <v>1</v>
      </c>
      <c r="G22" s="852"/>
      <c r="H22" s="432">
        <f>F22/$G16</f>
        <v>1</v>
      </c>
      <c r="I22" s="793"/>
      <c r="J22" s="91">
        <f t="shared" si="3"/>
        <v>15</v>
      </c>
      <c r="K22" s="796"/>
    </row>
    <row r="23" spans="1:11" ht="16.5" thickBot="1" x14ac:dyDescent="0.25">
      <c r="A23" s="788"/>
      <c r="B23" s="497" t="str">
        <f t="shared" si="2"/>
        <v>MEDITREND SRL</v>
      </c>
      <c r="C23" s="220">
        <v>0.85</v>
      </c>
      <c r="D23" s="215">
        <v>0.85</v>
      </c>
      <c r="E23" s="216">
        <v>0.85</v>
      </c>
      <c r="F23" s="556">
        <f t="shared" si="0"/>
        <v>0.85</v>
      </c>
      <c r="G23" s="853"/>
      <c r="H23" s="433">
        <f>F23/$G16</f>
        <v>0.85</v>
      </c>
      <c r="I23" s="794"/>
      <c r="J23" s="94">
        <f t="shared" si="3"/>
        <v>12.75</v>
      </c>
      <c r="K23" s="796"/>
    </row>
    <row r="24" spans="1:11" ht="15.75" customHeight="1" x14ac:dyDescent="0.2">
      <c r="A24" s="786" t="s">
        <v>427</v>
      </c>
      <c r="B24" s="478" t="str">
        <f t="shared" ref="B24:B31" si="4">B8</f>
        <v>CHIRURMEDICA SRL</v>
      </c>
      <c r="C24" s="217">
        <v>0.5</v>
      </c>
      <c r="D24" s="206">
        <v>0.5</v>
      </c>
      <c r="E24" s="207">
        <v>0.5</v>
      </c>
      <c r="F24" s="568">
        <f t="shared" si="0"/>
        <v>0.5</v>
      </c>
      <c r="G24" s="851">
        <f>MAX(F24:F31)</f>
        <v>1</v>
      </c>
      <c r="H24" s="431">
        <f>F24/$G24</f>
        <v>0.5</v>
      </c>
      <c r="I24" s="792">
        <v>10</v>
      </c>
      <c r="J24" s="88">
        <f>H24*I$24</f>
        <v>5</v>
      </c>
      <c r="K24" s="796"/>
    </row>
    <row r="25" spans="1:11" ht="15.75" x14ac:dyDescent="0.2">
      <c r="A25" s="787"/>
      <c r="B25" s="400" t="str">
        <f t="shared" si="4"/>
        <v>TELEFLEX MEDICAL SRL</v>
      </c>
      <c r="C25" s="511">
        <v>0.5</v>
      </c>
      <c r="D25" s="495">
        <v>0.5</v>
      </c>
      <c r="E25" s="496">
        <v>0.5</v>
      </c>
      <c r="F25" s="624">
        <f t="shared" si="0"/>
        <v>0.5</v>
      </c>
      <c r="G25" s="852"/>
      <c r="H25" s="432">
        <f>F25/$G24</f>
        <v>0.5</v>
      </c>
      <c r="I25" s="793"/>
      <c r="J25" s="91">
        <f t="shared" ref="J25:J31" si="5">H25*I$24</f>
        <v>5</v>
      </c>
      <c r="K25" s="796"/>
    </row>
    <row r="26" spans="1:11" ht="15.75" x14ac:dyDescent="0.2">
      <c r="A26" s="787"/>
      <c r="B26" s="400" t="str">
        <f t="shared" si="4"/>
        <v>COLOPLAST</v>
      </c>
      <c r="C26" s="218">
        <v>0.9</v>
      </c>
      <c r="D26" s="209">
        <v>0.9</v>
      </c>
      <c r="E26" s="210">
        <v>0.9</v>
      </c>
      <c r="F26" s="624">
        <f t="shared" si="0"/>
        <v>0.9</v>
      </c>
      <c r="G26" s="852"/>
      <c r="H26" s="432">
        <f>F26/$G24</f>
        <v>0.9</v>
      </c>
      <c r="I26" s="793"/>
      <c r="J26" s="91">
        <f t="shared" si="5"/>
        <v>9</v>
      </c>
      <c r="K26" s="796"/>
    </row>
    <row r="27" spans="1:11" ht="15.75" x14ac:dyDescent="0.2">
      <c r="A27" s="787"/>
      <c r="B27" s="400" t="str">
        <f t="shared" si="4"/>
        <v>BOSTON SCIENTIFIC S.P.A.</v>
      </c>
      <c r="C27" s="218">
        <v>0.9</v>
      </c>
      <c r="D27" s="209">
        <v>0.9</v>
      </c>
      <c r="E27" s="210">
        <v>0.9</v>
      </c>
      <c r="F27" s="624">
        <f t="shared" si="0"/>
        <v>0.9</v>
      </c>
      <c r="G27" s="852"/>
      <c r="H27" s="432">
        <f>F27/$G24</f>
        <v>0.9</v>
      </c>
      <c r="I27" s="793"/>
      <c r="J27" s="91">
        <f t="shared" si="5"/>
        <v>9</v>
      </c>
      <c r="K27" s="796"/>
    </row>
    <row r="28" spans="1:11" ht="15.75" x14ac:dyDescent="0.2">
      <c r="A28" s="787"/>
      <c r="B28" s="400" t="str">
        <f t="shared" si="4"/>
        <v>ARS CHIRURGICA SRL</v>
      </c>
      <c r="C28" s="218">
        <v>0.9</v>
      </c>
      <c r="D28" s="209">
        <v>0.9</v>
      </c>
      <c r="E28" s="210">
        <v>0.9</v>
      </c>
      <c r="F28" s="624">
        <f t="shared" si="0"/>
        <v>0.9</v>
      </c>
      <c r="G28" s="852"/>
      <c r="H28" s="432">
        <f>F28/$G24</f>
        <v>0.9</v>
      </c>
      <c r="I28" s="793"/>
      <c r="J28" s="91">
        <f t="shared" si="5"/>
        <v>9</v>
      </c>
      <c r="K28" s="796"/>
    </row>
    <row r="29" spans="1:11" ht="15.75" x14ac:dyDescent="0.2">
      <c r="A29" s="787"/>
      <c r="B29" s="400" t="str">
        <f t="shared" si="4"/>
        <v>COOK ITALIA SRL</v>
      </c>
      <c r="C29" s="218">
        <v>0.9</v>
      </c>
      <c r="D29" s="209">
        <v>0.9</v>
      </c>
      <c r="E29" s="210">
        <v>0.9</v>
      </c>
      <c r="F29" s="624">
        <f t="shared" si="0"/>
        <v>0.9</v>
      </c>
      <c r="G29" s="852"/>
      <c r="H29" s="432">
        <f>F29/$G24</f>
        <v>0.9</v>
      </c>
      <c r="I29" s="793"/>
      <c r="J29" s="91">
        <f t="shared" si="5"/>
        <v>9</v>
      </c>
      <c r="K29" s="796"/>
    </row>
    <row r="30" spans="1:11" ht="15.75" x14ac:dyDescent="0.2">
      <c r="A30" s="787"/>
      <c r="B30" s="400" t="str">
        <f t="shared" si="4"/>
        <v>OLYMPUS ITALIA SRL</v>
      </c>
      <c r="C30" s="218">
        <v>1</v>
      </c>
      <c r="D30" s="209">
        <v>1</v>
      </c>
      <c r="E30" s="210">
        <v>1</v>
      </c>
      <c r="F30" s="624">
        <f t="shared" si="0"/>
        <v>1</v>
      </c>
      <c r="G30" s="852"/>
      <c r="H30" s="432">
        <f>F30/$G24</f>
        <v>1</v>
      </c>
      <c r="I30" s="793"/>
      <c r="J30" s="91">
        <f t="shared" si="5"/>
        <v>10</v>
      </c>
      <c r="K30" s="796"/>
    </row>
    <row r="31" spans="1:11" ht="16.5" thickBot="1" x14ac:dyDescent="0.25">
      <c r="A31" s="805"/>
      <c r="B31" s="401" t="str">
        <f t="shared" si="4"/>
        <v>MEDITREND SRL</v>
      </c>
      <c r="C31" s="220">
        <v>0.85</v>
      </c>
      <c r="D31" s="215">
        <v>0.85</v>
      </c>
      <c r="E31" s="216">
        <v>0.85</v>
      </c>
      <c r="F31" s="556">
        <f t="shared" si="0"/>
        <v>0.85</v>
      </c>
      <c r="G31" s="853"/>
      <c r="H31" s="433">
        <f>F31/$G24</f>
        <v>0.85</v>
      </c>
      <c r="I31" s="794"/>
      <c r="J31" s="94">
        <f t="shared" si="5"/>
        <v>8.5</v>
      </c>
      <c r="K31" s="796"/>
    </row>
    <row r="32" spans="1:11" ht="15.75" x14ac:dyDescent="0.2">
      <c r="A32" s="786" t="s">
        <v>621</v>
      </c>
      <c r="B32" s="478" t="str">
        <f>B8</f>
        <v>CHIRURMEDICA SRL</v>
      </c>
      <c r="C32" s="217">
        <v>1</v>
      </c>
      <c r="D32" s="206">
        <v>1</v>
      </c>
      <c r="E32" s="207">
        <v>1</v>
      </c>
      <c r="F32" s="568">
        <f t="shared" si="0"/>
        <v>1</v>
      </c>
      <c r="G32" s="851">
        <f>MAX(F32:F39)</f>
        <v>1</v>
      </c>
      <c r="H32" s="431">
        <f>F32/$G32</f>
        <v>1</v>
      </c>
      <c r="I32" s="792">
        <v>5</v>
      </c>
      <c r="J32" s="88">
        <f>H32*I$32</f>
        <v>5</v>
      </c>
      <c r="K32" s="796"/>
    </row>
    <row r="33" spans="1:11" ht="15.75" x14ac:dyDescent="0.2">
      <c r="A33" s="787"/>
      <c r="B33" s="400" t="str">
        <f t="shared" ref="B33:B39" si="6">B9</f>
        <v>TELEFLEX MEDICAL SRL</v>
      </c>
      <c r="C33" s="218">
        <v>1</v>
      </c>
      <c r="D33" s="209">
        <v>1</v>
      </c>
      <c r="E33" s="210">
        <v>1</v>
      </c>
      <c r="F33" s="624">
        <f t="shared" si="0"/>
        <v>1</v>
      </c>
      <c r="G33" s="852"/>
      <c r="H33" s="432">
        <f>F33/$G32</f>
        <v>1</v>
      </c>
      <c r="I33" s="793"/>
      <c r="J33" s="91">
        <f t="shared" ref="J33:J39" si="7">H33*I$32</f>
        <v>5</v>
      </c>
      <c r="K33" s="796"/>
    </row>
    <row r="34" spans="1:11" ht="15.75" x14ac:dyDescent="0.2">
      <c r="A34" s="787"/>
      <c r="B34" s="400" t="str">
        <f t="shared" si="6"/>
        <v>COLOPLAST</v>
      </c>
      <c r="C34" s="218">
        <v>1</v>
      </c>
      <c r="D34" s="209">
        <v>1</v>
      </c>
      <c r="E34" s="210">
        <v>1</v>
      </c>
      <c r="F34" s="624">
        <f t="shared" si="0"/>
        <v>1</v>
      </c>
      <c r="G34" s="852"/>
      <c r="H34" s="432">
        <f>F34/$G32</f>
        <v>1</v>
      </c>
      <c r="I34" s="793"/>
      <c r="J34" s="91">
        <f t="shared" si="7"/>
        <v>5</v>
      </c>
      <c r="K34" s="796"/>
    </row>
    <row r="35" spans="1:11" ht="15.75" x14ac:dyDescent="0.2">
      <c r="A35" s="787"/>
      <c r="B35" s="400" t="str">
        <f t="shared" si="6"/>
        <v>BOSTON SCIENTIFIC S.P.A.</v>
      </c>
      <c r="C35" s="218">
        <v>1</v>
      </c>
      <c r="D35" s="209">
        <v>1</v>
      </c>
      <c r="E35" s="210">
        <v>1</v>
      </c>
      <c r="F35" s="624">
        <f t="shared" si="0"/>
        <v>1</v>
      </c>
      <c r="G35" s="852"/>
      <c r="H35" s="432">
        <f>F35/$G32</f>
        <v>1</v>
      </c>
      <c r="I35" s="793"/>
      <c r="J35" s="91">
        <f t="shared" si="7"/>
        <v>5</v>
      </c>
      <c r="K35" s="796"/>
    </row>
    <row r="36" spans="1:11" ht="15.75" x14ac:dyDescent="0.2">
      <c r="A36" s="787"/>
      <c r="B36" s="400" t="str">
        <f t="shared" si="6"/>
        <v>ARS CHIRURGICA SRL</v>
      </c>
      <c r="C36" s="218">
        <v>1</v>
      </c>
      <c r="D36" s="209">
        <v>1</v>
      </c>
      <c r="E36" s="210">
        <v>1</v>
      </c>
      <c r="F36" s="624">
        <f t="shared" si="0"/>
        <v>1</v>
      </c>
      <c r="G36" s="852"/>
      <c r="H36" s="432">
        <f>F36/$G32</f>
        <v>1</v>
      </c>
      <c r="I36" s="793"/>
      <c r="J36" s="91">
        <f t="shared" si="7"/>
        <v>5</v>
      </c>
      <c r="K36" s="796"/>
    </row>
    <row r="37" spans="1:11" ht="15.75" x14ac:dyDescent="0.2">
      <c r="A37" s="787"/>
      <c r="B37" s="400" t="str">
        <f t="shared" si="6"/>
        <v>COOK ITALIA SRL</v>
      </c>
      <c r="C37" s="218">
        <v>1</v>
      </c>
      <c r="D37" s="209">
        <v>1</v>
      </c>
      <c r="E37" s="210">
        <v>1</v>
      </c>
      <c r="F37" s="624">
        <f t="shared" si="0"/>
        <v>1</v>
      </c>
      <c r="G37" s="852"/>
      <c r="H37" s="432">
        <f>F37/$G32</f>
        <v>1</v>
      </c>
      <c r="I37" s="793"/>
      <c r="J37" s="91">
        <f t="shared" si="7"/>
        <v>5</v>
      </c>
      <c r="K37" s="796"/>
    </row>
    <row r="38" spans="1:11" ht="15.75" x14ac:dyDescent="0.2">
      <c r="A38" s="787"/>
      <c r="B38" s="400" t="str">
        <f t="shared" si="6"/>
        <v>OLYMPUS ITALIA SRL</v>
      </c>
      <c r="C38" s="218">
        <v>1</v>
      </c>
      <c r="D38" s="209">
        <v>1</v>
      </c>
      <c r="E38" s="210">
        <v>1</v>
      </c>
      <c r="F38" s="624">
        <f t="shared" si="0"/>
        <v>1</v>
      </c>
      <c r="G38" s="852"/>
      <c r="H38" s="432">
        <f>F38/$G32</f>
        <v>1</v>
      </c>
      <c r="I38" s="793"/>
      <c r="J38" s="91">
        <f t="shared" si="7"/>
        <v>5</v>
      </c>
      <c r="K38" s="796"/>
    </row>
    <row r="39" spans="1:11" ht="16.5" thickBot="1" x14ac:dyDescent="0.25">
      <c r="A39" s="805"/>
      <c r="B39" s="493" t="str">
        <f t="shared" si="6"/>
        <v>MEDITREND SRL</v>
      </c>
      <c r="C39" s="553">
        <v>1</v>
      </c>
      <c r="D39" s="554">
        <v>1</v>
      </c>
      <c r="E39" s="555">
        <v>1</v>
      </c>
      <c r="F39" s="546">
        <f t="shared" si="0"/>
        <v>1</v>
      </c>
      <c r="G39" s="854"/>
      <c r="H39" s="434">
        <f>F39/$G32</f>
        <v>1</v>
      </c>
      <c r="I39" s="807"/>
      <c r="J39" s="102">
        <f t="shared" si="7"/>
        <v>5</v>
      </c>
      <c r="K39" s="797"/>
    </row>
    <row r="40" spans="1:11" ht="15.75" x14ac:dyDescent="0.25">
      <c r="A40" s="103"/>
      <c r="B40" s="104"/>
      <c r="C40" s="105"/>
      <c r="D40" s="105"/>
      <c r="E40" s="105"/>
      <c r="F40" s="105"/>
      <c r="G40" s="105"/>
      <c r="H40" s="105"/>
      <c r="I40" s="105"/>
      <c r="J40" s="105"/>
      <c r="K40" s="105"/>
    </row>
    <row r="41" spans="1:11" ht="16.5" thickBot="1" x14ac:dyDescent="0.3">
      <c r="A41" s="103"/>
      <c r="B41" s="104"/>
      <c r="C41" s="105"/>
      <c r="D41" s="105"/>
      <c r="E41" s="105"/>
      <c r="F41" s="105"/>
      <c r="G41" s="105"/>
      <c r="H41" s="105"/>
      <c r="I41" s="105"/>
      <c r="J41" s="105"/>
      <c r="K41" s="105"/>
    </row>
    <row r="42" spans="1:11" ht="15.75" x14ac:dyDescent="0.25">
      <c r="A42" s="798" t="s">
        <v>627</v>
      </c>
      <c r="B42" s="799"/>
      <c r="C42" s="106"/>
      <c r="D42" s="106"/>
      <c r="E42" s="106"/>
      <c r="F42" s="106"/>
      <c r="G42" s="106"/>
      <c r="H42" s="105"/>
      <c r="I42" s="105"/>
      <c r="J42" s="105"/>
      <c r="K42" s="105"/>
    </row>
    <row r="43" spans="1:11" ht="16.5" thickBot="1" x14ac:dyDescent="0.3">
      <c r="A43" s="800"/>
      <c r="B43" s="801"/>
      <c r="C43" s="106"/>
      <c r="D43" s="106"/>
      <c r="E43" s="106"/>
      <c r="F43" s="106"/>
      <c r="G43" s="106"/>
      <c r="H43" s="105"/>
      <c r="I43" s="105"/>
      <c r="J43" s="105"/>
      <c r="K43" s="105"/>
    </row>
    <row r="44" spans="1:11" ht="15.75" x14ac:dyDescent="0.25">
      <c r="A44" s="107" t="str">
        <f t="shared" ref="A44:A51" si="8">B8</f>
        <v>CHIRURMEDICA SRL</v>
      </c>
      <c r="B44" s="108">
        <f t="shared" ref="B44:B49" si="9">J8+J16+J24+J32</f>
        <v>42.5</v>
      </c>
      <c r="C44" s="600"/>
      <c r="D44" s="531"/>
      <c r="E44" s="531"/>
      <c r="F44" s="532"/>
      <c r="G44" s="109"/>
      <c r="H44" s="105"/>
      <c r="I44" s="105"/>
      <c r="J44" s="105"/>
      <c r="K44" s="105"/>
    </row>
    <row r="45" spans="1:11" ht="15.75" x14ac:dyDescent="0.25">
      <c r="A45" s="110" t="str">
        <f t="shared" si="8"/>
        <v>TELEFLEX MEDICAL SRL</v>
      </c>
      <c r="B45" s="111">
        <f>J9+J17+J25+J33</f>
        <v>42.5</v>
      </c>
      <c r="C45" s="600"/>
      <c r="D45" s="531"/>
      <c r="E45" s="531"/>
      <c r="F45" s="532"/>
      <c r="G45" s="109"/>
      <c r="H45" s="105"/>
      <c r="I45" s="105"/>
      <c r="J45" s="105"/>
      <c r="K45" s="105"/>
    </row>
    <row r="46" spans="1:11" ht="15.75" x14ac:dyDescent="0.25">
      <c r="A46" s="110" t="str">
        <f t="shared" si="8"/>
        <v>COLOPLAST</v>
      </c>
      <c r="B46" s="111">
        <f>J10+J18+J26+J34</f>
        <v>72.5</v>
      </c>
      <c r="C46" s="600"/>
      <c r="D46" s="531"/>
      <c r="E46" s="531"/>
      <c r="F46" s="532"/>
      <c r="G46" s="109"/>
      <c r="H46" s="105"/>
      <c r="I46" s="105"/>
      <c r="J46" s="105"/>
      <c r="K46" s="105"/>
    </row>
    <row r="47" spans="1:11" ht="15.75" x14ac:dyDescent="0.25">
      <c r="A47" s="110" t="str">
        <f t="shared" si="8"/>
        <v>BOSTON SCIENTIFIC S.P.A.</v>
      </c>
      <c r="B47" s="111">
        <f>J11+J19+J27+J35</f>
        <v>72.5</v>
      </c>
      <c r="C47" s="600"/>
      <c r="D47" s="531"/>
      <c r="E47" s="531"/>
      <c r="F47" s="532"/>
      <c r="G47" s="109"/>
      <c r="H47" s="105"/>
      <c r="I47" s="105"/>
      <c r="J47" s="105"/>
      <c r="K47" s="105"/>
    </row>
    <row r="48" spans="1:11" ht="15.75" x14ac:dyDescent="0.25">
      <c r="A48" s="110" t="str">
        <f t="shared" si="8"/>
        <v>ARS CHIRURGICA SRL</v>
      </c>
      <c r="B48" s="111">
        <f t="shared" si="9"/>
        <v>72.5</v>
      </c>
      <c r="C48" s="600"/>
      <c r="D48" s="531"/>
      <c r="E48" s="531"/>
      <c r="F48" s="532"/>
      <c r="G48" s="109"/>
      <c r="H48" s="105"/>
      <c r="I48" s="105"/>
      <c r="J48" s="105"/>
      <c r="K48" s="105"/>
    </row>
    <row r="49" spans="1:11" ht="15.75" x14ac:dyDescent="0.25">
      <c r="A49" s="110" t="str">
        <f t="shared" si="8"/>
        <v>COOK ITALIA SRL</v>
      </c>
      <c r="B49" s="111">
        <f t="shared" si="9"/>
        <v>72.5</v>
      </c>
      <c r="C49" s="600"/>
      <c r="D49" s="531"/>
      <c r="E49" s="531"/>
      <c r="F49" s="532"/>
      <c r="G49" s="109"/>
      <c r="H49" s="105"/>
      <c r="I49" s="105"/>
      <c r="J49" s="105"/>
      <c r="K49" s="105"/>
    </row>
    <row r="50" spans="1:11" ht="15.75" x14ac:dyDescent="0.25">
      <c r="A50" s="110" t="str">
        <f t="shared" si="8"/>
        <v>OLYMPUS ITALIA SRL</v>
      </c>
      <c r="B50" s="111">
        <f>J14+J22+J30+J38</f>
        <v>80</v>
      </c>
      <c r="C50" s="600"/>
      <c r="D50" s="531"/>
      <c r="E50" s="531"/>
      <c r="F50" s="532"/>
      <c r="G50" s="109"/>
      <c r="H50" s="105"/>
      <c r="I50" s="105"/>
      <c r="J50" s="105"/>
      <c r="K50" s="105"/>
    </row>
    <row r="51" spans="1:11" ht="16.5" thickBot="1" x14ac:dyDescent="0.3">
      <c r="A51" s="112" t="str">
        <f t="shared" si="8"/>
        <v>MEDITREND SRL</v>
      </c>
      <c r="B51" s="113">
        <f>J15+J23+J31+J39</f>
        <v>68.75</v>
      </c>
      <c r="C51" s="600"/>
      <c r="D51" s="531"/>
      <c r="E51" s="531"/>
      <c r="F51" s="532"/>
      <c r="G51" s="109"/>
      <c r="H51" s="105"/>
      <c r="I51" s="105"/>
      <c r="J51" s="105"/>
      <c r="K51" s="105"/>
    </row>
  </sheetData>
  <sheetProtection formatCells="0" formatColumns="0" formatRows="0" insertColumns="0" insertRows="0" insertHyperlinks="0" deleteColumns="0" deleteRows="0" sort="0" autoFilter="0" pivotTables="0"/>
  <mergeCells count="19">
    <mergeCell ref="A42:B43"/>
    <mergeCell ref="A16:A23"/>
    <mergeCell ref="G16:G23"/>
    <mergeCell ref="B1:K1"/>
    <mergeCell ref="A2:K2"/>
    <mergeCell ref="A3:K3"/>
    <mergeCell ref="A4:K4"/>
    <mergeCell ref="A5:K6"/>
    <mergeCell ref="K8:K39"/>
    <mergeCell ref="I16:I23"/>
    <mergeCell ref="A24:A31"/>
    <mergeCell ref="A32:A39"/>
    <mergeCell ref="G32:G39"/>
    <mergeCell ref="I32:I39"/>
    <mergeCell ref="G24:G31"/>
    <mergeCell ref="I24:I31"/>
    <mergeCell ref="A8:A15"/>
    <mergeCell ref="G8:G15"/>
    <mergeCell ref="I8:I15"/>
  </mergeCells>
  <conditionalFormatting sqref="F48">
    <cfRule type="colorScale" priority="2">
      <colorScale>
        <cfvo type="min"/>
        <cfvo type="percentile" val="50"/>
        <cfvo type="max"/>
        <color rgb="FFF8696B"/>
        <color rgb="FFFFEB84"/>
        <color rgb="FF63BE7B"/>
      </colorScale>
    </cfRule>
  </conditionalFormatting>
  <conditionalFormatting sqref="F44:F5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oglio122">
    <pageSetUpPr fitToPage="1"/>
  </sheetPr>
  <dimension ref="A1:M27"/>
  <sheetViews>
    <sheetView topLeftCell="A4" workbookViewId="0">
      <selection activeCell="A33" sqref="A33:F4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504</v>
      </c>
      <c r="B2" s="775"/>
      <c r="C2" s="775"/>
      <c r="D2" s="775"/>
      <c r="E2" s="775"/>
      <c r="F2" s="775"/>
      <c r="G2" s="775"/>
      <c r="H2" s="775"/>
      <c r="I2" s="775"/>
      <c r="J2" s="775"/>
      <c r="K2" s="776"/>
      <c r="L2" s="105"/>
      <c r="M2" s="105"/>
    </row>
    <row r="3" spans="1:13" ht="21" thickBot="1" x14ac:dyDescent="0.35">
      <c r="A3" s="777" t="str">
        <f>'Elenco Lotti'!B151</f>
        <v>9829703F83</v>
      </c>
      <c r="B3" s="778"/>
      <c r="C3" s="778"/>
      <c r="D3" s="778"/>
      <c r="E3" s="778"/>
      <c r="F3" s="778"/>
      <c r="G3" s="778"/>
      <c r="H3" s="778"/>
      <c r="I3" s="778"/>
      <c r="J3" s="778"/>
      <c r="K3" s="779"/>
      <c r="L3" s="105"/>
      <c r="M3" s="105"/>
    </row>
    <row r="4" spans="1:13" ht="21" thickBot="1" x14ac:dyDescent="0.35">
      <c r="A4" s="802" t="str">
        <f>'Elenco Lotti'!C150</f>
        <v>Estrattore di calcoli endoscopia</v>
      </c>
      <c r="B4" s="803"/>
      <c r="C4" s="803"/>
      <c r="D4" s="803"/>
      <c r="E4" s="803"/>
      <c r="F4" s="803"/>
      <c r="G4" s="803"/>
      <c r="H4" s="803"/>
      <c r="I4" s="803"/>
      <c r="J4" s="803"/>
      <c r="K4" s="804"/>
      <c r="L4" s="105"/>
      <c r="M4" s="105"/>
    </row>
    <row r="5" spans="1:13" ht="15.75" customHeight="1" x14ac:dyDescent="0.25">
      <c r="A5" s="780" t="str">
        <f>'Elenco Lotti'!C151</f>
        <v>Estrattore di calcoli con cestello quattro fili in Nitinol ad elevata massa e forza radiale , senza punta , diametro di 2.4 Fr. e lunghezza 115 cm, circa; diametro apertura massima del cestello 1 cm e 2 cm circa, impugnatura ergonomica completamente smontabile.</v>
      </c>
      <c r="B5" s="781"/>
      <c r="C5" s="781"/>
      <c r="D5" s="781"/>
      <c r="E5" s="781"/>
      <c r="F5" s="781"/>
      <c r="G5" s="781"/>
      <c r="H5" s="781"/>
      <c r="I5" s="781"/>
      <c r="J5" s="781"/>
      <c r="K5" s="782"/>
      <c r="L5" s="105"/>
      <c r="M5" s="105"/>
    </row>
    <row r="6" spans="1:13" ht="3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60'!A44</f>
        <v>CHIRURMEDICA SRL</v>
      </c>
      <c r="J8" s="811">
        <f>'LOTTO 60'!B44</f>
        <v>42.5</v>
      </c>
      <c r="K8" s="812"/>
      <c r="L8" s="117"/>
      <c r="M8" s="118"/>
    </row>
    <row r="9" spans="1:13" ht="16.5" thickBot="1" x14ac:dyDescent="0.3">
      <c r="A9" s="808"/>
      <c r="B9" s="808"/>
      <c r="C9" s="808"/>
      <c r="D9" s="808"/>
      <c r="E9" s="808"/>
      <c r="F9" s="808"/>
      <c r="G9" s="808"/>
      <c r="H9" s="808"/>
      <c r="I9" s="144" t="str">
        <f>'LOTTO 60'!A45</f>
        <v>TELEFLEX MEDICAL SRL</v>
      </c>
      <c r="J9" s="811">
        <f>'LOTTO 60'!B45</f>
        <v>42.5</v>
      </c>
      <c r="K9" s="812"/>
      <c r="L9" s="117"/>
      <c r="M9" s="118"/>
    </row>
    <row r="10" spans="1:13" ht="16.5" thickBot="1" x14ac:dyDescent="0.3">
      <c r="A10" s="813" t="s">
        <v>430</v>
      </c>
      <c r="B10" s="814"/>
      <c r="C10" s="814"/>
      <c r="D10" s="815"/>
      <c r="E10" s="119"/>
      <c r="F10" s="119"/>
      <c r="G10" s="119"/>
      <c r="H10" s="119"/>
      <c r="I10" s="144" t="str">
        <f>'LOTTO 60'!A46</f>
        <v>COLOPLAST</v>
      </c>
      <c r="J10" s="811">
        <f>'LOTTO 60'!B46</f>
        <v>72.5</v>
      </c>
      <c r="K10" s="812"/>
      <c r="L10" s="117"/>
      <c r="M10" s="118"/>
    </row>
    <row r="11" spans="1:13" ht="16.5" thickBot="1" x14ac:dyDescent="0.3">
      <c r="A11" s="816"/>
      <c r="B11" s="817"/>
      <c r="C11" s="817"/>
      <c r="D11" s="818"/>
      <c r="E11" s="119"/>
      <c r="F11" s="119"/>
      <c r="G11" s="119"/>
      <c r="H11" s="119"/>
      <c r="I11" s="144" t="str">
        <f>'LOTTO 60'!A47</f>
        <v>BOSTON SCIENTIFIC S.P.A.</v>
      </c>
      <c r="J11" s="811">
        <f>'LOTTO 60'!B47</f>
        <v>72.5</v>
      </c>
      <c r="K11" s="812"/>
      <c r="L11" s="117"/>
      <c r="M11" s="118"/>
    </row>
    <row r="12" spans="1:13" ht="16.5" thickBot="1" x14ac:dyDescent="0.3">
      <c r="A12" s="819" t="s">
        <v>431</v>
      </c>
      <c r="B12" s="820"/>
      <c r="C12" s="820"/>
      <c r="D12" s="821"/>
      <c r="E12" s="287"/>
      <c r="F12" s="105"/>
      <c r="G12" s="822" t="s">
        <v>432</v>
      </c>
      <c r="H12" s="823"/>
      <c r="I12" s="144" t="str">
        <f>'LOTTO 60'!A48</f>
        <v>ARS CHIRURGICA SRL</v>
      </c>
      <c r="J12" s="811">
        <f>'LOTTO 60'!B48</f>
        <v>72.5</v>
      </c>
      <c r="K12" s="812"/>
      <c r="L12" s="117"/>
      <c r="M12" s="118"/>
    </row>
    <row r="13" spans="1:13" ht="16.5" thickBot="1" x14ac:dyDescent="0.3">
      <c r="A13" s="819" t="s">
        <v>433</v>
      </c>
      <c r="B13" s="820"/>
      <c r="C13" s="820"/>
      <c r="D13" s="821"/>
      <c r="E13" s="287"/>
      <c r="F13" s="105"/>
      <c r="G13" s="824">
        <f>'Elenco Lotti'!O151</f>
        <v>34980.000000000007</v>
      </c>
      <c r="H13" s="825"/>
      <c r="I13" s="144" t="str">
        <f>'LOTTO 60'!A49</f>
        <v>COOK ITALIA SRL</v>
      </c>
      <c r="J13" s="811">
        <f>'LOTTO 60'!B49</f>
        <v>72.5</v>
      </c>
      <c r="K13" s="812"/>
      <c r="L13" s="117"/>
      <c r="M13" s="118"/>
    </row>
    <row r="14" spans="1:13" ht="16.5" thickBot="1" x14ac:dyDescent="0.3">
      <c r="A14" s="855"/>
      <c r="B14" s="856"/>
      <c r="C14" s="856"/>
      <c r="D14" s="857"/>
      <c r="E14" s="287"/>
      <c r="F14" s="105"/>
      <c r="G14" s="152"/>
      <c r="H14" s="152"/>
      <c r="I14" s="144" t="str">
        <f>'LOTTO 60'!A50</f>
        <v>OLYMPUS ITALIA SRL</v>
      </c>
      <c r="J14" s="811">
        <f>'LOTTO 60'!B50</f>
        <v>80</v>
      </c>
      <c r="K14" s="812"/>
      <c r="L14" s="117"/>
      <c r="M14" s="118"/>
    </row>
    <row r="15" spans="1:13" ht="15.75" x14ac:dyDescent="0.25">
      <c r="A15" s="826" t="s">
        <v>434</v>
      </c>
      <c r="B15" s="820"/>
      <c r="C15" s="820"/>
      <c r="D15" s="821"/>
      <c r="E15" s="287"/>
      <c r="F15" s="105"/>
      <c r="G15" s="827"/>
      <c r="H15" s="827"/>
      <c r="I15" s="144" t="str">
        <f>'LOTTO 60'!A51</f>
        <v>MEDITREND SRL</v>
      </c>
      <c r="J15" s="811">
        <f>'LOTTO 60'!B51</f>
        <v>68.75</v>
      </c>
      <c r="K15" s="812"/>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 t="shared" ref="A20:A27" si="0">I8</f>
        <v>CHIRURMEDICA SRL</v>
      </c>
      <c r="B20" s="202"/>
      <c r="C20" s="835">
        <v>0.5</v>
      </c>
      <c r="D20" s="835">
        <f>MAX(B20:B27)</f>
        <v>0</v>
      </c>
      <c r="E20" s="288" t="e">
        <f>POWER(B20/$D$20,$C$20)</f>
        <v>#DIV/0!</v>
      </c>
      <c r="F20" s="835">
        <v>40</v>
      </c>
      <c r="G20" s="288" t="e">
        <f>E20*$F$20</f>
        <v>#DIV/0!</v>
      </c>
      <c r="H20" s="134">
        <f>TRUNC($G$13-($G$13/100*B20),2)</f>
        <v>34980</v>
      </c>
      <c r="I20" s="135" t="str">
        <f>A20</f>
        <v>CHIRURMEDICA SRL</v>
      </c>
      <c r="J20" s="288">
        <f>IF(I20=I8,J8,IF(I20=$H$7,$I$7,IF(I20=$H$8,$I$8,IF(I20=#REF!,#REF!,IF(I20=$H$10,$I$10,IF(I20=$H$11,$I$11,"1"))))))</f>
        <v>42.5</v>
      </c>
      <c r="K20" s="288" t="e">
        <f>G20</f>
        <v>#DIV/0!</v>
      </c>
      <c r="L20" s="70" t="e">
        <f>SUM(J20,K20)</f>
        <v>#DIV/0!</v>
      </c>
      <c r="M20" s="71" t="e">
        <f>IF(AND(K20&gt;=20,J20&gt;=60),"ANOMALIA","NO ANOMALIA")</f>
        <v>#DIV/0!</v>
      </c>
    </row>
    <row r="21" spans="1:13" ht="15.75" x14ac:dyDescent="0.2">
      <c r="A21" s="136" t="str">
        <f t="shared" si="0"/>
        <v>TELEFLEX MEDICAL SRL</v>
      </c>
      <c r="B21" s="203"/>
      <c r="C21" s="836"/>
      <c r="D21" s="836"/>
      <c r="E21" s="289" t="e">
        <f t="shared" ref="E21:E27" si="1">POWER(B21/$D$20,$C$20)</f>
        <v>#DIV/0!</v>
      </c>
      <c r="F21" s="836"/>
      <c r="G21" s="289" t="e">
        <f t="shared" ref="G21:G27" si="2">E21*$F$20</f>
        <v>#DIV/0!</v>
      </c>
      <c r="H21" s="138">
        <f t="shared" ref="H21:H27" si="3">TRUNC($G$13-($G$13/100*B21),2)</f>
        <v>34980</v>
      </c>
      <c r="I21" s="139" t="str">
        <f t="shared" ref="I21:I27" si="4">A21</f>
        <v>TELEFLEX MEDICAL SRL</v>
      </c>
      <c r="J21" s="289">
        <f>IF(I21=I9,J9,IF(I21=$H$7,$I$7,IF(I21=$H$8,$I$8,IF(I21=#REF!,#REF!,IF(I21=$H$10,$I$10,IF(I21=$H$11,$I$11,"1"))))))</f>
        <v>42.5</v>
      </c>
      <c r="K21" s="289" t="e">
        <f t="shared" ref="K21:K27" si="5">G21</f>
        <v>#DIV/0!</v>
      </c>
      <c r="L21" s="72" t="e">
        <f t="shared" ref="L21:L27" si="6">SUM(J21,K21)</f>
        <v>#DIV/0!</v>
      </c>
      <c r="M21" s="73" t="e">
        <f t="shared" ref="M21:M27" si="7">IF(AND(K21&gt;=20,J21&gt;=60),"ANOMALIA","NO ANOMALIA")</f>
        <v>#DIV/0!</v>
      </c>
    </row>
    <row r="22" spans="1:13" ht="15.75" x14ac:dyDescent="0.2">
      <c r="A22" s="136" t="str">
        <f t="shared" si="0"/>
        <v>COLOPLAST</v>
      </c>
      <c r="B22" s="203"/>
      <c r="C22" s="836"/>
      <c r="D22" s="836"/>
      <c r="E22" s="289" t="e">
        <f t="shared" si="1"/>
        <v>#DIV/0!</v>
      </c>
      <c r="F22" s="836"/>
      <c r="G22" s="289" t="e">
        <f t="shared" si="2"/>
        <v>#DIV/0!</v>
      </c>
      <c r="H22" s="138">
        <f t="shared" si="3"/>
        <v>34980</v>
      </c>
      <c r="I22" s="139" t="str">
        <f t="shared" si="4"/>
        <v>COLOPLAST</v>
      </c>
      <c r="J22" s="289">
        <f>IF(I22=I10,J10,IF(I22=$H$7,$I$7,IF(I22=$H$8,$I$8,IF(I22=#REF!,#REF!,IF(I22=$H$10,$I$10,IF(I22=$H$11,$I$11,"1"))))))</f>
        <v>72.5</v>
      </c>
      <c r="K22" s="289" t="e">
        <f t="shared" si="5"/>
        <v>#DIV/0!</v>
      </c>
      <c r="L22" s="72" t="e">
        <f t="shared" si="6"/>
        <v>#DIV/0!</v>
      </c>
      <c r="M22" s="73" t="e">
        <f t="shared" si="7"/>
        <v>#DIV/0!</v>
      </c>
    </row>
    <row r="23" spans="1:13" ht="15.75" x14ac:dyDescent="0.2">
      <c r="A23" s="136" t="str">
        <f t="shared" si="0"/>
        <v>BOSTON SCIENTIFIC S.P.A.</v>
      </c>
      <c r="B23" s="203"/>
      <c r="C23" s="836"/>
      <c r="D23" s="836"/>
      <c r="E23" s="289" t="e">
        <f t="shared" si="1"/>
        <v>#DIV/0!</v>
      </c>
      <c r="F23" s="836"/>
      <c r="G23" s="289" t="e">
        <f t="shared" si="2"/>
        <v>#DIV/0!</v>
      </c>
      <c r="H23" s="138">
        <f t="shared" si="3"/>
        <v>34980</v>
      </c>
      <c r="I23" s="139" t="str">
        <f t="shared" si="4"/>
        <v>BOSTON SCIENTIFIC S.P.A.</v>
      </c>
      <c r="J23" s="289">
        <f>IF(I23=I11,J11,IF(I23=$H$7,$I$7,IF(I23=$H$8,$I$8,IF(I23=#REF!,#REF!,IF(I23=$H$10,$I$10,IF(I23=$H$11,$I$11,"1"))))))</f>
        <v>72.5</v>
      </c>
      <c r="K23" s="289" t="e">
        <f t="shared" si="5"/>
        <v>#DIV/0!</v>
      </c>
      <c r="L23" s="72" t="e">
        <f t="shared" si="6"/>
        <v>#DIV/0!</v>
      </c>
      <c r="M23" s="73" t="e">
        <f t="shared" si="7"/>
        <v>#DIV/0!</v>
      </c>
    </row>
    <row r="24" spans="1:13" ht="15.75" x14ac:dyDescent="0.2">
      <c r="A24" s="136" t="str">
        <f t="shared" si="0"/>
        <v>ARS CHIRURGICA SRL</v>
      </c>
      <c r="B24" s="203"/>
      <c r="C24" s="836"/>
      <c r="D24" s="836"/>
      <c r="E24" s="289" t="e">
        <f t="shared" si="1"/>
        <v>#DIV/0!</v>
      </c>
      <c r="F24" s="836"/>
      <c r="G24" s="289" t="e">
        <f t="shared" si="2"/>
        <v>#DIV/0!</v>
      </c>
      <c r="H24" s="138">
        <f t="shared" si="3"/>
        <v>34980</v>
      </c>
      <c r="I24" s="139" t="str">
        <f t="shared" si="4"/>
        <v>ARS CHIRURGICA SRL</v>
      </c>
      <c r="J24" s="289">
        <f>IF(I24=I12,J12,IF(I24=$H$7,$I$7,IF(I24=$H$8,$I$8,IF(I24=#REF!,#REF!,IF(I24=$H$10,$I$10,IF(I24=$H$11,$I$11,"1"))))))</f>
        <v>72.5</v>
      </c>
      <c r="K24" s="289" t="e">
        <f t="shared" si="5"/>
        <v>#DIV/0!</v>
      </c>
      <c r="L24" s="72" t="e">
        <f t="shared" si="6"/>
        <v>#DIV/0!</v>
      </c>
      <c r="M24" s="73" t="e">
        <f t="shared" si="7"/>
        <v>#DIV/0!</v>
      </c>
    </row>
    <row r="25" spans="1:13" ht="15.75" x14ac:dyDescent="0.2">
      <c r="A25" s="136" t="str">
        <f t="shared" si="0"/>
        <v>COOK ITALIA SRL</v>
      </c>
      <c r="B25" s="203"/>
      <c r="C25" s="836"/>
      <c r="D25" s="836"/>
      <c r="E25" s="289" t="e">
        <f t="shared" si="1"/>
        <v>#DIV/0!</v>
      </c>
      <c r="F25" s="836"/>
      <c r="G25" s="289" t="e">
        <f t="shared" si="2"/>
        <v>#DIV/0!</v>
      </c>
      <c r="H25" s="138">
        <f t="shared" si="3"/>
        <v>34980</v>
      </c>
      <c r="I25" s="139" t="str">
        <f t="shared" si="4"/>
        <v>COOK ITALIA SRL</v>
      </c>
      <c r="J25" s="289">
        <f>IF(I25=I13,J13,IF(I25=$H$7,$I$7,IF(I25=$H$8,$I$8,IF(I25=#REF!,#REF!,IF(I25=$H$10,$I$10,IF(I25=$H$11,$I$11,"1"))))))</f>
        <v>72.5</v>
      </c>
      <c r="K25" s="289" t="e">
        <f t="shared" si="5"/>
        <v>#DIV/0!</v>
      </c>
      <c r="L25" s="72" t="e">
        <f t="shared" si="6"/>
        <v>#DIV/0!</v>
      </c>
      <c r="M25" s="73" t="e">
        <f t="shared" si="7"/>
        <v>#DIV/0!</v>
      </c>
    </row>
    <row r="26" spans="1:13" ht="15.75" x14ac:dyDescent="0.2">
      <c r="A26" s="136" t="str">
        <f t="shared" si="0"/>
        <v>OLYMPUS ITALIA SRL</v>
      </c>
      <c r="B26" s="203"/>
      <c r="C26" s="858"/>
      <c r="D26" s="858"/>
      <c r="E26" s="289" t="e">
        <f t="shared" si="1"/>
        <v>#DIV/0!</v>
      </c>
      <c r="F26" s="858"/>
      <c r="G26" s="289" t="e">
        <f t="shared" si="2"/>
        <v>#DIV/0!</v>
      </c>
      <c r="H26" s="138">
        <f t="shared" si="3"/>
        <v>34980</v>
      </c>
      <c r="I26" s="139" t="str">
        <f t="shared" si="4"/>
        <v>OLYMPUS ITALIA SRL</v>
      </c>
      <c r="J26" s="289">
        <f>IF(I26=I14,J14,IF(I26=$H$7,$I$7,IF(I26=$H$8,$I$8,IF(I26=#REF!,#REF!,IF(I26=$H$10,$I$10,IF(I26=$H$11,$I$11,"1"))))))</f>
        <v>80</v>
      </c>
      <c r="K26" s="289" t="e">
        <f t="shared" si="5"/>
        <v>#DIV/0!</v>
      </c>
      <c r="L26" s="72" t="e">
        <f t="shared" si="6"/>
        <v>#DIV/0!</v>
      </c>
      <c r="M26" s="73" t="e">
        <f t="shared" si="7"/>
        <v>#DIV/0!</v>
      </c>
    </row>
    <row r="27" spans="1:13" ht="16.5" thickBot="1" x14ac:dyDescent="0.25">
      <c r="A27" s="140" t="str">
        <f t="shared" si="0"/>
        <v>MEDITREND SRL</v>
      </c>
      <c r="B27" s="204"/>
      <c r="C27" s="837"/>
      <c r="D27" s="837"/>
      <c r="E27" s="290" t="e">
        <f t="shared" si="1"/>
        <v>#DIV/0!</v>
      </c>
      <c r="F27" s="837"/>
      <c r="G27" s="290" t="e">
        <f t="shared" si="2"/>
        <v>#DIV/0!</v>
      </c>
      <c r="H27" s="142">
        <f t="shared" si="3"/>
        <v>34980</v>
      </c>
      <c r="I27" s="143" t="str">
        <f t="shared" si="4"/>
        <v>MEDITREND SRL</v>
      </c>
      <c r="J27" s="290">
        <f>IF(I27=I15,J15,IF(I27=$H$7,$I$7,IF(I27=$H$8,$I$8,IF(I27=#REF!,#REF!,IF(I27=$H$10,$I$10,IF(I27=$H$11,$I$11,"1"))))))</f>
        <v>68.75</v>
      </c>
      <c r="K27" s="290" t="e">
        <f t="shared" si="5"/>
        <v>#DIV/0!</v>
      </c>
      <c r="L27" s="74" t="e">
        <f t="shared" si="6"/>
        <v>#DIV/0!</v>
      </c>
      <c r="M27" s="75" t="e">
        <f t="shared" si="7"/>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7"/>
    <mergeCell ref="D20:D27"/>
    <mergeCell ref="F20:F27"/>
  </mergeCells>
  <conditionalFormatting sqref="M20:M27">
    <cfRule type="containsText" dxfId="455" priority="1" operator="containsText" text="NO ANOMALIA">
      <formula>NOT(ISERROR(SEARCH("NO ANOMALIA",M20)))</formula>
    </cfRule>
    <cfRule type="containsText" dxfId="454" priority="2" operator="containsText" text="ANOMALIA">
      <formula>NOT(ISERROR(SEARCH("ANOMALIA",M20)))</formula>
    </cfRule>
  </conditionalFormatting>
  <conditionalFormatting sqref="M20:M27">
    <cfRule type="containsText" dxfId="453" priority="3" operator="containsText" text="ANOMALIA">
      <formula>NOT(ISERROR(SEARCH("ANOMALIA",M20)))</formula>
    </cfRule>
  </conditionalFormatting>
  <conditionalFormatting sqref="L20:L27">
    <cfRule type="expression" dxfId="452" priority="4">
      <formula>L20=MAX($L$20:$L$31)</formula>
    </cfRule>
  </conditionalFormatting>
  <pageMargins left="0.25" right="0.25" top="0.75" bottom="0.75" header="0.3" footer="0.3"/>
  <pageSetup paperSize="8" scale="8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oglio123">
    <pageSetUpPr fitToPage="1"/>
  </sheetPr>
  <dimension ref="A1:K21"/>
  <sheetViews>
    <sheetView topLeftCell="A4" workbookViewId="0">
      <selection activeCell="K27" sqref="K2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505</v>
      </c>
      <c r="B2" s="775"/>
      <c r="C2" s="775"/>
      <c r="D2" s="775"/>
      <c r="E2" s="775"/>
      <c r="F2" s="775"/>
      <c r="G2" s="775"/>
      <c r="H2" s="775"/>
      <c r="I2" s="775"/>
      <c r="J2" s="775"/>
      <c r="K2" s="776"/>
    </row>
    <row r="3" spans="1:11" ht="21" thickBot="1" x14ac:dyDescent="0.35">
      <c r="A3" s="777">
        <f>'Elenco Lotti'!B159</f>
        <v>9829714899</v>
      </c>
      <c r="B3" s="778"/>
      <c r="C3" s="778"/>
      <c r="D3" s="778"/>
      <c r="E3" s="778"/>
      <c r="F3" s="778"/>
      <c r="G3" s="778"/>
      <c r="H3" s="778"/>
      <c r="I3" s="778"/>
      <c r="J3" s="778"/>
      <c r="K3" s="779"/>
    </row>
    <row r="4" spans="1:11" ht="21" thickBot="1" x14ac:dyDescent="0.35">
      <c r="A4" s="802" t="str">
        <f>'ECONOMICA LOTTO 60'!A4:K4</f>
        <v>Estrattore di calcoli endoscopia</v>
      </c>
      <c r="B4" s="803"/>
      <c r="C4" s="803"/>
      <c r="D4" s="803"/>
      <c r="E4" s="803"/>
      <c r="F4" s="803"/>
      <c r="G4" s="803"/>
      <c r="H4" s="803"/>
      <c r="I4" s="803"/>
      <c r="J4" s="803"/>
      <c r="K4" s="804"/>
    </row>
    <row r="5" spans="1:11" x14ac:dyDescent="0.2">
      <c r="A5" s="780" t="str">
        <f>'Elenco Lotti'!C159</f>
        <v xml:space="preserve">Dispositivo a rete con 32 fili intrecciati in Nitinol per occlusione ureterale, utilizzato nelle procedure di litotrissia intracorporea, diametro catetere 2.8 Fr circa, diametro cestello 7 mm circa.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87" t="str">
        <f>'Elenco Lotti'!R159</f>
        <v>ARS CHIRURGICA SRL</v>
      </c>
      <c r="C8" s="205">
        <v>0.85</v>
      </c>
      <c r="D8" s="206">
        <v>0.85</v>
      </c>
      <c r="E8" s="207">
        <v>0.85</v>
      </c>
      <c r="F8" s="89">
        <f t="shared" ref="F8:F15" si="0">AVERAGE(C8:E8)</f>
        <v>0.85</v>
      </c>
      <c r="G8" s="789">
        <f>MAX(F8:F9)</f>
        <v>0.85</v>
      </c>
      <c r="H8" s="431">
        <f>F8/$G8</f>
        <v>1</v>
      </c>
      <c r="I8" s="792">
        <v>50</v>
      </c>
      <c r="J8" s="88">
        <f>H8*I$8</f>
        <v>50</v>
      </c>
      <c r="K8" s="795" t="s">
        <v>670</v>
      </c>
    </row>
    <row r="9" spans="1:11" ht="48" customHeight="1" thickBot="1" x14ac:dyDescent="0.25">
      <c r="A9" s="787"/>
      <c r="B9" s="286" t="str">
        <f>'Elenco Lotti'!R160</f>
        <v>COOK ITALIA SRL</v>
      </c>
      <c r="C9" s="205">
        <v>0.85</v>
      </c>
      <c r="D9" s="206">
        <v>0.85</v>
      </c>
      <c r="E9" s="207">
        <v>0.85</v>
      </c>
      <c r="F9" s="92">
        <f t="shared" si="0"/>
        <v>0.85</v>
      </c>
      <c r="G9" s="790"/>
      <c r="H9" s="432">
        <f>F9/$G8</f>
        <v>1</v>
      </c>
      <c r="I9" s="793"/>
      <c r="J9" s="91">
        <f>H9*I$8</f>
        <v>50</v>
      </c>
      <c r="K9" s="796"/>
    </row>
    <row r="10" spans="1:11" ht="48" customHeight="1" thickBot="1" x14ac:dyDescent="0.25">
      <c r="A10" s="786" t="s">
        <v>623</v>
      </c>
      <c r="B10" s="96" t="str">
        <f>B8</f>
        <v>ARS CHIRURGICA SRL</v>
      </c>
      <c r="C10" s="205">
        <v>0.85</v>
      </c>
      <c r="D10" s="206">
        <v>0.85</v>
      </c>
      <c r="E10" s="207">
        <v>0.85</v>
      </c>
      <c r="F10" s="89">
        <f t="shared" si="0"/>
        <v>0.85</v>
      </c>
      <c r="G10" s="789">
        <f>MAX(F10:F11)</f>
        <v>0.85</v>
      </c>
      <c r="H10" s="431">
        <f>F10/$G10</f>
        <v>1</v>
      </c>
      <c r="I10" s="792">
        <v>15</v>
      </c>
      <c r="J10" s="88">
        <f>H10*I$10</f>
        <v>15</v>
      </c>
      <c r="K10" s="796"/>
    </row>
    <row r="11" spans="1:11" ht="48" customHeight="1" thickBot="1" x14ac:dyDescent="0.25">
      <c r="A11" s="787"/>
      <c r="B11" s="97" t="str">
        <f>B9</f>
        <v>COOK ITALIA SRL</v>
      </c>
      <c r="C11" s="205">
        <v>0.85</v>
      </c>
      <c r="D11" s="206">
        <v>0.85</v>
      </c>
      <c r="E11" s="207">
        <v>0.85</v>
      </c>
      <c r="F11" s="92">
        <f t="shared" si="0"/>
        <v>0.85</v>
      </c>
      <c r="G11" s="790"/>
      <c r="H11" s="432">
        <f>F11/$G10</f>
        <v>1</v>
      </c>
      <c r="I11" s="793"/>
      <c r="J11" s="91">
        <f>H11*I$10</f>
        <v>15</v>
      </c>
      <c r="K11" s="796"/>
    </row>
    <row r="12" spans="1:11" ht="48" customHeight="1" thickBot="1" x14ac:dyDescent="0.25">
      <c r="A12" s="786" t="s">
        <v>427</v>
      </c>
      <c r="B12" s="99" t="str">
        <f>B8</f>
        <v>ARS CHIRURGICA SRL</v>
      </c>
      <c r="C12" s="205">
        <v>0.85</v>
      </c>
      <c r="D12" s="206">
        <v>0.85</v>
      </c>
      <c r="E12" s="207">
        <v>0.85</v>
      </c>
      <c r="F12" s="89">
        <f t="shared" si="0"/>
        <v>0.85</v>
      </c>
      <c r="G12" s="789">
        <f>MAX(F12:F13)</f>
        <v>0.85</v>
      </c>
      <c r="H12" s="431">
        <f>F12/$G12</f>
        <v>1</v>
      </c>
      <c r="I12" s="792">
        <v>10</v>
      </c>
      <c r="J12" s="88">
        <f>H12*I$12</f>
        <v>10</v>
      </c>
      <c r="K12" s="796"/>
    </row>
    <row r="13" spans="1:11" ht="48" customHeight="1" thickBot="1" x14ac:dyDescent="0.25">
      <c r="A13" s="805"/>
      <c r="B13" s="100" t="str">
        <f>B9</f>
        <v>COOK ITALIA SRL</v>
      </c>
      <c r="C13" s="205">
        <v>0.85</v>
      </c>
      <c r="D13" s="206">
        <v>0.85</v>
      </c>
      <c r="E13" s="207">
        <v>0.85</v>
      </c>
      <c r="F13" s="95">
        <f t="shared" si="0"/>
        <v>0.85</v>
      </c>
      <c r="G13" s="791"/>
      <c r="H13" s="433">
        <f>F13/$G12</f>
        <v>1</v>
      </c>
      <c r="I13" s="794"/>
      <c r="J13" s="94">
        <f>H13*I$12</f>
        <v>10</v>
      </c>
      <c r="K13" s="796"/>
    </row>
    <row r="14" spans="1:11" ht="48" customHeight="1" x14ac:dyDescent="0.2">
      <c r="A14" s="786" t="s">
        <v>621</v>
      </c>
      <c r="B14" s="99" t="str">
        <f>B8</f>
        <v>ARS CHIRURGICA SRL</v>
      </c>
      <c r="C14" s="205">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COOK ITALIA SRL</v>
      </c>
      <c r="C15" s="214">
        <v>1</v>
      </c>
      <c r="D15" s="215">
        <v>1</v>
      </c>
      <c r="E15" s="216">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ARS CHIRURGICA SRL</v>
      </c>
      <c r="B20" s="148">
        <f>J8+J10+J12+J14</f>
        <v>80</v>
      </c>
      <c r="C20" s="878"/>
      <c r="D20" s="531"/>
      <c r="E20" s="531"/>
      <c r="F20" s="532"/>
      <c r="G20" s="109"/>
      <c r="H20" s="105"/>
      <c r="I20" s="105"/>
      <c r="J20" s="105"/>
      <c r="K20" s="105"/>
    </row>
    <row r="21" spans="1:11" ht="16.5" thickBot="1" x14ac:dyDescent="0.3">
      <c r="A21" s="112" t="str">
        <f>B9</f>
        <v>COOK ITALIA SRL</v>
      </c>
      <c r="B21" s="113">
        <f>J9+J11+J13+J15</f>
        <v>80</v>
      </c>
      <c r="C21" s="878"/>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20">
    <mergeCell ref="G14:G15"/>
    <mergeCell ref="I14:I15"/>
    <mergeCell ref="A14:A15"/>
    <mergeCell ref="K8:K15"/>
    <mergeCell ref="C20:C21"/>
    <mergeCell ref="I8:I9"/>
    <mergeCell ref="A18:B19"/>
    <mergeCell ref="A10:A11"/>
    <mergeCell ref="G10:G11"/>
    <mergeCell ref="I10:I11"/>
    <mergeCell ref="A12:A13"/>
    <mergeCell ref="G12:G13"/>
    <mergeCell ref="I12:I13"/>
    <mergeCell ref="A8:A9"/>
    <mergeCell ref="G8:G9"/>
    <mergeCell ref="B1:K1"/>
    <mergeCell ref="A2:K2"/>
    <mergeCell ref="A3:K3"/>
    <mergeCell ref="A4:K4"/>
    <mergeCell ref="A5:K6"/>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oglio124"/>
  <dimension ref="A1:M20"/>
  <sheetViews>
    <sheetView workbookViewId="0">
      <selection activeCell="I9" sqref="I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505</v>
      </c>
      <c r="B2" s="775"/>
      <c r="C2" s="775"/>
      <c r="D2" s="775"/>
      <c r="E2" s="775"/>
      <c r="F2" s="775"/>
      <c r="G2" s="775"/>
      <c r="H2" s="775"/>
      <c r="I2" s="775"/>
      <c r="J2" s="775"/>
      <c r="K2" s="776"/>
      <c r="L2" s="105"/>
      <c r="M2" s="105"/>
    </row>
    <row r="3" spans="1:13" ht="21" thickBot="1" x14ac:dyDescent="0.35">
      <c r="A3" s="777">
        <f>'Elenco Lotti'!B159</f>
        <v>9829714899</v>
      </c>
      <c r="B3" s="778"/>
      <c r="C3" s="778"/>
      <c r="D3" s="778"/>
      <c r="E3" s="778"/>
      <c r="F3" s="778"/>
      <c r="G3" s="778"/>
      <c r="H3" s="778"/>
      <c r="I3" s="778"/>
      <c r="J3" s="778"/>
      <c r="K3" s="779"/>
      <c r="L3" s="105"/>
      <c r="M3" s="105"/>
    </row>
    <row r="4" spans="1:13" ht="21" thickBot="1" x14ac:dyDescent="0.35">
      <c r="A4" s="802" t="str">
        <f>'ECONOMICA LOTTO 60'!A4:K4</f>
        <v>Estrattore di calcoli endoscopia</v>
      </c>
      <c r="B4" s="803"/>
      <c r="C4" s="803"/>
      <c r="D4" s="803"/>
      <c r="E4" s="803"/>
      <c r="F4" s="803"/>
      <c r="G4" s="803"/>
      <c r="H4" s="803"/>
      <c r="I4" s="803"/>
      <c r="J4" s="803"/>
      <c r="K4" s="804"/>
      <c r="L4" s="105"/>
      <c r="M4" s="105"/>
    </row>
    <row r="5" spans="1:13" ht="21.75" customHeight="1" x14ac:dyDescent="0.25">
      <c r="A5" s="780" t="str">
        <f>'Elenco Lotti'!C159</f>
        <v xml:space="preserve">Dispositivo a rete con 32 fili intrecciati in Nitinol per occlusione ureterale, utilizzato nelle procedure di litotrissia intracorporea, diametro catetere 2.8 Fr circa, diametro cestello 7 mm circa.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61'!A20</f>
        <v>ARS CHIRURGICA SRL</v>
      </c>
      <c r="J8" s="811">
        <f>'LOTTO 61'!B20</f>
        <v>80</v>
      </c>
      <c r="K8" s="812"/>
      <c r="L8" s="117"/>
      <c r="M8" s="118"/>
    </row>
    <row r="9" spans="1:13" ht="16.5" thickBot="1" x14ac:dyDescent="0.3">
      <c r="A9" s="808"/>
      <c r="B9" s="808"/>
      <c r="C9" s="808"/>
      <c r="D9" s="808"/>
      <c r="E9" s="808"/>
      <c r="F9" s="808"/>
      <c r="G9" s="808"/>
      <c r="H9" s="808"/>
      <c r="I9" s="144" t="str">
        <f>'LOTTO 61'!A21</f>
        <v>COOK ITALIA SRL</v>
      </c>
      <c r="J9" s="811">
        <f>'LOTTO 61'!B21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7"/>
      <c r="F12" s="105"/>
      <c r="G12" s="822" t="s">
        <v>432</v>
      </c>
      <c r="H12" s="823"/>
      <c r="I12" s="145"/>
      <c r="J12" s="847"/>
      <c r="K12" s="848"/>
      <c r="L12" s="117"/>
      <c r="M12" s="118"/>
    </row>
    <row r="13" spans="1:13" ht="16.5" thickBot="1" x14ac:dyDescent="0.3">
      <c r="A13" s="819" t="s">
        <v>433</v>
      </c>
      <c r="B13" s="820"/>
      <c r="C13" s="820"/>
      <c r="D13" s="821"/>
      <c r="E13" s="287"/>
      <c r="F13" s="105"/>
      <c r="G13" s="824">
        <f>'Elenco Lotti'!O159</f>
        <v>43062.5</v>
      </c>
      <c r="H13" s="825"/>
      <c r="I13" s="145"/>
      <c r="J13" s="847"/>
      <c r="K13" s="848"/>
      <c r="L13" s="117"/>
      <c r="M13" s="118"/>
    </row>
    <row r="14" spans="1:13" ht="16.5" thickBot="1" x14ac:dyDescent="0.3">
      <c r="A14" s="826" t="s">
        <v>434</v>
      </c>
      <c r="B14" s="820"/>
      <c r="C14" s="820"/>
      <c r="D14" s="821"/>
      <c r="E14" s="287"/>
      <c r="F14" s="105"/>
      <c r="G14" s="827"/>
      <c r="H14" s="827"/>
      <c r="I14" s="146"/>
      <c r="J14" s="849"/>
      <c r="K14" s="850"/>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288" t="e">
        <f>POWER(B19/$D$19,$C$19)</f>
        <v>#DIV/0!</v>
      </c>
      <c r="F19" s="835">
        <v>40</v>
      </c>
      <c r="G19" s="288" t="e">
        <f>E19*$F$19</f>
        <v>#DIV/0!</v>
      </c>
      <c r="H19" s="134">
        <f>TRUNC($G$13-($G$13/100*B19),2)</f>
        <v>43062.5</v>
      </c>
      <c r="I19" s="135" t="str">
        <f>A19</f>
        <v>ARS CHIRURGICA SRL</v>
      </c>
      <c r="J19" s="288">
        <f>IF(I19=I8,J8,IF(I19=$H$7,$I$7,IF(I19=$H$8,$I$8,IF(I19=#REF!,#REF!,IF(I19=$H$10,$I$10,IF(I19=$H$11,$I$11,"1"))))))</f>
        <v>80</v>
      </c>
      <c r="K19" s="288" t="e">
        <f>G19</f>
        <v>#DIV/0!</v>
      </c>
      <c r="L19" s="70" t="e">
        <f>SUM(J19,K19)</f>
        <v>#DIV/0!</v>
      </c>
      <c r="M19" s="71" t="e">
        <f>IF(AND(K19&gt;=20,J19&gt;=60),"ANOMALIA","NO ANOMALIA")</f>
        <v>#DIV/0!</v>
      </c>
    </row>
    <row r="20" spans="1:13" ht="16.5" thickBot="1" x14ac:dyDescent="0.25">
      <c r="A20" s="140" t="str">
        <f>I9</f>
        <v>COOK ITALIA SRL</v>
      </c>
      <c r="B20" s="204"/>
      <c r="C20" s="837"/>
      <c r="D20" s="837"/>
      <c r="E20" s="290" t="e">
        <f>POWER(B20/$D$19,$C$19)</f>
        <v>#DIV/0!</v>
      </c>
      <c r="F20" s="837"/>
      <c r="G20" s="290" t="e">
        <f>E20*$F$19</f>
        <v>#DIV/0!</v>
      </c>
      <c r="H20" s="142">
        <f>TRUNC($G$13-($G$13/100*B20),2)</f>
        <v>43062.5</v>
      </c>
      <c r="I20" s="143" t="str">
        <f>A20</f>
        <v>COOK ITALIA SRL</v>
      </c>
      <c r="J20" s="290">
        <f>IF(I20=I9,J9,IF(I20=$H$7,$I$7,IF(I20=$H$8,$I$8,IF(I20=#REF!,#REF!,IF(I20=$H$10,$I$10,IF(I20=$H$11,$I$11,"1"))))))</f>
        <v>80</v>
      </c>
      <c r="K20" s="290"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51" priority="1" operator="containsText" text="NO ANOMALIA">
      <formula>NOT(ISERROR(SEARCH("NO ANOMALIA",M19)))</formula>
    </cfRule>
    <cfRule type="containsText" dxfId="450" priority="2" operator="containsText" text="ANOMALIA">
      <formula>NOT(ISERROR(SEARCH("ANOMALIA",M19)))</formula>
    </cfRule>
  </conditionalFormatting>
  <conditionalFormatting sqref="M19:M20">
    <cfRule type="containsText" dxfId="449" priority="3" operator="containsText" text="ANOMALIA">
      <formula>NOT(ISERROR(SEARCH("ANOMALIA",M19)))</formula>
    </cfRule>
  </conditionalFormatting>
  <conditionalFormatting sqref="L19:L20">
    <cfRule type="expression" dxfId="448" priority="4">
      <formula>L19=MAX($L$19:$L$24)</formula>
    </cfRule>
  </conditionalFormatting>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oglio125">
    <pageSetUpPr fitToPage="1"/>
  </sheetPr>
  <dimension ref="A1:K31"/>
  <sheetViews>
    <sheetView topLeftCell="A4" workbookViewId="0">
      <selection activeCell="K32" sqref="K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506</v>
      </c>
      <c r="B2" s="775"/>
      <c r="C2" s="775"/>
      <c r="D2" s="775"/>
      <c r="E2" s="775"/>
      <c r="F2" s="775"/>
      <c r="G2" s="775"/>
      <c r="H2" s="775"/>
      <c r="I2" s="775"/>
      <c r="J2" s="775"/>
      <c r="K2" s="776"/>
    </row>
    <row r="3" spans="1:11" ht="21" thickBot="1" x14ac:dyDescent="0.35">
      <c r="A3" s="777">
        <f>'Elenco Lotti'!B162</f>
        <v>9829726282</v>
      </c>
      <c r="B3" s="778"/>
      <c r="C3" s="778"/>
      <c r="D3" s="778"/>
      <c r="E3" s="778"/>
      <c r="F3" s="778"/>
      <c r="G3" s="778"/>
      <c r="H3" s="778"/>
      <c r="I3" s="778"/>
      <c r="J3" s="778"/>
      <c r="K3" s="779"/>
    </row>
    <row r="4" spans="1:11" ht="21" thickBot="1" x14ac:dyDescent="0.35">
      <c r="A4" s="802" t="str">
        <f>'ECONOMICA LOTTO 60'!A4:K4</f>
        <v>Estrattore di calcoli endoscopia</v>
      </c>
      <c r="B4" s="803"/>
      <c r="C4" s="803"/>
      <c r="D4" s="803"/>
      <c r="E4" s="803"/>
      <c r="F4" s="803"/>
      <c r="G4" s="803"/>
      <c r="H4" s="803"/>
      <c r="I4" s="803"/>
      <c r="J4" s="803"/>
      <c r="K4" s="804"/>
    </row>
    <row r="5" spans="1:11" x14ac:dyDescent="0.2">
      <c r="A5" s="780" t="str">
        <f>'Elenco Lotti'!C161</f>
        <v xml:space="preserve">Estrattore di calcoli in Nitinol con cestello a fili piatti da 16/4 fili tipo paracadute, calibri 1.7 e 2.4 Ch circa, lunghezza 115 circa, cestello 1 ed 1.5 cm circa.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467"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Lotti'!R161</f>
        <v>TELEFLEX MEDICAL SRL</v>
      </c>
      <c r="C8" s="217">
        <v>0</v>
      </c>
      <c r="D8" s="205">
        <v>0</v>
      </c>
      <c r="E8" s="568">
        <v>0</v>
      </c>
      <c r="F8" s="89">
        <f>AVERAGE(C8:E8)</f>
        <v>0</v>
      </c>
      <c r="G8" s="789">
        <f>MAX(F8:F11)</f>
        <v>0.9</v>
      </c>
      <c r="H8" s="431">
        <f>F8/$G8</f>
        <v>0</v>
      </c>
      <c r="I8" s="792">
        <v>50</v>
      </c>
      <c r="J8" s="88">
        <f>H8*I$8</f>
        <v>0</v>
      </c>
      <c r="K8" s="795" t="s">
        <v>749</v>
      </c>
    </row>
    <row r="9" spans="1:11" ht="15.75" x14ac:dyDescent="0.2">
      <c r="A9" s="787"/>
      <c r="B9" s="90" t="str">
        <f>'Elenco Lotti'!R162</f>
        <v>COLOPLAST</v>
      </c>
      <c r="C9" s="218">
        <v>0</v>
      </c>
      <c r="D9" s="209">
        <v>0</v>
      </c>
      <c r="E9" s="210">
        <v>0</v>
      </c>
      <c r="F9" s="92">
        <f t="shared" ref="F9:F23" si="0">AVERAGE(C9:E9)</f>
        <v>0</v>
      </c>
      <c r="G9" s="790"/>
      <c r="H9" s="432">
        <f>F9/$G8</f>
        <v>0</v>
      </c>
      <c r="I9" s="793"/>
      <c r="J9" s="91">
        <f>H9*I$8</f>
        <v>0</v>
      </c>
      <c r="K9" s="796"/>
    </row>
    <row r="10" spans="1:11" ht="15.75" x14ac:dyDescent="0.2">
      <c r="A10" s="787"/>
      <c r="B10" s="90" t="str">
        <f>'Elenco Lotti'!R163</f>
        <v>ARS CHIRURGICA SRL</v>
      </c>
      <c r="C10" s="218">
        <v>0.9</v>
      </c>
      <c r="D10" s="209">
        <v>0.9</v>
      </c>
      <c r="E10" s="210">
        <v>0.9</v>
      </c>
      <c r="F10" s="92">
        <f t="shared" si="0"/>
        <v>0.9</v>
      </c>
      <c r="G10" s="790"/>
      <c r="H10" s="432">
        <f>F10/$G8</f>
        <v>1</v>
      </c>
      <c r="I10" s="793"/>
      <c r="J10" s="91">
        <f>H10*I$8</f>
        <v>50</v>
      </c>
      <c r="K10" s="796"/>
    </row>
    <row r="11" spans="1:11" ht="16.5" thickBot="1" x14ac:dyDescent="0.25">
      <c r="A11" s="805"/>
      <c r="B11" s="286" t="str">
        <f>'Elenco Lotti'!R164</f>
        <v>COOK ITALIA SRL</v>
      </c>
      <c r="C11" s="220">
        <v>0.9</v>
      </c>
      <c r="D11" s="215">
        <v>0.9</v>
      </c>
      <c r="E11" s="216">
        <v>0.9</v>
      </c>
      <c r="F11" s="101">
        <f t="shared" si="0"/>
        <v>0.9</v>
      </c>
      <c r="G11" s="806"/>
      <c r="H11" s="434">
        <f>F11/$G8</f>
        <v>1</v>
      </c>
      <c r="I11" s="807"/>
      <c r="J11" s="102">
        <f>H11*I$8</f>
        <v>50</v>
      </c>
      <c r="K11" s="796"/>
    </row>
    <row r="12" spans="1:11" ht="15.75" customHeight="1" x14ac:dyDescent="0.2">
      <c r="A12" s="860" t="s">
        <v>623</v>
      </c>
      <c r="B12" s="96" t="str">
        <f>B8</f>
        <v>TELEFLEX MEDICAL SRL</v>
      </c>
      <c r="C12" s="217">
        <v>0</v>
      </c>
      <c r="D12" s="205">
        <v>0</v>
      </c>
      <c r="E12" s="568">
        <v>0</v>
      </c>
      <c r="F12" s="221">
        <f t="shared" si="0"/>
        <v>0</v>
      </c>
      <c r="G12" s="861">
        <f>MAX(F12:F15)</f>
        <v>0.9</v>
      </c>
      <c r="H12" s="436">
        <f>F12/$G12</f>
        <v>0</v>
      </c>
      <c r="I12" s="859">
        <v>15</v>
      </c>
      <c r="J12" s="222">
        <f>H12*I$12</f>
        <v>0</v>
      </c>
      <c r="K12" s="796"/>
    </row>
    <row r="13" spans="1:11" ht="15.75" x14ac:dyDescent="0.2">
      <c r="A13" s="787"/>
      <c r="B13" s="97" t="str">
        <f>B9</f>
        <v>COLOPLAST</v>
      </c>
      <c r="C13" s="218">
        <v>0</v>
      </c>
      <c r="D13" s="209">
        <v>0</v>
      </c>
      <c r="E13" s="210">
        <v>0</v>
      </c>
      <c r="F13" s="92">
        <f t="shared" si="0"/>
        <v>0</v>
      </c>
      <c r="G13" s="790"/>
      <c r="H13" s="432">
        <f>F13/$G12</f>
        <v>0</v>
      </c>
      <c r="I13" s="793"/>
      <c r="J13" s="91">
        <f>H13*I$12</f>
        <v>0</v>
      </c>
      <c r="K13" s="796"/>
    </row>
    <row r="14" spans="1:11" ht="15.75" x14ac:dyDescent="0.2">
      <c r="A14" s="787"/>
      <c r="B14" s="97" t="str">
        <f>B10</f>
        <v>ARS CHIRURGICA SRL</v>
      </c>
      <c r="C14" s="218">
        <v>0.9</v>
      </c>
      <c r="D14" s="209">
        <v>0.9</v>
      </c>
      <c r="E14" s="210">
        <v>0.9</v>
      </c>
      <c r="F14" s="92">
        <f t="shared" si="0"/>
        <v>0.9</v>
      </c>
      <c r="G14" s="790"/>
      <c r="H14" s="432">
        <f>F14/$G12</f>
        <v>1</v>
      </c>
      <c r="I14" s="793"/>
      <c r="J14" s="91">
        <f>H14*I$12</f>
        <v>15</v>
      </c>
      <c r="K14" s="796"/>
    </row>
    <row r="15" spans="1:11" ht="16.5" thickBot="1" x14ac:dyDescent="0.25">
      <c r="A15" s="788"/>
      <c r="B15" s="98" t="str">
        <f>B11</f>
        <v>COOK ITALIA SRL</v>
      </c>
      <c r="C15" s="220">
        <v>0.9</v>
      </c>
      <c r="D15" s="215">
        <v>0.9</v>
      </c>
      <c r="E15" s="216">
        <v>0.9</v>
      </c>
      <c r="F15" s="95">
        <f t="shared" si="0"/>
        <v>0.9</v>
      </c>
      <c r="G15" s="791"/>
      <c r="H15" s="433">
        <f>F15/$G12</f>
        <v>1</v>
      </c>
      <c r="I15" s="794"/>
      <c r="J15" s="94">
        <f>H15*I$12</f>
        <v>15</v>
      </c>
      <c r="K15" s="796"/>
    </row>
    <row r="16" spans="1:11" ht="15.75" customHeight="1" x14ac:dyDescent="0.2">
      <c r="A16" s="786" t="s">
        <v>427</v>
      </c>
      <c r="B16" s="99" t="str">
        <f>B8</f>
        <v>TELEFLEX MEDICAL SRL</v>
      </c>
      <c r="C16" s="217">
        <v>0</v>
      </c>
      <c r="D16" s="205">
        <v>0</v>
      </c>
      <c r="E16" s="568">
        <v>0</v>
      </c>
      <c r="F16" s="89">
        <f t="shared" si="0"/>
        <v>0</v>
      </c>
      <c r="G16" s="789">
        <f>MAX(F16:F19)</f>
        <v>0.9</v>
      </c>
      <c r="H16" s="431">
        <f>F16/$G16</f>
        <v>0</v>
      </c>
      <c r="I16" s="792">
        <v>10</v>
      </c>
      <c r="J16" s="88">
        <f>H16*I$16</f>
        <v>0</v>
      </c>
      <c r="K16" s="796"/>
    </row>
    <row r="17" spans="1:11" ht="15.75" x14ac:dyDescent="0.2">
      <c r="A17" s="787"/>
      <c r="B17" s="97" t="str">
        <f>B9</f>
        <v>COLOPLAST</v>
      </c>
      <c r="C17" s="218">
        <v>0</v>
      </c>
      <c r="D17" s="209">
        <v>0</v>
      </c>
      <c r="E17" s="210">
        <v>0</v>
      </c>
      <c r="F17" s="92">
        <f t="shared" si="0"/>
        <v>0</v>
      </c>
      <c r="G17" s="790"/>
      <c r="H17" s="432">
        <f>F17/$G16</f>
        <v>0</v>
      </c>
      <c r="I17" s="793"/>
      <c r="J17" s="91">
        <f>H17*I$16</f>
        <v>0</v>
      </c>
      <c r="K17" s="796"/>
    </row>
    <row r="18" spans="1:11" ht="15.75" x14ac:dyDescent="0.2">
      <c r="A18" s="787"/>
      <c r="B18" s="97" t="str">
        <f>B10</f>
        <v>ARS CHIRURGICA SRL</v>
      </c>
      <c r="C18" s="218">
        <v>0.9</v>
      </c>
      <c r="D18" s="209">
        <v>0.9</v>
      </c>
      <c r="E18" s="210">
        <v>0.9</v>
      </c>
      <c r="F18" s="92">
        <f t="shared" si="0"/>
        <v>0.9</v>
      </c>
      <c r="G18" s="790"/>
      <c r="H18" s="432">
        <f>F18/$G16</f>
        <v>1</v>
      </c>
      <c r="I18" s="793"/>
      <c r="J18" s="91">
        <f>H18*I$16</f>
        <v>10</v>
      </c>
      <c r="K18" s="796"/>
    </row>
    <row r="19" spans="1:11" ht="16.5" thickBot="1" x14ac:dyDescent="0.25">
      <c r="A19" s="805"/>
      <c r="B19" s="100" t="str">
        <f>B11</f>
        <v>COOK ITALIA SRL</v>
      </c>
      <c r="C19" s="220">
        <v>0.9</v>
      </c>
      <c r="D19" s="215">
        <v>0.9</v>
      </c>
      <c r="E19" s="216">
        <v>0.9</v>
      </c>
      <c r="F19" s="95">
        <f t="shared" si="0"/>
        <v>0.9</v>
      </c>
      <c r="G19" s="791"/>
      <c r="H19" s="433">
        <f>F19/$G16</f>
        <v>1</v>
      </c>
      <c r="I19" s="794"/>
      <c r="J19" s="94">
        <f>H19*I$16</f>
        <v>10</v>
      </c>
      <c r="K19" s="796"/>
    </row>
    <row r="20" spans="1:11" ht="15.75" x14ac:dyDescent="0.2">
      <c r="A20" s="786" t="s">
        <v>621</v>
      </c>
      <c r="B20" s="478" t="str">
        <f>B8</f>
        <v>TELEFLEX MEDICAL SRL</v>
      </c>
      <c r="C20" s="217">
        <v>0</v>
      </c>
      <c r="D20" s="206">
        <v>0</v>
      </c>
      <c r="E20" s="207">
        <v>0</v>
      </c>
      <c r="F20" s="609">
        <f t="shared" si="0"/>
        <v>0</v>
      </c>
      <c r="G20" s="789">
        <f>MAX(F20:F23)</f>
        <v>1</v>
      </c>
      <c r="H20" s="431">
        <f>F20/$G20</f>
        <v>0</v>
      </c>
      <c r="I20" s="792">
        <v>5</v>
      </c>
      <c r="J20" s="88">
        <f>H20*I$20</f>
        <v>0</v>
      </c>
      <c r="K20" s="796"/>
    </row>
    <row r="21" spans="1:11" ht="15.75" x14ac:dyDescent="0.2">
      <c r="A21" s="787"/>
      <c r="B21" s="399" t="str">
        <f>B9</f>
        <v>COLOPLAST</v>
      </c>
      <c r="C21" s="218">
        <v>0</v>
      </c>
      <c r="D21" s="209">
        <v>0</v>
      </c>
      <c r="E21" s="210">
        <v>0</v>
      </c>
      <c r="F21" s="610">
        <f t="shared" si="0"/>
        <v>0</v>
      </c>
      <c r="G21" s="790"/>
      <c r="H21" s="432">
        <f>F21/$G20</f>
        <v>0</v>
      </c>
      <c r="I21" s="793"/>
      <c r="J21" s="91">
        <f>H21*I$20</f>
        <v>0</v>
      </c>
      <c r="K21" s="796"/>
    </row>
    <row r="22" spans="1:11" ht="15.75" x14ac:dyDescent="0.2">
      <c r="A22" s="787"/>
      <c r="B22" s="400" t="str">
        <f>B10</f>
        <v>ARS CHIRURGICA SRL</v>
      </c>
      <c r="C22" s="218">
        <v>1</v>
      </c>
      <c r="D22" s="209">
        <v>1</v>
      </c>
      <c r="E22" s="210">
        <v>1</v>
      </c>
      <c r="F22" s="610">
        <f t="shared" si="0"/>
        <v>1</v>
      </c>
      <c r="G22" s="790"/>
      <c r="H22" s="432">
        <f>F22/$G20</f>
        <v>1</v>
      </c>
      <c r="I22" s="793"/>
      <c r="J22" s="91">
        <f>H22*I$20</f>
        <v>5</v>
      </c>
      <c r="K22" s="796"/>
    </row>
    <row r="23" spans="1:11" ht="16.5" thickBot="1" x14ac:dyDescent="0.25">
      <c r="A23" s="805"/>
      <c r="B23" s="493" t="str">
        <f>B11</f>
        <v>COOK ITALIA SRL</v>
      </c>
      <c r="C23" s="220">
        <v>1</v>
      </c>
      <c r="D23" s="215">
        <v>1</v>
      </c>
      <c r="E23" s="216">
        <v>1</v>
      </c>
      <c r="F23" s="612">
        <f t="shared" si="0"/>
        <v>1</v>
      </c>
      <c r="G23" s="806"/>
      <c r="H23" s="434">
        <f>F23/$G20</f>
        <v>1</v>
      </c>
      <c r="I23" s="807"/>
      <c r="J23" s="102">
        <f>H23*I$20</f>
        <v>5</v>
      </c>
      <c r="K23" s="797"/>
    </row>
    <row r="24" spans="1:11" ht="15" customHeight="1"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customHeight="1"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TELEFLEX MEDICAL SRL</v>
      </c>
      <c r="B28" s="108">
        <f>J8+J12+J16+J20</f>
        <v>0</v>
      </c>
      <c r="C28" s="535"/>
      <c r="D28" s="531"/>
      <c r="E28" s="531"/>
      <c r="F28" s="532"/>
      <c r="G28" s="109"/>
      <c r="H28" s="105"/>
      <c r="I28" s="105"/>
      <c r="J28" s="105"/>
      <c r="K28" s="105"/>
    </row>
    <row r="29" spans="1:11" ht="15.75" x14ac:dyDescent="0.25">
      <c r="A29" s="110" t="str">
        <f>B9</f>
        <v>COLOPLAST</v>
      </c>
      <c r="B29" s="111">
        <f>J9+J13+J17+J21</f>
        <v>0</v>
      </c>
      <c r="C29" s="535"/>
      <c r="D29" s="531"/>
      <c r="E29" s="531"/>
      <c r="F29" s="532"/>
      <c r="G29" s="109"/>
      <c r="H29" s="105"/>
      <c r="I29" s="105"/>
      <c r="J29" s="105"/>
      <c r="K29" s="105"/>
    </row>
    <row r="30" spans="1:11" ht="15.75" x14ac:dyDescent="0.25">
      <c r="A30" s="110" t="str">
        <f>B10</f>
        <v>ARS CHIRURGICA SRL</v>
      </c>
      <c r="B30" s="111">
        <f>J10+J14+J18+J22</f>
        <v>80</v>
      </c>
      <c r="C30" s="535"/>
      <c r="D30" s="531"/>
      <c r="E30" s="531"/>
      <c r="F30" s="532"/>
      <c r="G30" s="109"/>
      <c r="H30" s="105"/>
      <c r="I30" s="105"/>
      <c r="J30" s="105"/>
      <c r="K30" s="105"/>
    </row>
    <row r="31" spans="1:11" ht="16.5" thickBot="1" x14ac:dyDescent="0.3">
      <c r="A31" s="112" t="str">
        <f>B11</f>
        <v>COOK ITALIA SRL</v>
      </c>
      <c r="B31" s="113">
        <f>J11+J15+J19+J23</f>
        <v>80</v>
      </c>
      <c r="C31" s="535"/>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I12:I15"/>
    <mergeCell ref="A16:A19"/>
    <mergeCell ref="G16:G19"/>
    <mergeCell ref="I16:I19"/>
    <mergeCell ref="G20:G23"/>
    <mergeCell ref="I20:I23"/>
    <mergeCell ref="A20:A23"/>
    <mergeCell ref="K8:K23"/>
    <mergeCell ref="I8:I11"/>
    <mergeCell ref="B1:K1"/>
    <mergeCell ref="A2:K2"/>
    <mergeCell ref="A3:K3"/>
    <mergeCell ref="A4:K4"/>
    <mergeCell ref="A5:K6"/>
    <mergeCell ref="A8:A11"/>
    <mergeCell ref="G8:G11"/>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Foglio126"/>
  <dimension ref="A1:M26"/>
  <sheetViews>
    <sheetView workbookViewId="0">
      <selection activeCell="I11" sqref="I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506</v>
      </c>
      <c r="B2" s="775"/>
      <c r="C2" s="775"/>
      <c r="D2" s="775"/>
      <c r="E2" s="775"/>
      <c r="F2" s="775"/>
      <c r="G2" s="775"/>
      <c r="H2" s="775"/>
      <c r="I2" s="775"/>
      <c r="J2" s="775"/>
      <c r="K2" s="776"/>
      <c r="L2" s="105"/>
      <c r="M2" s="105"/>
    </row>
    <row r="3" spans="1:13" ht="21" thickBot="1" x14ac:dyDescent="0.35">
      <c r="A3" s="777">
        <f>'Elenco Lotti'!B162</f>
        <v>9829726282</v>
      </c>
      <c r="B3" s="778"/>
      <c r="C3" s="778"/>
      <c r="D3" s="778"/>
      <c r="E3" s="778"/>
      <c r="F3" s="778"/>
      <c r="G3" s="778"/>
      <c r="H3" s="778"/>
      <c r="I3" s="778"/>
      <c r="J3" s="778"/>
      <c r="K3" s="779"/>
      <c r="L3" s="105"/>
      <c r="M3" s="105"/>
    </row>
    <row r="4" spans="1:13" ht="21" thickBot="1" x14ac:dyDescent="0.35">
      <c r="A4" s="802" t="str">
        <f>'ECONOMICA LOTTO 60'!A4:K4</f>
        <v>Estrattore di calcoli endoscopia</v>
      </c>
      <c r="B4" s="803"/>
      <c r="C4" s="803"/>
      <c r="D4" s="803"/>
      <c r="E4" s="803"/>
      <c r="F4" s="803"/>
      <c r="G4" s="803"/>
      <c r="H4" s="803"/>
      <c r="I4" s="803"/>
      <c r="J4" s="803"/>
      <c r="K4" s="804"/>
      <c r="L4" s="105"/>
      <c r="M4" s="105"/>
    </row>
    <row r="5" spans="1:13" ht="15.75" customHeight="1" x14ac:dyDescent="0.25">
      <c r="A5" s="780" t="str">
        <f>'Elenco Lotti'!C161</f>
        <v xml:space="preserve">Estrattore di calcoli in Nitinol con cestello a fili piatti da 16/4 fili tipo paracadute, calibri 1.7 e 2.4 Ch circa, lunghezza 115 circa, cestello 1 ed 1.5 cm circa.  </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62'!A28</f>
        <v>TELEFLEX MEDICAL SRL</v>
      </c>
      <c r="J8" s="811">
        <f>'LOTTO 62'!B28</f>
        <v>0</v>
      </c>
      <c r="K8" s="812"/>
      <c r="L8" s="117"/>
      <c r="M8" s="118"/>
    </row>
    <row r="9" spans="1:13" ht="16.5" thickBot="1" x14ac:dyDescent="0.3">
      <c r="A9" s="808"/>
      <c r="B9" s="808"/>
      <c r="C9" s="808"/>
      <c r="D9" s="808"/>
      <c r="E9" s="808"/>
      <c r="F9" s="808"/>
      <c r="G9" s="808"/>
      <c r="H9" s="808"/>
      <c r="I9" s="144" t="str">
        <f>'LOTTO 62'!A29</f>
        <v>COLOPLAST</v>
      </c>
      <c r="J9" s="811">
        <f>'LOTTO 62'!B29</f>
        <v>0</v>
      </c>
      <c r="K9" s="812"/>
      <c r="L9" s="117"/>
      <c r="M9" s="118"/>
    </row>
    <row r="10" spans="1:13" ht="16.5" thickBot="1" x14ac:dyDescent="0.3">
      <c r="A10" s="813" t="s">
        <v>430</v>
      </c>
      <c r="B10" s="814"/>
      <c r="C10" s="814"/>
      <c r="D10" s="815"/>
      <c r="E10" s="119"/>
      <c r="F10" s="119"/>
      <c r="G10" s="119"/>
      <c r="H10" s="119"/>
      <c r="I10" s="144" t="str">
        <f>'LOTTO 62'!A30</f>
        <v>ARS CHIRURGICA SRL</v>
      </c>
      <c r="J10" s="811">
        <f>'LOTTO 62'!B30</f>
        <v>80</v>
      </c>
      <c r="K10" s="812"/>
      <c r="L10" s="117"/>
      <c r="M10" s="118"/>
    </row>
    <row r="11" spans="1:13" ht="16.5" thickBot="1" x14ac:dyDescent="0.3">
      <c r="A11" s="816"/>
      <c r="B11" s="817"/>
      <c r="C11" s="817"/>
      <c r="D11" s="818"/>
      <c r="E11" s="119"/>
      <c r="F11" s="119"/>
      <c r="G11" s="119"/>
      <c r="H11" s="119"/>
      <c r="I11" s="144" t="str">
        <f>'LOTTO 62'!A31</f>
        <v>COOK ITALIA SRL</v>
      </c>
      <c r="J11" s="811">
        <f>'LOTTO 62'!B31</f>
        <v>80</v>
      </c>
      <c r="K11" s="812"/>
      <c r="L11" s="117"/>
      <c r="M11" s="118"/>
    </row>
    <row r="12" spans="1:13" ht="16.5" thickBot="1" x14ac:dyDescent="0.3">
      <c r="A12" s="819" t="s">
        <v>431</v>
      </c>
      <c r="B12" s="820"/>
      <c r="C12" s="820"/>
      <c r="D12" s="821"/>
      <c r="E12" s="287"/>
      <c r="F12" s="105"/>
      <c r="G12" s="822" t="s">
        <v>432</v>
      </c>
      <c r="H12" s="823"/>
      <c r="I12" s="144"/>
      <c r="J12" s="811"/>
      <c r="K12" s="812"/>
      <c r="L12" s="117"/>
      <c r="M12" s="118"/>
    </row>
    <row r="13" spans="1:13" ht="16.5" thickBot="1" x14ac:dyDescent="0.3">
      <c r="A13" s="819" t="s">
        <v>433</v>
      </c>
      <c r="B13" s="820"/>
      <c r="C13" s="820"/>
      <c r="D13" s="821"/>
      <c r="E13" s="287"/>
      <c r="F13" s="105"/>
      <c r="G13" s="824">
        <f>'Elenco Lotti'!O161</f>
        <v>36437.5</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288" t="e">
        <f>POWER(B20/$D$20,$C$20)</f>
        <v>#DIV/0!</v>
      </c>
      <c r="F20" s="835">
        <v>40</v>
      </c>
      <c r="G20" s="288" t="e">
        <f>E20*$F$20</f>
        <v>#DIV/0!</v>
      </c>
      <c r="H20" s="134">
        <f>TRUNC($G$13-($G$13/100*B20),2)</f>
        <v>36437.5</v>
      </c>
      <c r="I20" s="193" t="str">
        <f>A20</f>
        <v>TELEFLEX MEDICAL SRL</v>
      </c>
      <c r="J20" s="288">
        <f>IF(I20=I8,J8,IF(I20=$H$7,$I$7,IF(I20=$H$8,$I$8,IF(I20=#REF!,#REF!,IF(I20=$H$10,$I$10,IF(I20=$H$11,$I$11,"1"))))))</f>
        <v>0</v>
      </c>
      <c r="K20" s="196" t="e">
        <f>G20</f>
        <v>#DIV/0!</v>
      </c>
      <c r="L20" s="70" t="e">
        <f>SUM(J20,K20)</f>
        <v>#DIV/0!</v>
      </c>
      <c r="M20" s="71" t="e">
        <f>IF(AND(K20&gt;=20,J20&gt;=60),"ANOMALIA","NO ANOMALIA")</f>
        <v>#DIV/0!</v>
      </c>
    </row>
    <row r="21" spans="1:13" ht="15.75" x14ac:dyDescent="0.2">
      <c r="A21" s="227" t="str">
        <f>I9</f>
        <v>COLOPLAST</v>
      </c>
      <c r="B21" s="224"/>
      <c r="C21" s="836"/>
      <c r="D21" s="836"/>
      <c r="E21" s="289" t="e">
        <f>POWER(B21/$D$20,$C$20)</f>
        <v>#DIV/0!</v>
      </c>
      <c r="F21" s="836"/>
      <c r="G21" s="289" t="e">
        <f>E21*$F$20</f>
        <v>#DIV/0!</v>
      </c>
      <c r="H21" s="138">
        <f>TRUNC($G$13-($G$13/100*B21),2)</f>
        <v>36437.5</v>
      </c>
      <c r="I21" s="194" t="str">
        <f>A21</f>
        <v>COLOPLAST</v>
      </c>
      <c r="J21" s="289">
        <f>IF(I21=I9,J9,IF(I21=$H$7,$I$7,IF(I21=$H$8,$I$8,IF(I21=#REF!,#REF!,IF(I21=$H$10,$I$10,IF(I21=$H$11,$I$11,"1"))))))</f>
        <v>0</v>
      </c>
      <c r="K21" s="197" t="e">
        <f>G21</f>
        <v>#DIV/0!</v>
      </c>
      <c r="L21" s="72" t="e">
        <f>SUM(J21,K21)</f>
        <v>#DIV/0!</v>
      </c>
      <c r="M21" s="73" t="e">
        <f>IF(AND(K21&gt;=20,J21&gt;=60),"ANOMALIA","NO ANOMALIA")</f>
        <v>#DIV/0!</v>
      </c>
    </row>
    <row r="22" spans="1:13" ht="15.75" x14ac:dyDescent="0.2">
      <c r="A22" s="227" t="str">
        <f>I10</f>
        <v>ARS CHIRURGICA SRL</v>
      </c>
      <c r="B22" s="224"/>
      <c r="C22" s="836"/>
      <c r="D22" s="836"/>
      <c r="E22" s="289" t="e">
        <f>POWER(B22/$D$20,$C$20)</f>
        <v>#DIV/0!</v>
      </c>
      <c r="F22" s="836"/>
      <c r="G22" s="289" t="e">
        <f>E22*$F$20</f>
        <v>#DIV/0!</v>
      </c>
      <c r="H22" s="138">
        <f>TRUNC($G$13-($G$13/100*B22),2)</f>
        <v>36437.5</v>
      </c>
      <c r="I22" s="194" t="str">
        <f>A22</f>
        <v>ARS CHIRURGICA SRL</v>
      </c>
      <c r="J22" s="289">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COOK ITALIA SRL</v>
      </c>
      <c r="B23" s="225"/>
      <c r="C23" s="837"/>
      <c r="D23" s="837"/>
      <c r="E23" s="290" t="e">
        <f>POWER(B23/$D$20,$C$20)</f>
        <v>#DIV/0!</v>
      </c>
      <c r="F23" s="837"/>
      <c r="G23" s="290" t="e">
        <f>E23*$F$20</f>
        <v>#DIV/0!</v>
      </c>
      <c r="H23" s="142">
        <f>TRUNC($G$13-($G$13/100*B23),2)</f>
        <v>36437.5</v>
      </c>
      <c r="I23" s="195" t="str">
        <f>A23</f>
        <v>COOK ITALIA SRL</v>
      </c>
      <c r="J23" s="290">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447" priority="1" operator="containsText" text="NO ANOMALIA">
      <formula>NOT(ISERROR(SEARCH("NO ANOMALIA",M20)))</formula>
    </cfRule>
    <cfRule type="containsText" dxfId="446" priority="2" operator="containsText" text="ANOMALIA">
      <formula>NOT(ISERROR(SEARCH("ANOMALIA",M20)))</formula>
    </cfRule>
  </conditionalFormatting>
  <conditionalFormatting sqref="M20:M23">
    <cfRule type="containsText" dxfId="445" priority="3" operator="containsText" text="ANOMALIA">
      <formula>NOT(ISERROR(SEARCH("ANOMALIA",M20)))</formula>
    </cfRule>
  </conditionalFormatting>
  <conditionalFormatting sqref="L20:L23">
    <cfRule type="expression" dxfId="444" priority="4">
      <formula>L20=MAX($L$20:$L$27)</formula>
    </cfRule>
  </conditionalFormatting>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oglio127">
    <pageSetUpPr fitToPage="1"/>
  </sheetPr>
  <dimension ref="A1:K36"/>
  <sheetViews>
    <sheetView topLeftCell="A5" workbookViewId="0">
      <selection activeCell="K36" sqref="K3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507</v>
      </c>
      <c r="B2" s="775"/>
      <c r="C2" s="775"/>
      <c r="D2" s="775"/>
      <c r="E2" s="775"/>
      <c r="F2" s="775"/>
      <c r="G2" s="775"/>
      <c r="H2" s="775"/>
      <c r="I2" s="775"/>
      <c r="J2" s="775"/>
      <c r="K2" s="776"/>
    </row>
    <row r="3" spans="1:11" ht="21" thickBot="1" x14ac:dyDescent="0.35">
      <c r="A3" s="777" t="str">
        <f>'Elenco Lotti'!B165</f>
        <v>9829742FB2</v>
      </c>
      <c r="B3" s="778"/>
      <c r="C3" s="778"/>
      <c r="D3" s="778"/>
      <c r="E3" s="778"/>
      <c r="F3" s="778"/>
      <c r="G3" s="778"/>
      <c r="H3" s="778"/>
      <c r="I3" s="778"/>
      <c r="J3" s="778"/>
      <c r="K3" s="779"/>
    </row>
    <row r="4" spans="1:11" ht="28.5" customHeight="1" thickBot="1" x14ac:dyDescent="0.35">
      <c r="A4" s="802" t="str">
        <f>'ECONOMICA LOTTO 61'!A4:K4</f>
        <v>Estrattore di calcoli endoscopia</v>
      </c>
      <c r="B4" s="803"/>
      <c r="C4" s="803"/>
      <c r="D4" s="803"/>
      <c r="E4" s="803"/>
      <c r="F4" s="803"/>
      <c r="G4" s="803"/>
      <c r="H4" s="803"/>
      <c r="I4" s="803"/>
      <c r="J4" s="803"/>
      <c r="K4" s="804"/>
    </row>
    <row r="5" spans="1:11" x14ac:dyDescent="0.2">
      <c r="A5" s="780" t="str">
        <f>'Elenco Lotti'!C165</f>
        <v>Estrattore di calcoli in Nitinol con cestello quattro fili  senza punta e porzione distale flessibile, radiopaca del diametro di 1.5, 2.2, 3, 3.2, 4.5 Fr. e lunghezze da 65, 115 cm, circa; diametro apertura massima del cestello 1 cm e 2 cm circa, impugnatura ergonomica completamente smontabile.</v>
      </c>
      <c r="B5" s="781"/>
      <c r="C5" s="781"/>
      <c r="D5" s="781"/>
      <c r="E5" s="781"/>
      <c r="F5" s="781"/>
      <c r="G5" s="781"/>
      <c r="H5" s="781"/>
      <c r="I5" s="781"/>
      <c r="J5" s="781"/>
      <c r="K5" s="782"/>
    </row>
    <row r="6" spans="1:11" ht="53.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Lotti'!R165</f>
        <v>CHIRURMEDICA SRL</v>
      </c>
      <c r="C8" s="205">
        <v>0.5</v>
      </c>
      <c r="D8" s="206">
        <v>0.5</v>
      </c>
      <c r="E8" s="207">
        <v>0.5</v>
      </c>
      <c r="F8" s="89">
        <f>AVERAGE(C8:E8)</f>
        <v>0.5</v>
      </c>
      <c r="G8" s="789">
        <f>MAX(F8:F12)</f>
        <v>0.9</v>
      </c>
      <c r="H8" s="431">
        <f>F8/$G8</f>
        <v>0.55555555555555558</v>
      </c>
      <c r="I8" s="792">
        <v>50</v>
      </c>
      <c r="J8" s="88">
        <f>H8*I$8</f>
        <v>27.777777777777779</v>
      </c>
      <c r="K8" s="795" t="s">
        <v>750</v>
      </c>
    </row>
    <row r="9" spans="1:11" ht="15.75" x14ac:dyDescent="0.2">
      <c r="A9" s="787"/>
      <c r="B9" s="90" t="str">
        <f>'Elenco Lotti'!R166</f>
        <v>TELEFLEX MEDICAL SRL</v>
      </c>
      <c r="C9" s="208">
        <v>0</v>
      </c>
      <c r="D9" s="209">
        <v>0</v>
      </c>
      <c r="E9" s="210">
        <v>0</v>
      </c>
      <c r="F9" s="92">
        <f t="shared" ref="F9:F27" si="0">AVERAGE(C9:E9)</f>
        <v>0</v>
      </c>
      <c r="G9" s="790"/>
      <c r="H9" s="432">
        <f>F9/$G8</f>
        <v>0</v>
      </c>
      <c r="I9" s="793"/>
      <c r="J9" s="91">
        <f>H9*I$8</f>
        <v>0</v>
      </c>
      <c r="K9" s="796"/>
    </row>
    <row r="10" spans="1:11" ht="15.75" x14ac:dyDescent="0.2">
      <c r="A10" s="787"/>
      <c r="B10" s="90" t="str">
        <f>'Elenco Lotti'!R167</f>
        <v>COLOPLAST</v>
      </c>
      <c r="C10" s="208">
        <v>0.9</v>
      </c>
      <c r="D10" s="209">
        <v>0.9</v>
      </c>
      <c r="E10" s="210">
        <v>0.9</v>
      </c>
      <c r="F10" s="92">
        <f t="shared" si="0"/>
        <v>0.9</v>
      </c>
      <c r="G10" s="790"/>
      <c r="H10" s="432">
        <f>F10/$G8</f>
        <v>1</v>
      </c>
      <c r="I10" s="793"/>
      <c r="J10" s="91">
        <f>H10*I$8</f>
        <v>50</v>
      </c>
      <c r="K10" s="796"/>
    </row>
    <row r="11" spans="1:11" ht="15.75" x14ac:dyDescent="0.2">
      <c r="A11" s="787"/>
      <c r="B11" s="90" t="str">
        <f>'Elenco Lotti'!R168</f>
        <v>BOSTON SCIENTIFIC S.P.A.</v>
      </c>
      <c r="C11" s="208">
        <v>0.9</v>
      </c>
      <c r="D11" s="209">
        <v>0.9</v>
      </c>
      <c r="E11" s="210">
        <v>0.9</v>
      </c>
      <c r="F11" s="92">
        <f t="shared" si="0"/>
        <v>0.9</v>
      </c>
      <c r="G11" s="790"/>
      <c r="H11" s="432">
        <f>F11/$G8</f>
        <v>1</v>
      </c>
      <c r="I11" s="793"/>
      <c r="J11" s="91">
        <f>H11*I$8</f>
        <v>50</v>
      </c>
      <c r="K11" s="796"/>
    </row>
    <row r="12" spans="1:11" ht="16.5" thickBot="1" x14ac:dyDescent="0.25">
      <c r="A12" s="805"/>
      <c r="B12" s="286" t="str">
        <f>'Elenco Lotti'!R169</f>
        <v>COOK ITALIA SRL</v>
      </c>
      <c r="C12" s="208">
        <v>0.9</v>
      </c>
      <c r="D12" s="209">
        <v>0.9</v>
      </c>
      <c r="E12" s="210">
        <v>0.9</v>
      </c>
      <c r="F12" s="101">
        <f t="shared" si="0"/>
        <v>0.9</v>
      </c>
      <c r="G12" s="806"/>
      <c r="H12" s="434">
        <f>F12/$G8</f>
        <v>1</v>
      </c>
      <c r="I12" s="807"/>
      <c r="J12" s="102">
        <f>H12*I$8</f>
        <v>50</v>
      </c>
      <c r="K12" s="796"/>
    </row>
    <row r="13" spans="1:11" ht="15.75" customHeight="1" x14ac:dyDescent="0.2">
      <c r="A13" s="860" t="s">
        <v>623</v>
      </c>
      <c r="B13" s="96" t="str">
        <f>B8</f>
        <v>CHIRURMEDICA SRL</v>
      </c>
      <c r="C13" s="205">
        <v>0.5</v>
      </c>
      <c r="D13" s="206">
        <v>0.5</v>
      </c>
      <c r="E13" s="207">
        <v>0.5</v>
      </c>
      <c r="F13" s="221">
        <f t="shared" si="0"/>
        <v>0.5</v>
      </c>
      <c r="G13" s="861">
        <f>MAX(F13:F17)</f>
        <v>0.9</v>
      </c>
      <c r="H13" s="436">
        <f>F13/$G13</f>
        <v>0.55555555555555558</v>
      </c>
      <c r="I13" s="859">
        <v>15</v>
      </c>
      <c r="J13" s="222">
        <f>H13*I$13</f>
        <v>8.3333333333333339</v>
      </c>
      <c r="K13" s="796"/>
    </row>
    <row r="14" spans="1:11" ht="15.75" x14ac:dyDescent="0.2">
      <c r="A14" s="787"/>
      <c r="B14" s="97" t="str">
        <f>B9</f>
        <v>TELEFLEX MEDICAL SRL</v>
      </c>
      <c r="C14" s="208">
        <v>0</v>
      </c>
      <c r="D14" s="209">
        <v>0</v>
      </c>
      <c r="E14" s="210">
        <v>0</v>
      </c>
      <c r="F14" s="92">
        <f t="shared" si="0"/>
        <v>0</v>
      </c>
      <c r="G14" s="790"/>
      <c r="H14" s="432">
        <f>F14/$G13</f>
        <v>0</v>
      </c>
      <c r="I14" s="793"/>
      <c r="J14" s="91">
        <f>H14*I$13</f>
        <v>0</v>
      </c>
      <c r="K14" s="796"/>
    </row>
    <row r="15" spans="1:11" ht="15.75" x14ac:dyDescent="0.2">
      <c r="A15" s="787"/>
      <c r="B15" s="97" t="str">
        <f>B10</f>
        <v>COLOPLAST</v>
      </c>
      <c r="C15" s="208">
        <v>0.9</v>
      </c>
      <c r="D15" s="209">
        <v>0.9</v>
      </c>
      <c r="E15" s="210">
        <v>0.9</v>
      </c>
      <c r="F15" s="92">
        <f t="shared" si="0"/>
        <v>0.9</v>
      </c>
      <c r="G15" s="790"/>
      <c r="H15" s="432">
        <f>F15/$G13</f>
        <v>1</v>
      </c>
      <c r="I15" s="793"/>
      <c r="J15" s="91">
        <f>H15*I$13</f>
        <v>15</v>
      </c>
      <c r="K15" s="796"/>
    </row>
    <row r="16" spans="1:11" ht="15.75" x14ac:dyDescent="0.2">
      <c r="A16" s="787"/>
      <c r="B16" s="97" t="str">
        <f>B11</f>
        <v>BOSTON SCIENTIFIC S.P.A.</v>
      </c>
      <c r="C16" s="208">
        <v>0.9</v>
      </c>
      <c r="D16" s="209">
        <v>0.9</v>
      </c>
      <c r="E16" s="210">
        <v>0.9</v>
      </c>
      <c r="F16" s="92">
        <f t="shared" si="0"/>
        <v>0.9</v>
      </c>
      <c r="G16" s="790"/>
      <c r="H16" s="432">
        <f>F16/$G13</f>
        <v>1</v>
      </c>
      <c r="I16" s="793"/>
      <c r="J16" s="91">
        <f>H16*I$13</f>
        <v>15</v>
      </c>
      <c r="K16" s="796"/>
    </row>
    <row r="17" spans="1:11" ht="16.5" thickBot="1" x14ac:dyDescent="0.25">
      <c r="A17" s="788"/>
      <c r="B17" s="98" t="str">
        <f>B12</f>
        <v>COOK ITALIA SRL</v>
      </c>
      <c r="C17" s="208">
        <v>0.9</v>
      </c>
      <c r="D17" s="209">
        <v>0.9</v>
      </c>
      <c r="E17" s="210">
        <v>0.9</v>
      </c>
      <c r="F17" s="95">
        <f t="shared" si="0"/>
        <v>0.9</v>
      </c>
      <c r="G17" s="791"/>
      <c r="H17" s="433">
        <f>F17/$G13</f>
        <v>1</v>
      </c>
      <c r="I17" s="794"/>
      <c r="J17" s="94">
        <f>H17*I$13</f>
        <v>15</v>
      </c>
      <c r="K17" s="796"/>
    </row>
    <row r="18" spans="1:11" ht="15.75" customHeight="1" x14ac:dyDescent="0.2">
      <c r="A18" s="786" t="s">
        <v>427</v>
      </c>
      <c r="B18" s="99" t="str">
        <f>B8</f>
        <v>CHIRURMEDICA SRL</v>
      </c>
      <c r="C18" s="205">
        <v>0.5</v>
      </c>
      <c r="D18" s="206">
        <v>0.5</v>
      </c>
      <c r="E18" s="207">
        <v>0.5</v>
      </c>
      <c r="F18" s="89">
        <f t="shared" si="0"/>
        <v>0.5</v>
      </c>
      <c r="G18" s="789">
        <f>MAX(F18:F22)</f>
        <v>0.9</v>
      </c>
      <c r="H18" s="431">
        <f>F18/$G18</f>
        <v>0.55555555555555558</v>
      </c>
      <c r="I18" s="792">
        <v>10</v>
      </c>
      <c r="J18" s="88">
        <f>H18*I$18</f>
        <v>5.5555555555555554</v>
      </c>
      <c r="K18" s="796"/>
    </row>
    <row r="19" spans="1:11" ht="15.75" x14ac:dyDescent="0.2">
      <c r="A19" s="787"/>
      <c r="B19" s="97" t="str">
        <f>B9</f>
        <v>TELEFLEX MEDICAL SRL</v>
      </c>
      <c r="C19" s="208">
        <v>0</v>
      </c>
      <c r="D19" s="209">
        <v>0</v>
      </c>
      <c r="E19" s="210">
        <v>0</v>
      </c>
      <c r="F19" s="92">
        <f t="shared" si="0"/>
        <v>0</v>
      </c>
      <c r="G19" s="790"/>
      <c r="H19" s="432">
        <f>F19/$G18</f>
        <v>0</v>
      </c>
      <c r="I19" s="793"/>
      <c r="J19" s="91">
        <f>H19*I$18</f>
        <v>0</v>
      </c>
      <c r="K19" s="796"/>
    </row>
    <row r="20" spans="1:11" ht="15.75" x14ac:dyDescent="0.2">
      <c r="A20" s="787"/>
      <c r="B20" s="97" t="str">
        <f>B10</f>
        <v>COLOPLAST</v>
      </c>
      <c r="C20" s="208">
        <v>0.9</v>
      </c>
      <c r="D20" s="209">
        <v>0.9</v>
      </c>
      <c r="E20" s="210">
        <v>0.9</v>
      </c>
      <c r="F20" s="92">
        <f t="shared" si="0"/>
        <v>0.9</v>
      </c>
      <c r="G20" s="790"/>
      <c r="H20" s="432">
        <f>F20/$G18</f>
        <v>1</v>
      </c>
      <c r="I20" s="793"/>
      <c r="J20" s="91">
        <f>H20*I$18</f>
        <v>10</v>
      </c>
      <c r="K20" s="796"/>
    </row>
    <row r="21" spans="1:11" ht="15.75" x14ac:dyDescent="0.2">
      <c r="A21" s="787"/>
      <c r="B21" s="97" t="str">
        <f>B11</f>
        <v>BOSTON SCIENTIFIC S.P.A.</v>
      </c>
      <c r="C21" s="208">
        <v>0.9</v>
      </c>
      <c r="D21" s="209">
        <v>0.9</v>
      </c>
      <c r="E21" s="210">
        <v>0.9</v>
      </c>
      <c r="F21" s="92">
        <f t="shared" si="0"/>
        <v>0.9</v>
      </c>
      <c r="G21" s="790"/>
      <c r="H21" s="432">
        <f>F21/$G18</f>
        <v>1</v>
      </c>
      <c r="I21" s="793"/>
      <c r="J21" s="91">
        <f>H21*I$18</f>
        <v>10</v>
      </c>
      <c r="K21" s="796"/>
    </row>
    <row r="22" spans="1:11" ht="16.5" thickBot="1" x14ac:dyDescent="0.25">
      <c r="A22" s="805"/>
      <c r="B22" s="100" t="str">
        <f>B12</f>
        <v>COOK ITALIA SRL</v>
      </c>
      <c r="C22" s="211">
        <v>0.9</v>
      </c>
      <c r="D22" s="212">
        <v>0.9</v>
      </c>
      <c r="E22" s="213">
        <v>0.9</v>
      </c>
      <c r="F22" s="95">
        <f t="shared" si="0"/>
        <v>0.9</v>
      </c>
      <c r="G22" s="791"/>
      <c r="H22" s="433">
        <f>F22/$G18</f>
        <v>1</v>
      </c>
      <c r="I22" s="794"/>
      <c r="J22" s="94">
        <f>H22*I$18</f>
        <v>10</v>
      </c>
      <c r="K22" s="796"/>
    </row>
    <row r="23" spans="1:11" ht="15.75" x14ac:dyDescent="0.2">
      <c r="A23" s="786" t="s">
        <v>621</v>
      </c>
      <c r="B23" s="478" t="str">
        <f>B8</f>
        <v>CHIRURMEDICA SRL</v>
      </c>
      <c r="C23" s="217">
        <v>1</v>
      </c>
      <c r="D23" s="206">
        <v>1</v>
      </c>
      <c r="E23" s="207">
        <v>1</v>
      </c>
      <c r="F23" s="609">
        <f t="shared" si="0"/>
        <v>1</v>
      </c>
      <c r="G23" s="789">
        <f>MAX(F23:F27)</f>
        <v>1</v>
      </c>
      <c r="H23" s="431">
        <f>F23/$G23</f>
        <v>1</v>
      </c>
      <c r="I23" s="792">
        <v>5</v>
      </c>
      <c r="J23" s="88">
        <f>H23*I$23</f>
        <v>5</v>
      </c>
      <c r="K23" s="796"/>
    </row>
    <row r="24" spans="1:11" ht="15.75" x14ac:dyDescent="0.2">
      <c r="A24" s="787"/>
      <c r="B24" s="400" t="str">
        <f>B9</f>
        <v>TELEFLEX MEDICAL SRL</v>
      </c>
      <c r="C24" s="218">
        <v>0</v>
      </c>
      <c r="D24" s="209">
        <v>0</v>
      </c>
      <c r="E24" s="210">
        <v>0</v>
      </c>
      <c r="F24" s="610">
        <f t="shared" si="0"/>
        <v>0</v>
      </c>
      <c r="G24" s="790"/>
      <c r="H24" s="432">
        <f>F24/$G23</f>
        <v>0</v>
      </c>
      <c r="I24" s="793"/>
      <c r="J24" s="91">
        <f>H24*I$23</f>
        <v>0</v>
      </c>
      <c r="K24" s="796"/>
    </row>
    <row r="25" spans="1:11" ht="15.75" x14ac:dyDescent="0.2">
      <c r="A25" s="787"/>
      <c r="B25" s="400" t="str">
        <f>B10</f>
        <v>COLOPLAST</v>
      </c>
      <c r="C25" s="218">
        <v>1</v>
      </c>
      <c r="D25" s="209">
        <v>1</v>
      </c>
      <c r="E25" s="210">
        <v>1</v>
      </c>
      <c r="F25" s="610">
        <f t="shared" si="0"/>
        <v>1</v>
      </c>
      <c r="G25" s="790"/>
      <c r="H25" s="432">
        <f>F25/$G23</f>
        <v>1</v>
      </c>
      <c r="I25" s="793"/>
      <c r="J25" s="91">
        <f>H25*I$23</f>
        <v>5</v>
      </c>
      <c r="K25" s="796"/>
    </row>
    <row r="26" spans="1:11" ht="15.75" x14ac:dyDescent="0.2">
      <c r="A26" s="787"/>
      <c r="B26" s="400" t="str">
        <f>B11</f>
        <v>BOSTON SCIENTIFIC S.P.A.</v>
      </c>
      <c r="C26" s="218">
        <v>1</v>
      </c>
      <c r="D26" s="209">
        <v>1</v>
      </c>
      <c r="E26" s="210">
        <v>1</v>
      </c>
      <c r="F26" s="610">
        <f t="shared" si="0"/>
        <v>1</v>
      </c>
      <c r="G26" s="790"/>
      <c r="H26" s="432">
        <f>F26/$G23</f>
        <v>1</v>
      </c>
      <c r="I26" s="793"/>
      <c r="J26" s="91">
        <f>H26*I$23</f>
        <v>5</v>
      </c>
      <c r="K26" s="796"/>
    </row>
    <row r="27" spans="1:11" ht="16.5" thickBot="1" x14ac:dyDescent="0.25">
      <c r="A27" s="805"/>
      <c r="B27" s="493" t="str">
        <f>B12</f>
        <v>COOK ITALIA SRL</v>
      </c>
      <c r="C27" s="220">
        <v>1</v>
      </c>
      <c r="D27" s="215">
        <v>1</v>
      </c>
      <c r="E27" s="216">
        <v>1</v>
      </c>
      <c r="F27" s="612">
        <f t="shared" si="0"/>
        <v>1</v>
      </c>
      <c r="G27" s="806"/>
      <c r="H27" s="434">
        <f>F27/$G23</f>
        <v>1</v>
      </c>
      <c r="I27" s="807"/>
      <c r="J27" s="102">
        <f>H27*I$23</f>
        <v>5</v>
      </c>
      <c r="K27" s="797"/>
    </row>
    <row r="28" spans="1:11" ht="15.75" x14ac:dyDescent="0.25">
      <c r="A28" s="103"/>
      <c r="B28" s="104"/>
      <c r="C28" s="105"/>
      <c r="D28" s="105"/>
      <c r="E28" s="105"/>
      <c r="F28" s="105"/>
      <c r="G28" s="105"/>
      <c r="H28" s="105"/>
      <c r="I28" s="105"/>
      <c r="J28" s="105"/>
      <c r="K28" s="105"/>
    </row>
    <row r="29" spans="1:11" ht="16.5" thickBot="1" x14ac:dyDescent="0.3">
      <c r="A29" s="103"/>
      <c r="B29" s="104"/>
      <c r="C29" s="105"/>
      <c r="D29" s="105"/>
      <c r="E29" s="105"/>
      <c r="F29" s="105"/>
      <c r="G29" s="105"/>
      <c r="H29" s="105"/>
      <c r="I29" s="105"/>
      <c r="J29" s="105"/>
      <c r="K29" s="105"/>
    </row>
    <row r="30" spans="1:11" ht="15.75" customHeight="1" x14ac:dyDescent="0.25">
      <c r="A30" s="798" t="s">
        <v>627</v>
      </c>
      <c r="B30" s="799"/>
      <c r="C30" s="106"/>
      <c r="D30" s="106"/>
      <c r="E30" s="106"/>
      <c r="F30" s="106"/>
      <c r="G30" s="106"/>
      <c r="H30" s="105"/>
      <c r="I30" s="105"/>
      <c r="J30" s="105"/>
      <c r="K30" s="105"/>
    </row>
    <row r="31" spans="1:11" ht="16.5" thickBot="1" x14ac:dyDescent="0.3">
      <c r="A31" s="800"/>
      <c r="B31" s="801"/>
      <c r="C31" s="106"/>
      <c r="D31" s="106"/>
      <c r="E31" s="106"/>
      <c r="F31" s="106"/>
      <c r="G31" s="106"/>
      <c r="H31" s="105"/>
      <c r="I31" s="105"/>
      <c r="J31" s="105"/>
      <c r="K31" s="105"/>
    </row>
    <row r="32" spans="1:11" ht="15.75" x14ac:dyDescent="0.25">
      <c r="A32" s="107" t="str">
        <f>B8</f>
        <v>CHIRURMEDICA SRL</v>
      </c>
      <c r="B32" s="108">
        <f>J8+J13+J18+J23</f>
        <v>46.666666666666671</v>
      </c>
      <c r="C32" s="598"/>
      <c r="D32" s="531"/>
      <c r="E32" s="531"/>
      <c r="F32" s="532"/>
      <c r="G32" s="109"/>
      <c r="H32" s="105"/>
      <c r="I32" s="105"/>
      <c r="J32" s="105"/>
      <c r="K32" s="105"/>
    </row>
    <row r="33" spans="1:11" ht="15.75" x14ac:dyDescent="0.25">
      <c r="A33" s="110" t="str">
        <f>B9</f>
        <v>TELEFLEX MEDICAL SRL</v>
      </c>
      <c r="B33" s="111">
        <f>J9+J14+J19+J24</f>
        <v>0</v>
      </c>
      <c r="C33" s="598"/>
      <c r="D33" s="531"/>
      <c r="E33" s="531"/>
      <c r="F33" s="532"/>
      <c r="G33" s="109"/>
      <c r="H33" s="105"/>
      <c r="I33" s="105"/>
      <c r="J33" s="105"/>
      <c r="K33" s="105"/>
    </row>
    <row r="34" spans="1:11" ht="15.75" x14ac:dyDescent="0.25">
      <c r="A34" s="110" t="str">
        <f>B10</f>
        <v>COLOPLAST</v>
      </c>
      <c r="B34" s="111">
        <f>J10+J15+J20+J25</f>
        <v>80</v>
      </c>
      <c r="C34" s="598"/>
      <c r="D34" s="531"/>
      <c r="E34" s="531"/>
      <c r="F34" s="532"/>
      <c r="G34" s="109"/>
      <c r="H34" s="105"/>
      <c r="I34" s="105"/>
      <c r="J34" s="105"/>
      <c r="K34" s="105"/>
    </row>
    <row r="35" spans="1:11" ht="15.75" x14ac:dyDescent="0.25">
      <c r="A35" s="110" t="str">
        <f>B11</f>
        <v>BOSTON SCIENTIFIC S.P.A.</v>
      </c>
      <c r="B35" s="111">
        <f>J11+J16+J21+J26</f>
        <v>80</v>
      </c>
      <c r="C35" s="598"/>
      <c r="D35" s="531"/>
      <c r="E35" s="531"/>
      <c r="F35" s="532"/>
      <c r="G35" s="109"/>
      <c r="H35" s="105"/>
      <c r="I35" s="105"/>
      <c r="J35" s="105"/>
      <c r="K35" s="105"/>
    </row>
    <row r="36" spans="1:11" ht="16.5" thickBot="1" x14ac:dyDescent="0.3">
      <c r="A36" s="112" t="str">
        <f>B12</f>
        <v>COOK ITALIA SRL</v>
      </c>
      <c r="B36" s="113">
        <f>J12+J17+J22+J27</f>
        <v>80</v>
      </c>
      <c r="C36" s="598"/>
      <c r="D36" s="531"/>
      <c r="E36" s="531"/>
      <c r="F36" s="532"/>
      <c r="G36" s="109"/>
      <c r="H36" s="105"/>
      <c r="I36" s="105"/>
      <c r="J36" s="105"/>
      <c r="K36" s="105"/>
    </row>
  </sheetData>
  <sheetProtection formatCells="0" formatColumns="0" formatRows="0" insertColumns="0" insertRows="0" insertHyperlinks="0" deleteColumns="0" deleteRows="0" sort="0" autoFilter="0" pivotTables="0"/>
  <mergeCells count="19">
    <mergeCell ref="A30:B31"/>
    <mergeCell ref="A13:A17"/>
    <mergeCell ref="G13:G17"/>
    <mergeCell ref="I13:I17"/>
    <mergeCell ref="A18:A22"/>
    <mergeCell ref="G18:G22"/>
    <mergeCell ref="I18:I22"/>
    <mergeCell ref="G23:G27"/>
    <mergeCell ref="I23:I27"/>
    <mergeCell ref="A23:A27"/>
    <mergeCell ref="K8:K27"/>
    <mergeCell ref="I8:I12"/>
    <mergeCell ref="B1:K1"/>
    <mergeCell ref="A2:K2"/>
    <mergeCell ref="A3:K3"/>
    <mergeCell ref="A4:K4"/>
    <mergeCell ref="A5:K6"/>
    <mergeCell ref="A8:A12"/>
    <mergeCell ref="G8:G12"/>
  </mergeCells>
  <conditionalFormatting sqref="F36">
    <cfRule type="colorScale" priority="1">
      <colorScale>
        <cfvo type="min"/>
        <cfvo type="percentile" val="50"/>
        <cfvo type="max"/>
        <color rgb="FFF8696B"/>
        <color rgb="FFFFEB84"/>
        <color rgb="FF63BE7B"/>
      </colorScale>
    </cfRule>
  </conditionalFormatting>
  <conditionalFormatting sqref="F32:F36">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pageSetUpPr fitToPage="1"/>
  </sheetPr>
  <dimension ref="A1:K26"/>
  <sheetViews>
    <sheetView topLeftCell="A7" workbookViewId="0">
      <selection activeCell="I29" sqref="I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448</v>
      </c>
      <c r="B2" s="775"/>
      <c r="C2" s="775"/>
      <c r="D2" s="775"/>
      <c r="E2" s="775"/>
      <c r="F2" s="775"/>
      <c r="G2" s="775"/>
      <c r="H2" s="775"/>
      <c r="I2" s="775"/>
      <c r="J2" s="775"/>
      <c r="K2" s="776"/>
    </row>
    <row r="3" spans="1:11" ht="21" thickBot="1" x14ac:dyDescent="0.35">
      <c r="A3" s="777" t="str">
        <f>'Elenco Lotti'!B23</f>
        <v>98210857B9</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Lotti'!C23</f>
        <v>Filo guida in nitinol con rivestimento idrofilico,  punta  diritta  ed angolata , corpo standard e stiff,  diametro   .035 e .038 inch, lunghezza 180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3.25" customHeight="1" x14ac:dyDescent="0.2">
      <c r="A8" s="786" t="s">
        <v>622</v>
      </c>
      <c r="B8" s="87" t="str">
        <f>'Elenco Lotti'!R23</f>
        <v>CHIRURMEDICA SRL</v>
      </c>
      <c r="C8" s="205">
        <v>0</v>
      </c>
      <c r="D8" s="205">
        <v>0</v>
      </c>
      <c r="E8" s="205">
        <v>0</v>
      </c>
      <c r="F8" s="89">
        <f>AVERAGE(C8:E8)</f>
        <v>0</v>
      </c>
      <c r="G8" s="789">
        <f>MAX(F8:F10)</f>
        <v>0.9</v>
      </c>
      <c r="H8" s="387">
        <f>F8/$G8</f>
        <v>0</v>
      </c>
      <c r="I8" s="792">
        <v>50</v>
      </c>
      <c r="J8" s="88">
        <f>H8*I$8</f>
        <v>0</v>
      </c>
      <c r="K8" s="838" t="s">
        <v>738</v>
      </c>
    </row>
    <row r="9" spans="1:11" ht="23.25" customHeight="1" thickBot="1" x14ac:dyDescent="0.25">
      <c r="A9" s="787"/>
      <c r="B9" s="90" t="str">
        <f>'Elenco Lotti'!R24</f>
        <v xml:space="preserve">COLMA </v>
      </c>
      <c r="C9" s="208">
        <v>0.9</v>
      </c>
      <c r="D9" s="209">
        <v>0.9</v>
      </c>
      <c r="E9" s="210">
        <v>0.9</v>
      </c>
      <c r="F9" s="92">
        <f t="shared" ref="F9:F19" si="0">AVERAGE(C9:E9)</f>
        <v>0.9</v>
      </c>
      <c r="G9" s="790"/>
      <c r="H9" s="388">
        <f>F9/$G8</f>
        <v>1</v>
      </c>
      <c r="I9" s="793"/>
      <c r="J9" s="91">
        <f>H9*I$8</f>
        <v>50</v>
      </c>
      <c r="K9" s="839"/>
    </row>
    <row r="10" spans="1:11" ht="23.25" customHeight="1" thickBot="1" x14ac:dyDescent="0.25">
      <c r="A10" s="788"/>
      <c r="B10" s="93" t="str">
        <f>'Elenco Lotti'!R25</f>
        <v>ARS CHIRURGICA SRL</v>
      </c>
      <c r="C10" s="205">
        <v>0</v>
      </c>
      <c r="D10" s="205">
        <v>0</v>
      </c>
      <c r="E10" s="205">
        <v>0</v>
      </c>
      <c r="F10" s="95">
        <f t="shared" si="0"/>
        <v>0</v>
      </c>
      <c r="G10" s="791"/>
      <c r="H10" s="389">
        <f>F10/$G8</f>
        <v>0</v>
      </c>
      <c r="I10" s="794"/>
      <c r="J10" s="94">
        <f>H10*I$8</f>
        <v>0</v>
      </c>
      <c r="K10" s="839"/>
    </row>
    <row r="11" spans="1:11" ht="23.25" customHeight="1" x14ac:dyDescent="0.2">
      <c r="A11" s="786" t="s">
        <v>623</v>
      </c>
      <c r="B11" s="96" t="str">
        <f>B8</f>
        <v>CHIRURMEDICA SRL</v>
      </c>
      <c r="C11" s="205">
        <v>0</v>
      </c>
      <c r="D11" s="205">
        <v>0</v>
      </c>
      <c r="E11" s="205">
        <v>0</v>
      </c>
      <c r="F11" s="89">
        <f t="shared" si="0"/>
        <v>0</v>
      </c>
      <c r="G11" s="789">
        <f>MAX(F11:F13)</f>
        <v>0.9</v>
      </c>
      <c r="H11" s="387">
        <f>F11/$G11</f>
        <v>0</v>
      </c>
      <c r="I11" s="792">
        <v>15</v>
      </c>
      <c r="J11" s="88">
        <f>H11*I$11</f>
        <v>0</v>
      </c>
      <c r="K11" s="839"/>
    </row>
    <row r="12" spans="1:11" ht="23.25" customHeight="1" thickBot="1" x14ac:dyDescent="0.25">
      <c r="A12" s="787"/>
      <c r="B12" s="97" t="str">
        <f>B9</f>
        <v xml:space="preserve">COLMA </v>
      </c>
      <c r="C12" s="208">
        <v>0.9</v>
      </c>
      <c r="D12" s="209">
        <v>0.9</v>
      </c>
      <c r="E12" s="210">
        <v>0.9</v>
      </c>
      <c r="F12" s="92">
        <f t="shared" si="0"/>
        <v>0.9</v>
      </c>
      <c r="G12" s="790"/>
      <c r="H12" s="388">
        <f>F12/$G11</f>
        <v>1</v>
      </c>
      <c r="I12" s="793"/>
      <c r="J12" s="91">
        <f>H12*I$11</f>
        <v>15</v>
      </c>
      <c r="K12" s="839"/>
    </row>
    <row r="13" spans="1:11" ht="23.25" customHeight="1" thickBot="1" x14ac:dyDescent="0.25">
      <c r="A13" s="788"/>
      <c r="B13" s="98" t="str">
        <f>B10</f>
        <v>ARS CHIRURGICA SRL</v>
      </c>
      <c r="C13" s="205">
        <v>0</v>
      </c>
      <c r="D13" s="205">
        <v>0</v>
      </c>
      <c r="E13" s="205">
        <v>0</v>
      </c>
      <c r="F13" s="95">
        <f t="shared" si="0"/>
        <v>0</v>
      </c>
      <c r="G13" s="791"/>
      <c r="H13" s="389">
        <f>F13/$G11</f>
        <v>0</v>
      </c>
      <c r="I13" s="794"/>
      <c r="J13" s="94">
        <f>H13*I$11</f>
        <v>0</v>
      </c>
      <c r="K13" s="839"/>
    </row>
    <row r="14" spans="1:11" ht="23.25" customHeight="1" x14ac:dyDescent="0.2">
      <c r="A14" s="786" t="s">
        <v>427</v>
      </c>
      <c r="B14" s="99" t="str">
        <f>B8</f>
        <v>CHIRURMEDICA SRL</v>
      </c>
      <c r="C14" s="205">
        <v>0</v>
      </c>
      <c r="D14" s="205">
        <v>0</v>
      </c>
      <c r="E14" s="205">
        <v>0</v>
      </c>
      <c r="F14" s="89">
        <f t="shared" si="0"/>
        <v>0</v>
      </c>
      <c r="G14" s="789">
        <f>MAX(F14:F16)</f>
        <v>0.9</v>
      </c>
      <c r="H14" s="387">
        <f>F14/$G14</f>
        <v>0</v>
      </c>
      <c r="I14" s="792">
        <v>10</v>
      </c>
      <c r="J14" s="88">
        <f>H14*I$14</f>
        <v>0</v>
      </c>
      <c r="K14" s="839"/>
    </row>
    <row r="15" spans="1:11" ht="23.25" customHeight="1" thickBot="1" x14ac:dyDescent="0.25">
      <c r="A15" s="787"/>
      <c r="B15" s="97" t="str">
        <f>B9</f>
        <v xml:space="preserve">COLMA </v>
      </c>
      <c r="C15" s="208">
        <v>0.9</v>
      </c>
      <c r="D15" s="209">
        <v>0.9</v>
      </c>
      <c r="E15" s="210">
        <v>0.9</v>
      </c>
      <c r="F15" s="92">
        <f t="shared" si="0"/>
        <v>0.9</v>
      </c>
      <c r="G15" s="790"/>
      <c r="H15" s="388">
        <f>F15/$G14</f>
        <v>1</v>
      </c>
      <c r="I15" s="793"/>
      <c r="J15" s="91">
        <f>H15*I$14</f>
        <v>10</v>
      </c>
      <c r="K15" s="839"/>
    </row>
    <row r="16" spans="1:11" ht="23.25" customHeight="1" thickBot="1" x14ac:dyDescent="0.25">
      <c r="A16" s="805"/>
      <c r="B16" s="100" t="str">
        <f>B10</f>
        <v>ARS CHIRURGICA SRL</v>
      </c>
      <c r="C16" s="205">
        <v>0</v>
      </c>
      <c r="D16" s="205">
        <v>0</v>
      </c>
      <c r="E16" s="205">
        <v>0</v>
      </c>
      <c r="F16" s="95">
        <f t="shared" si="0"/>
        <v>0</v>
      </c>
      <c r="G16" s="791"/>
      <c r="H16" s="389">
        <f>F16/$G14</f>
        <v>0</v>
      </c>
      <c r="I16" s="794"/>
      <c r="J16" s="94">
        <f>H16*I$14</f>
        <v>0</v>
      </c>
      <c r="K16" s="839"/>
    </row>
    <row r="17" spans="1:11" ht="23.25" customHeight="1" thickBot="1" x14ac:dyDescent="0.25">
      <c r="A17" s="786" t="s">
        <v>621</v>
      </c>
      <c r="B17" s="99" t="str">
        <f>B8</f>
        <v>CHIRURMEDICA SRL</v>
      </c>
      <c r="C17" s="205">
        <v>0</v>
      </c>
      <c r="D17" s="205">
        <v>0</v>
      </c>
      <c r="E17" s="205">
        <v>0</v>
      </c>
      <c r="F17" s="89">
        <f t="shared" si="0"/>
        <v>0</v>
      </c>
      <c r="G17" s="789">
        <f>MAX(F17:F19)</f>
        <v>1</v>
      </c>
      <c r="H17" s="387">
        <f>F17/$G17</f>
        <v>0</v>
      </c>
      <c r="I17" s="792">
        <v>5</v>
      </c>
      <c r="J17" s="88">
        <f>H17*I$17</f>
        <v>0</v>
      </c>
      <c r="K17" s="839"/>
    </row>
    <row r="18" spans="1:11" ht="23.25" customHeight="1" thickBot="1" x14ac:dyDescent="0.25">
      <c r="A18" s="787"/>
      <c r="B18" s="97" t="str">
        <f>B9</f>
        <v xml:space="preserve">COLMA </v>
      </c>
      <c r="C18" s="205">
        <v>1</v>
      </c>
      <c r="D18" s="206">
        <v>1</v>
      </c>
      <c r="E18" s="207">
        <v>1</v>
      </c>
      <c r="F18" s="92">
        <f t="shared" si="0"/>
        <v>1</v>
      </c>
      <c r="G18" s="790"/>
      <c r="H18" s="388">
        <f>F18/$G17</f>
        <v>1</v>
      </c>
      <c r="I18" s="793"/>
      <c r="J18" s="91">
        <f>H18*I$17</f>
        <v>5</v>
      </c>
      <c r="K18" s="839"/>
    </row>
    <row r="19" spans="1:11" ht="23.25" customHeight="1" thickBot="1" x14ac:dyDescent="0.25">
      <c r="A19" s="805"/>
      <c r="B19" s="100" t="str">
        <f>B10</f>
        <v>ARS CHIRURGICA SRL</v>
      </c>
      <c r="C19" s="205">
        <v>0</v>
      </c>
      <c r="D19" s="205">
        <v>0</v>
      </c>
      <c r="E19" s="205">
        <v>0</v>
      </c>
      <c r="F19" s="101">
        <f t="shared" si="0"/>
        <v>0</v>
      </c>
      <c r="G19" s="806"/>
      <c r="H19" s="391">
        <f>F19/$G17</f>
        <v>0</v>
      </c>
      <c r="I19" s="807"/>
      <c r="J19" s="102">
        <f>H19*I$17</f>
        <v>0</v>
      </c>
      <c r="K19" s="840"/>
    </row>
    <row r="20" spans="1:11" ht="16.5" thickBot="1" x14ac:dyDescent="0.3">
      <c r="A20" s="103"/>
      <c r="B20" s="104"/>
      <c r="C20" s="105"/>
      <c r="D20" s="105"/>
      <c r="E20" s="105"/>
      <c r="F20" s="105"/>
      <c r="G20" s="105"/>
      <c r="H20" s="105"/>
      <c r="I20" s="105"/>
      <c r="J20" s="105"/>
      <c r="K20" s="105"/>
    </row>
    <row r="21" spans="1:11" ht="15.75" customHeight="1" x14ac:dyDescent="0.25">
      <c r="A21" s="798" t="s">
        <v>626</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CHIRURMEDICA SRL</v>
      </c>
      <c r="B23" s="108">
        <f>J8+J11+J14+J17</f>
        <v>0</v>
      </c>
      <c r="C23" s="535"/>
      <c r="D23" s="531"/>
      <c r="E23" s="531"/>
      <c r="F23" s="532"/>
      <c r="G23" s="531"/>
      <c r="H23" s="105"/>
      <c r="I23" s="105"/>
      <c r="J23" s="105"/>
      <c r="K23" s="105"/>
    </row>
    <row r="24" spans="1:11" ht="15.75" x14ac:dyDescent="0.25">
      <c r="A24" s="110" t="str">
        <f>B9</f>
        <v xml:space="preserve">COLMA </v>
      </c>
      <c r="B24" s="111">
        <f>J9+J12+J15+J18</f>
        <v>80</v>
      </c>
      <c r="C24" s="535"/>
      <c r="D24" s="531"/>
      <c r="E24" s="531"/>
      <c r="F24" s="532"/>
      <c r="G24" s="531"/>
      <c r="H24" s="105"/>
      <c r="I24" s="105"/>
      <c r="J24" s="105"/>
      <c r="K24" s="105"/>
    </row>
    <row r="25" spans="1:11" ht="16.5" thickBot="1" x14ac:dyDescent="0.3">
      <c r="A25" s="112" t="str">
        <f>B10</f>
        <v>ARS CHIRURGICA SRL</v>
      </c>
      <c r="B25" s="113">
        <f>J10+J13+J16+J19</f>
        <v>0</v>
      </c>
      <c r="C25" s="535"/>
      <c r="D25" s="531"/>
      <c r="E25" s="531"/>
      <c r="F25" s="532"/>
      <c r="G25" s="531"/>
      <c r="H25" s="105"/>
      <c r="I25" s="105"/>
      <c r="J25" s="105"/>
      <c r="K25" s="105"/>
    </row>
    <row r="26" spans="1:11" x14ac:dyDescent="0.2">
      <c r="C26" s="536"/>
      <c r="D26" s="536"/>
      <c r="E26" s="536"/>
      <c r="F26" s="536"/>
      <c r="G26" s="536"/>
    </row>
  </sheetData>
  <sheetProtection formatCells="0" formatColumns="0" formatRows="0" insertColumns="0" insertRows="0" insertHyperlinks="0" deleteColumns="0" deleteRows="0" sort="0" autoFilter="0" pivotTables="0"/>
  <mergeCells count="19">
    <mergeCell ref="A21:B22"/>
    <mergeCell ref="A11:A13"/>
    <mergeCell ref="G11:G13"/>
    <mergeCell ref="G17:G19"/>
    <mergeCell ref="I8:I10"/>
    <mergeCell ref="A8:A10"/>
    <mergeCell ref="G8:G10"/>
    <mergeCell ref="B1:K1"/>
    <mergeCell ref="A2:K2"/>
    <mergeCell ref="A3:K3"/>
    <mergeCell ref="A4:K4"/>
    <mergeCell ref="A5:K6"/>
    <mergeCell ref="K8:K19"/>
    <mergeCell ref="A14:A16"/>
    <mergeCell ref="A17:A19"/>
    <mergeCell ref="G14:G16"/>
    <mergeCell ref="I14:I16"/>
    <mergeCell ref="I11:I13"/>
    <mergeCell ref="I17:I19"/>
  </mergeCells>
  <conditionalFormatting sqref="F23:F25">
    <cfRule type="colorScale" priority="44">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oglio128"/>
  <dimension ref="A1:M27"/>
  <sheetViews>
    <sheetView workbookViewId="0">
      <selection activeCell="J12" sqref="J12:K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507</v>
      </c>
      <c r="B2" s="775"/>
      <c r="C2" s="775"/>
      <c r="D2" s="775"/>
      <c r="E2" s="775"/>
      <c r="F2" s="775"/>
      <c r="G2" s="775"/>
      <c r="H2" s="775"/>
      <c r="I2" s="775"/>
      <c r="J2" s="775"/>
      <c r="K2" s="776"/>
      <c r="L2" s="105"/>
      <c r="M2" s="105"/>
    </row>
    <row r="3" spans="1:13" ht="21" thickBot="1" x14ac:dyDescent="0.35">
      <c r="A3" s="777" t="str">
        <f>'Elenco Lotti'!B165</f>
        <v>9829742FB2</v>
      </c>
      <c r="B3" s="778"/>
      <c r="C3" s="778"/>
      <c r="D3" s="778"/>
      <c r="E3" s="778"/>
      <c r="F3" s="778"/>
      <c r="G3" s="778"/>
      <c r="H3" s="778"/>
      <c r="I3" s="778"/>
      <c r="J3" s="778"/>
      <c r="K3" s="779"/>
      <c r="L3" s="105"/>
      <c r="M3" s="105"/>
    </row>
    <row r="4" spans="1:13" ht="21" thickBot="1" x14ac:dyDescent="0.35">
      <c r="A4" s="802" t="str">
        <f>'ECONOMICA LOTTO 61'!A4:K4</f>
        <v>Estrattore di calcoli endoscopia</v>
      </c>
      <c r="B4" s="803"/>
      <c r="C4" s="803"/>
      <c r="D4" s="803"/>
      <c r="E4" s="803"/>
      <c r="F4" s="803"/>
      <c r="G4" s="803"/>
      <c r="H4" s="803"/>
      <c r="I4" s="803"/>
      <c r="J4" s="803"/>
      <c r="K4" s="804"/>
      <c r="L4" s="105"/>
      <c r="M4" s="105"/>
    </row>
    <row r="5" spans="1:13" ht="15.75" customHeight="1" x14ac:dyDescent="0.25">
      <c r="A5" s="780" t="str">
        <f>'Elenco Lotti'!C165</f>
        <v>Estrattore di calcoli in Nitinol con cestello quattro fili  senza punta e porzione distale flessibile, radiopaca del diametro di 1.5, 2.2, 3, 3.2, 4.5 Fr. e lunghezze da 65, 115 cm, circa; diametro apertura massima del cestello 1 cm e 2 cm circa, impugnatura ergonomica completamente smontabile.</v>
      </c>
      <c r="B5" s="781"/>
      <c r="C5" s="781"/>
      <c r="D5" s="781"/>
      <c r="E5" s="781"/>
      <c r="F5" s="781"/>
      <c r="G5" s="781"/>
      <c r="H5" s="781"/>
      <c r="I5" s="781"/>
      <c r="J5" s="781"/>
      <c r="K5" s="782"/>
      <c r="L5" s="105"/>
      <c r="M5" s="105"/>
    </row>
    <row r="6" spans="1:13" ht="32.2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63'!A32</f>
        <v>CHIRURMEDICA SRL</v>
      </c>
      <c r="J8" s="811">
        <f>'LOTTO 63'!B32</f>
        <v>46.666666666666671</v>
      </c>
      <c r="K8" s="812"/>
      <c r="L8" s="117"/>
      <c r="M8" s="118"/>
    </row>
    <row r="9" spans="1:13" ht="16.5" thickBot="1" x14ac:dyDescent="0.3">
      <c r="A9" s="808"/>
      <c r="B9" s="808"/>
      <c r="C9" s="808"/>
      <c r="D9" s="808"/>
      <c r="E9" s="808"/>
      <c r="F9" s="808"/>
      <c r="G9" s="808"/>
      <c r="H9" s="808"/>
      <c r="I9" s="144" t="str">
        <f>'LOTTO 63'!A33</f>
        <v>TELEFLEX MEDICAL SRL</v>
      </c>
      <c r="J9" s="811">
        <f>'LOTTO 63'!B33</f>
        <v>0</v>
      </c>
      <c r="K9" s="812"/>
      <c r="L9" s="117"/>
      <c r="M9" s="118"/>
    </row>
    <row r="10" spans="1:13" ht="16.5" thickBot="1" x14ac:dyDescent="0.3">
      <c r="A10" s="813" t="s">
        <v>430</v>
      </c>
      <c r="B10" s="814"/>
      <c r="C10" s="814"/>
      <c r="D10" s="815"/>
      <c r="E10" s="119"/>
      <c r="F10" s="119"/>
      <c r="G10" s="119"/>
      <c r="H10" s="119"/>
      <c r="I10" s="144" t="str">
        <f>'LOTTO 63'!A34</f>
        <v>COLOPLAST</v>
      </c>
      <c r="J10" s="811">
        <f>'LOTTO 63'!B34</f>
        <v>80</v>
      </c>
      <c r="K10" s="812"/>
      <c r="L10" s="117"/>
      <c r="M10" s="118"/>
    </row>
    <row r="11" spans="1:13" ht="16.5" thickBot="1" x14ac:dyDescent="0.3">
      <c r="A11" s="816"/>
      <c r="B11" s="817"/>
      <c r="C11" s="817"/>
      <c r="D11" s="818"/>
      <c r="E11" s="119"/>
      <c r="F11" s="119"/>
      <c r="G11" s="119"/>
      <c r="H11" s="119"/>
      <c r="I11" s="144" t="str">
        <f>'LOTTO 63'!A35</f>
        <v>BOSTON SCIENTIFIC S.P.A.</v>
      </c>
      <c r="J11" s="811">
        <f>'LOTTO 63'!B35</f>
        <v>80</v>
      </c>
      <c r="K11" s="812"/>
      <c r="L11" s="117"/>
      <c r="M11" s="118"/>
    </row>
    <row r="12" spans="1:13" ht="16.5" thickBot="1" x14ac:dyDescent="0.3">
      <c r="A12" s="819" t="s">
        <v>431</v>
      </c>
      <c r="B12" s="820"/>
      <c r="C12" s="820"/>
      <c r="D12" s="821"/>
      <c r="E12" s="287"/>
      <c r="F12" s="105"/>
      <c r="G12" s="822" t="s">
        <v>432</v>
      </c>
      <c r="H12" s="823"/>
      <c r="I12" s="144" t="str">
        <f>'LOTTO 63'!A36</f>
        <v>COOK ITALIA SRL</v>
      </c>
      <c r="J12" s="811">
        <f>'LOTTO 63'!B36</f>
        <v>80</v>
      </c>
      <c r="K12" s="812"/>
      <c r="L12" s="117"/>
      <c r="M12" s="118"/>
    </row>
    <row r="13" spans="1:13" ht="16.5" thickBot="1" x14ac:dyDescent="0.3">
      <c r="A13" s="819" t="s">
        <v>433</v>
      </c>
      <c r="B13" s="820"/>
      <c r="C13" s="820"/>
      <c r="D13" s="821"/>
      <c r="E13" s="287"/>
      <c r="F13" s="105"/>
      <c r="G13" s="824">
        <f>'Elenco Lotti'!O165</f>
        <v>46640.000000000007</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MAX(B20:B24)</f>
        <v>0</v>
      </c>
      <c r="E20" s="288" t="e">
        <f>POWER(B20/$D$20,$C$20)</f>
        <v>#DIV/0!</v>
      </c>
      <c r="F20" s="835">
        <v>40</v>
      </c>
      <c r="G20" s="288" t="e">
        <f>E20*$F$20</f>
        <v>#DIV/0!</v>
      </c>
      <c r="H20" s="134">
        <f>TRUNC($G$13-($G$13/100*B20),2)</f>
        <v>46640</v>
      </c>
      <c r="I20" s="193" t="str">
        <f>A20</f>
        <v>CHIRURMEDICA SRL</v>
      </c>
      <c r="J20" s="199">
        <f>IF(I20=I8,J8,IF(I20=$H$7,$I$7,IF(I20=$H$8,$I$8,IF(I20=#REF!,#REF!,IF(I20=$H$10,$I$10,IF(I20=$H$11,$I$11,"1"))))))</f>
        <v>46.666666666666671</v>
      </c>
      <c r="K20" s="196" t="e">
        <f>G20</f>
        <v>#DIV/0!</v>
      </c>
      <c r="L20" s="70" t="e">
        <f>SUM(J20,K20)</f>
        <v>#DIV/0!</v>
      </c>
      <c r="M20" s="71" t="e">
        <f>IF(AND(K20&gt;=20,J20&gt;=60),"ANOMALIA","NO ANOMALIA")</f>
        <v>#DIV/0!</v>
      </c>
    </row>
    <row r="21" spans="1:13" ht="15.75" x14ac:dyDescent="0.2">
      <c r="A21" s="227" t="str">
        <f>I9</f>
        <v>TELEFLEX MEDICAL SRL</v>
      </c>
      <c r="B21" s="224"/>
      <c r="C21" s="836"/>
      <c r="D21" s="836"/>
      <c r="E21" s="289" t="e">
        <f>POWER(B21/$D$20,$C$20)</f>
        <v>#DIV/0!</v>
      </c>
      <c r="F21" s="836"/>
      <c r="G21" s="289" t="e">
        <f>E21*$F$20</f>
        <v>#DIV/0!</v>
      </c>
      <c r="H21" s="138">
        <f>TRUNC($G$13-($G$13/100*B21),2)</f>
        <v>46640</v>
      </c>
      <c r="I21" s="194" t="str">
        <f>A21</f>
        <v>TELEFLEX MEDICAL SRL</v>
      </c>
      <c r="J21" s="200">
        <f>IF(I21=I9,J9,IF(I21=$H$7,$I$7,IF(I21=$H$8,$I$8,IF(I21=#REF!,#REF!,IF(I21=$H$10,$I$10,IF(I21=$H$11,$I$11,"1"))))))</f>
        <v>0</v>
      </c>
      <c r="K21" s="197" t="e">
        <f>G21</f>
        <v>#DIV/0!</v>
      </c>
      <c r="L21" s="72" t="e">
        <f>SUM(J21,K21)</f>
        <v>#DIV/0!</v>
      </c>
      <c r="M21" s="73" t="e">
        <f>IF(AND(K21&gt;=20,J21&gt;=60),"ANOMALIA","NO ANOMALIA")</f>
        <v>#DIV/0!</v>
      </c>
    </row>
    <row r="22" spans="1:13" ht="15.75" x14ac:dyDescent="0.2">
      <c r="A22" s="227" t="str">
        <f>I10</f>
        <v>COLOPLAST</v>
      </c>
      <c r="B22" s="224"/>
      <c r="C22" s="836"/>
      <c r="D22" s="836"/>
      <c r="E22" s="289" t="e">
        <f>POWER(B22/$D$20,$C$20)</f>
        <v>#DIV/0!</v>
      </c>
      <c r="F22" s="836"/>
      <c r="G22" s="289" t="e">
        <f>E22*$F$20</f>
        <v>#DIV/0!</v>
      </c>
      <c r="H22" s="138">
        <f>TRUNC($G$13-($G$13/100*B22),2)</f>
        <v>46640</v>
      </c>
      <c r="I22" s="194" t="str">
        <f>A22</f>
        <v>COLOPLAST</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BOSTON SCIENTIFIC S.P.A.</v>
      </c>
      <c r="B23" s="224"/>
      <c r="C23" s="836"/>
      <c r="D23" s="836"/>
      <c r="E23" s="289" t="e">
        <f>POWER(B23/$D$20,$C$20)</f>
        <v>#DIV/0!</v>
      </c>
      <c r="F23" s="836"/>
      <c r="G23" s="289" t="e">
        <f>E23*$F$20</f>
        <v>#DIV/0!</v>
      </c>
      <c r="H23" s="138">
        <f>TRUNC($G$13-($G$13/100*B23),2)</f>
        <v>46640</v>
      </c>
      <c r="I23" s="194" t="str">
        <f>A23</f>
        <v>BOSTON SCIENTIFIC S.P.A.</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COOK ITALIA SRL</v>
      </c>
      <c r="B24" s="225"/>
      <c r="C24" s="837"/>
      <c r="D24" s="837"/>
      <c r="E24" s="290" t="e">
        <f>POWER(B24/$D$20,$C$20)</f>
        <v>#DIV/0!</v>
      </c>
      <c r="F24" s="837"/>
      <c r="G24" s="290" t="e">
        <f>E24*$F$20</f>
        <v>#DIV/0!</v>
      </c>
      <c r="H24" s="142">
        <f>TRUNC($G$13-($G$13/100*B24),2)</f>
        <v>46640</v>
      </c>
      <c r="I24" s="195" t="str">
        <f>A24</f>
        <v>COOK ITALIA SRL</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443" priority="1" operator="containsText" text="NO ANOMALIA">
      <formula>NOT(ISERROR(SEARCH("NO ANOMALIA",M20)))</formula>
    </cfRule>
    <cfRule type="containsText" dxfId="442" priority="2" operator="containsText" text="ANOMALIA">
      <formula>NOT(ISERROR(SEARCH("ANOMALIA",M20)))</formula>
    </cfRule>
  </conditionalFormatting>
  <conditionalFormatting sqref="M20:M24">
    <cfRule type="containsText" dxfId="441" priority="3" operator="containsText" text="ANOMALIA">
      <formula>NOT(ISERROR(SEARCH("ANOMALIA",M20)))</formula>
    </cfRule>
  </conditionalFormatting>
  <conditionalFormatting sqref="L20:L24">
    <cfRule type="expression" dxfId="440" priority="4">
      <formula>L20=MAX($L$20:$L$28)</formula>
    </cfRule>
  </conditionalFormatting>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oglio129">
    <pageSetUpPr fitToPage="1"/>
  </sheetPr>
  <dimension ref="A1:K41"/>
  <sheetViews>
    <sheetView topLeftCell="A7" workbookViewId="0">
      <selection activeCell="K38" sqref="K38"/>
    </sheetView>
  </sheetViews>
  <sheetFormatPr defaultColWidth="9.140625" defaultRowHeight="12.75" x14ac:dyDescent="0.2"/>
  <cols>
    <col min="1" max="1" width="62.7109375" style="77" customWidth="1"/>
    <col min="2" max="2" width="26.42578125" style="77" customWidth="1"/>
    <col min="3" max="5" width="13.42578125" style="77" customWidth="1"/>
    <col min="6" max="6" width="9.140625" style="77"/>
    <col min="7" max="7" width="13.28515625" style="77" customWidth="1"/>
    <col min="8"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508</v>
      </c>
      <c r="B2" s="775"/>
      <c r="C2" s="775"/>
      <c r="D2" s="775"/>
      <c r="E2" s="775"/>
      <c r="F2" s="775"/>
      <c r="G2" s="775"/>
      <c r="H2" s="775"/>
      <c r="I2" s="775"/>
      <c r="J2" s="775"/>
      <c r="K2" s="776"/>
    </row>
    <row r="3" spans="1:11" ht="21" thickBot="1" x14ac:dyDescent="0.35">
      <c r="A3" s="777" t="str">
        <f>'Elenco Lotti'!B170</f>
        <v>982978425F</v>
      </c>
      <c r="B3" s="778"/>
      <c r="C3" s="778"/>
      <c r="D3" s="778"/>
      <c r="E3" s="778"/>
      <c r="F3" s="778"/>
      <c r="G3" s="778"/>
      <c r="H3" s="778"/>
      <c r="I3" s="778"/>
      <c r="J3" s="778"/>
      <c r="K3" s="779"/>
    </row>
    <row r="4" spans="1:11" ht="21" thickBot="1" x14ac:dyDescent="0.35">
      <c r="A4" s="802" t="str">
        <f>'LOTTO 63'!A4:K4</f>
        <v>Estrattore di calcoli endoscopia</v>
      </c>
      <c r="B4" s="803"/>
      <c r="C4" s="803"/>
      <c r="D4" s="803"/>
      <c r="E4" s="803"/>
      <c r="F4" s="803"/>
      <c r="G4" s="803"/>
      <c r="H4" s="803"/>
      <c r="I4" s="803"/>
      <c r="J4" s="803"/>
      <c r="K4" s="804"/>
    </row>
    <row r="5" spans="1:11" x14ac:dyDescent="0.2">
      <c r="A5" s="780" t="str">
        <f>'Elenco Lotti'!C170</f>
        <v>Cestello per recupero calcoli  in Nitinol con basket ad apertura frontale da 8 mm  e 11 mm circa, a forma triangolare con le 3 punte ricongiunte da tre fili in nitinol; impugnatura ergonomica  calibro della guaina 1.7 CH e 2.2 CH, lunghezza 115 cm circa.</v>
      </c>
      <c r="B5" s="781"/>
      <c r="C5" s="781"/>
      <c r="D5" s="781"/>
      <c r="E5" s="781"/>
      <c r="F5" s="781"/>
      <c r="G5" s="781"/>
      <c r="H5" s="781"/>
      <c r="I5" s="781"/>
      <c r="J5" s="781"/>
      <c r="K5" s="782"/>
    </row>
    <row r="6" spans="1:11" ht="56.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Lotti'!R170</f>
        <v>CHIRURMEDICA SRL</v>
      </c>
      <c r="C8" s="217">
        <v>0.85</v>
      </c>
      <c r="D8" s="206">
        <v>0.85</v>
      </c>
      <c r="E8" s="207">
        <v>0.85</v>
      </c>
      <c r="F8" s="472">
        <f>AVERAGE(C8:E8)</f>
        <v>0.85</v>
      </c>
      <c r="G8" s="789">
        <f>MAX(F8:F13)</f>
        <v>1</v>
      </c>
      <c r="H8" s="431">
        <f>F8/$G8</f>
        <v>0.85</v>
      </c>
      <c r="I8" s="792">
        <v>50</v>
      </c>
      <c r="J8" s="88">
        <f t="shared" ref="J8:J13" si="0">H8*I$8</f>
        <v>42.5</v>
      </c>
      <c r="K8" s="795" t="s">
        <v>736</v>
      </c>
    </row>
    <row r="9" spans="1:11" ht="15.75" x14ac:dyDescent="0.2">
      <c r="A9" s="787"/>
      <c r="B9" s="469" t="str">
        <f>'Elenco Lotti'!R171</f>
        <v xml:space="preserve">COLMA </v>
      </c>
      <c r="C9" s="218">
        <v>0.5</v>
      </c>
      <c r="D9" s="209">
        <v>0.5</v>
      </c>
      <c r="E9" s="210">
        <v>0.5</v>
      </c>
      <c r="F9" s="473">
        <f t="shared" ref="F9:F31" si="1">AVERAGE(C9:E9)</f>
        <v>0.5</v>
      </c>
      <c r="G9" s="790"/>
      <c r="H9" s="432">
        <f>F9/$G8</f>
        <v>0.5</v>
      </c>
      <c r="I9" s="793"/>
      <c r="J9" s="91">
        <f t="shared" si="0"/>
        <v>25</v>
      </c>
      <c r="K9" s="796"/>
    </row>
    <row r="10" spans="1:11" ht="15.75" x14ac:dyDescent="0.2">
      <c r="A10" s="787"/>
      <c r="B10" s="469" t="str">
        <f>'Elenco Lotti'!R172</f>
        <v>COLOPLAST</v>
      </c>
      <c r="C10" s="218">
        <v>1</v>
      </c>
      <c r="D10" s="209">
        <v>1</v>
      </c>
      <c r="E10" s="210">
        <v>1</v>
      </c>
      <c r="F10" s="473">
        <f t="shared" si="1"/>
        <v>1</v>
      </c>
      <c r="G10" s="790"/>
      <c r="H10" s="432">
        <f>F10/$G8</f>
        <v>1</v>
      </c>
      <c r="I10" s="793"/>
      <c r="J10" s="91">
        <f t="shared" si="0"/>
        <v>50</v>
      </c>
      <c r="K10" s="796"/>
    </row>
    <row r="11" spans="1:11" ht="15.75" x14ac:dyDescent="0.2">
      <c r="A11" s="787"/>
      <c r="B11" s="469" t="str">
        <f>'Elenco Lotti'!R173</f>
        <v>BOSTON SCIENTIFIC S.P.A.</v>
      </c>
      <c r="C11" s="218">
        <v>1</v>
      </c>
      <c r="D11" s="209">
        <v>1</v>
      </c>
      <c r="E11" s="210">
        <v>1</v>
      </c>
      <c r="F11" s="473">
        <f t="shared" si="1"/>
        <v>1</v>
      </c>
      <c r="G11" s="790"/>
      <c r="H11" s="432">
        <f>F11/$G8</f>
        <v>1</v>
      </c>
      <c r="I11" s="793"/>
      <c r="J11" s="91">
        <f t="shared" si="0"/>
        <v>50</v>
      </c>
      <c r="K11" s="796"/>
    </row>
    <row r="12" spans="1:11" ht="15.75" x14ac:dyDescent="0.2">
      <c r="A12" s="787"/>
      <c r="B12" s="469" t="str">
        <f>'Elenco Lotti'!R174</f>
        <v>ARS CHIRURGICA SRL</v>
      </c>
      <c r="C12" s="218">
        <v>0.85</v>
      </c>
      <c r="D12" s="209">
        <v>0.85</v>
      </c>
      <c r="E12" s="210">
        <v>0.85</v>
      </c>
      <c r="F12" s="473">
        <f t="shared" si="1"/>
        <v>0.85</v>
      </c>
      <c r="G12" s="790"/>
      <c r="H12" s="432">
        <f>F12/$G8</f>
        <v>0.85</v>
      </c>
      <c r="I12" s="793"/>
      <c r="J12" s="91">
        <f t="shared" si="0"/>
        <v>42.5</v>
      </c>
      <c r="K12" s="796"/>
    </row>
    <row r="13" spans="1:11" ht="16.5" thickBot="1" x14ac:dyDescent="0.25">
      <c r="A13" s="805"/>
      <c r="B13" s="484" t="str">
        <f>'Elenco Lotti'!R175</f>
        <v>COOK ITALIA SRL</v>
      </c>
      <c r="C13" s="220">
        <v>1</v>
      </c>
      <c r="D13" s="215">
        <v>1</v>
      </c>
      <c r="E13" s="216">
        <v>1</v>
      </c>
      <c r="F13" s="477">
        <f t="shared" si="1"/>
        <v>1</v>
      </c>
      <c r="G13" s="806"/>
      <c r="H13" s="434">
        <f>F13/$G8</f>
        <v>1</v>
      </c>
      <c r="I13" s="807"/>
      <c r="J13" s="102">
        <f t="shared" si="0"/>
        <v>50</v>
      </c>
      <c r="K13" s="796"/>
    </row>
    <row r="14" spans="1:11" ht="15.75" customHeight="1" x14ac:dyDescent="0.2">
      <c r="A14" s="860" t="s">
        <v>623</v>
      </c>
      <c r="B14" s="96" t="str">
        <f t="shared" ref="B14:B19" si="2">B8</f>
        <v>CHIRURMEDICA SRL</v>
      </c>
      <c r="C14" s="217">
        <v>0.85</v>
      </c>
      <c r="D14" s="206">
        <v>0.85</v>
      </c>
      <c r="E14" s="207">
        <v>0.85</v>
      </c>
      <c r="F14" s="221">
        <f t="shared" si="1"/>
        <v>0.85</v>
      </c>
      <c r="G14" s="861">
        <f>MAX(F14:F19)</f>
        <v>1</v>
      </c>
      <c r="H14" s="436">
        <f>F14/$G14</f>
        <v>0.85</v>
      </c>
      <c r="I14" s="859">
        <v>15</v>
      </c>
      <c r="J14" s="222">
        <f t="shared" ref="J14:J19" si="3">H14*I$14</f>
        <v>12.75</v>
      </c>
      <c r="K14" s="796"/>
    </row>
    <row r="15" spans="1:11" ht="15.75" x14ac:dyDescent="0.2">
      <c r="A15" s="787"/>
      <c r="B15" s="97" t="str">
        <f t="shared" si="2"/>
        <v xml:space="preserve">COLMA </v>
      </c>
      <c r="C15" s="218">
        <v>0.5</v>
      </c>
      <c r="D15" s="209">
        <v>0.5</v>
      </c>
      <c r="E15" s="210">
        <v>0.5</v>
      </c>
      <c r="F15" s="92">
        <f t="shared" si="1"/>
        <v>0.5</v>
      </c>
      <c r="G15" s="790"/>
      <c r="H15" s="432">
        <f>F15/$G14</f>
        <v>0.5</v>
      </c>
      <c r="I15" s="793"/>
      <c r="J15" s="91">
        <f t="shared" si="3"/>
        <v>7.5</v>
      </c>
      <c r="K15" s="796"/>
    </row>
    <row r="16" spans="1:11" ht="15.75" x14ac:dyDescent="0.2">
      <c r="A16" s="787"/>
      <c r="B16" s="97" t="str">
        <f t="shared" si="2"/>
        <v>COLOPLAST</v>
      </c>
      <c r="C16" s="218">
        <v>1</v>
      </c>
      <c r="D16" s="209">
        <v>1</v>
      </c>
      <c r="E16" s="210">
        <v>1</v>
      </c>
      <c r="F16" s="92">
        <f t="shared" si="1"/>
        <v>1</v>
      </c>
      <c r="G16" s="790"/>
      <c r="H16" s="432">
        <f>F16/$G14</f>
        <v>1</v>
      </c>
      <c r="I16" s="793"/>
      <c r="J16" s="91">
        <f t="shared" si="3"/>
        <v>15</v>
      </c>
      <c r="K16" s="796"/>
    </row>
    <row r="17" spans="1:11" ht="15.75" x14ac:dyDescent="0.2">
      <c r="A17" s="787"/>
      <c r="B17" s="97" t="str">
        <f t="shared" si="2"/>
        <v>BOSTON SCIENTIFIC S.P.A.</v>
      </c>
      <c r="C17" s="218">
        <v>1</v>
      </c>
      <c r="D17" s="209">
        <v>1</v>
      </c>
      <c r="E17" s="210">
        <v>1</v>
      </c>
      <c r="F17" s="92">
        <f t="shared" si="1"/>
        <v>1</v>
      </c>
      <c r="G17" s="790"/>
      <c r="H17" s="432">
        <f>F17/$G14</f>
        <v>1</v>
      </c>
      <c r="I17" s="793"/>
      <c r="J17" s="91">
        <f t="shared" si="3"/>
        <v>15</v>
      </c>
      <c r="K17" s="796"/>
    </row>
    <row r="18" spans="1:11" ht="15.75" x14ac:dyDescent="0.2">
      <c r="A18" s="787"/>
      <c r="B18" s="97" t="str">
        <f t="shared" si="2"/>
        <v>ARS CHIRURGICA SRL</v>
      </c>
      <c r="C18" s="218">
        <v>0.85</v>
      </c>
      <c r="D18" s="209">
        <v>0.85</v>
      </c>
      <c r="E18" s="210">
        <v>0.85</v>
      </c>
      <c r="F18" s="92">
        <f t="shared" si="1"/>
        <v>0.85</v>
      </c>
      <c r="G18" s="790"/>
      <c r="H18" s="432">
        <f>F18/$G14</f>
        <v>0.85</v>
      </c>
      <c r="I18" s="793"/>
      <c r="J18" s="91">
        <f t="shared" si="3"/>
        <v>12.75</v>
      </c>
      <c r="K18" s="796"/>
    </row>
    <row r="19" spans="1:11" ht="16.5" thickBot="1" x14ac:dyDescent="0.25">
      <c r="A19" s="788"/>
      <c r="B19" s="98" t="str">
        <f t="shared" si="2"/>
        <v>COOK ITALIA SRL</v>
      </c>
      <c r="C19" s="220">
        <v>1</v>
      </c>
      <c r="D19" s="215">
        <v>1</v>
      </c>
      <c r="E19" s="216">
        <v>1</v>
      </c>
      <c r="F19" s="95">
        <f t="shared" si="1"/>
        <v>1</v>
      </c>
      <c r="G19" s="791"/>
      <c r="H19" s="433">
        <f>F19/$G14</f>
        <v>1</v>
      </c>
      <c r="I19" s="794"/>
      <c r="J19" s="94">
        <f t="shared" si="3"/>
        <v>15</v>
      </c>
      <c r="K19" s="796"/>
    </row>
    <row r="20" spans="1:11" ht="15.75" customHeight="1" x14ac:dyDescent="0.2">
      <c r="A20" s="786" t="s">
        <v>427</v>
      </c>
      <c r="B20" s="99" t="str">
        <f t="shared" ref="B20:B25" si="4">B8</f>
        <v>CHIRURMEDICA SRL</v>
      </c>
      <c r="C20" s="217">
        <v>0.85</v>
      </c>
      <c r="D20" s="206">
        <v>0.85</v>
      </c>
      <c r="E20" s="207">
        <v>0.85</v>
      </c>
      <c r="F20" s="89">
        <f t="shared" si="1"/>
        <v>0.85</v>
      </c>
      <c r="G20" s="789">
        <f>MAX(F20:F25)</f>
        <v>1</v>
      </c>
      <c r="H20" s="431">
        <f>F20/$G20</f>
        <v>0.85</v>
      </c>
      <c r="I20" s="792">
        <v>10</v>
      </c>
      <c r="J20" s="88">
        <f t="shared" ref="J20:J25" si="5">H20*I$20</f>
        <v>8.5</v>
      </c>
      <c r="K20" s="796"/>
    </row>
    <row r="21" spans="1:11" ht="15.75" x14ac:dyDescent="0.2">
      <c r="A21" s="787"/>
      <c r="B21" s="97" t="str">
        <f t="shared" si="4"/>
        <v xml:space="preserve">COLMA </v>
      </c>
      <c r="C21" s="218">
        <v>0.5</v>
      </c>
      <c r="D21" s="209">
        <v>0.5</v>
      </c>
      <c r="E21" s="210">
        <v>0.5</v>
      </c>
      <c r="F21" s="92">
        <f t="shared" si="1"/>
        <v>0.5</v>
      </c>
      <c r="G21" s="790"/>
      <c r="H21" s="432">
        <f>F21/$G20</f>
        <v>0.5</v>
      </c>
      <c r="I21" s="793"/>
      <c r="J21" s="91">
        <f t="shared" si="5"/>
        <v>5</v>
      </c>
      <c r="K21" s="796"/>
    </row>
    <row r="22" spans="1:11" ht="15.75" x14ac:dyDescent="0.2">
      <c r="A22" s="787"/>
      <c r="B22" s="97" t="str">
        <f t="shared" si="4"/>
        <v>COLOPLAST</v>
      </c>
      <c r="C22" s="218">
        <v>1</v>
      </c>
      <c r="D22" s="209">
        <v>1</v>
      </c>
      <c r="E22" s="210">
        <v>1</v>
      </c>
      <c r="F22" s="92">
        <f t="shared" si="1"/>
        <v>1</v>
      </c>
      <c r="G22" s="790"/>
      <c r="H22" s="432">
        <f>F22/$G20</f>
        <v>1</v>
      </c>
      <c r="I22" s="793"/>
      <c r="J22" s="91">
        <f t="shared" si="5"/>
        <v>10</v>
      </c>
      <c r="K22" s="796"/>
    </row>
    <row r="23" spans="1:11" ht="15.75" x14ac:dyDescent="0.2">
      <c r="A23" s="787"/>
      <c r="B23" s="97" t="str">
        <f t="shared" si="4"/>
        <v>BOSTON SCIENTIFIC S.P.A.</v>
      </c>
      <c r="C23" s="218">
        <v>1</v>
      </c>
      <c r="D23" s="209">
        <v>1</v>
      </c>
      <c r="E23" s="210">
        <v>1</v>
      </c>
      <c r="F23" s="92">
        <f t="shared" si="1"/>
        <v>1</v>
      </c>
      <c r="G23" s="790"/>
      <c r="H23" s="432">
        <f>F23/$G20</f>
        <v>1</v>
      </c>
      <c r="I23" s="793"/>
      <c r="J23" s="91">
        <f t="shared" si="5"/>
        <v>10</v>
      </c>
      <c r="K23" s="796"/>
    </row>
    <row r="24" spans="1:11" ht="15.75" x14ac:dyDescent="0.2">
      <c r="A24" s="787"/>
      <c r="B24" s="97" t="str">
        <f t="shared" si="4"/>
        <v>ARS CHIRURGICA SRL</v>
      </c>
      <c r="C24" s="218">
        <v>0.85</v>
      </c>
      <c r="D24" s="209">
        <v>0.85</v>
      </c>
      <c r="E24" s="210">
        <v>0.85</v>
      </c>
      <c r="F24" s="92">
        <f t="shared" si="1"/>
        <v>0.85</v>
      </c>
      <c r="G24" s="790"/>
      <c r="H24" s="432">
        <f>F24/$G20</f>
        <v>0.85</v>
      </c>
      <c r="I24" s="793"/>
      <c r="J24" s="91">
        <f t="shared" si="5"/>
        <v>8.5</v>
      </c>
      <c r="K24" s="796"/>
    </row>
    <row r="25" spans="1:11" ht="16.5" thickBot="1" x14ac:dyDescent="0.25">
      <c r="A25" s="805"/>
      <c r="B25" s="100" t="str">
        <f t="shared" si="4"/>
        <v>COOK ITALIA SRL</v>
      </c>
      <c r="C25" s="219">
        <v>1</v>
      </c>
      <c r="D25" s="212">
        <v>1</v>
      </c>
      <c r="E25" s="213">
        <v>1</v>
      </c>
      <c r="F25" s="95">
        <f t="shared" si="1"/>
        <v>1</v>
      </c>
      <c r="G25" s="791"/>
      <c r="H25" s="606">
        <f>F25/$G20</f>
        <v>1</v>
      </c>
      <c r="I25" s="794"/>
      <c r="J25" s="94">
        <f t="shared" si="5"/>
        <v>10</v>
      </c>
      <c r="K25" s="796"/>
    </row>
    <row r="26" spans="1:11" ht="16.5" customHeight="1" x14ac:dyDescent="0.2">
      <c r="A26" s="786" t="s">
        <v>621</v>
      </c>
      <c r="B26" s="478" t="str">
        <f t="shared" ref="B26:B31" si="6">B8</f>
        <v>CHIRURMEDICA SRL</v>
      </c>
      <c r="C26" s="217">
        <v>1</v>
      </c>
      <c r="D26" s="206">
        <v>1</v>
      </c>
      <c r="E26" s="393">
        <v>1</v>
      </c>
      <c r="F26" s="632">
        <f t="shared" si="1"/>
        <v>1</v>
      </c>
      <c r="G26" s="789">
        <f>MAX(F26:F31)</f>
        <v>1</v>
      </c>
      <c r="H26" s="635">
        <f>F26/$G26</f>
        <v>1</v>
      </c>
      <c r="I26" s="792">
        <v>5</v>
      </c>
      <c r="J26" s="479">
        <f>H26*I$206</f>
        <v>0</v>
      </c>
      <c r="K26" s="870"/>
    </row>
    <row r="27" spans="1:11" ht="15.75" x14ac:dyDescent="0.2">
      <c r="A27" s="787"/>
      <c r="B27" s="400" t="str">
        <f t="shared" si="6"/>
        <v xml:space="preserve">COLMA </v>
      </c>
      <c r="C27" s="218">
        <v>1</v>
      </c>
      <c r="D27" s="209">
        <v>1</v>
      </c>
      <c r="E27" s="471">
        <v>1</v>
      </c>
      <c r="F27" s="633">
        <f t="shared" si="1"/>
        <v>1</v>
      </c>
      <c r="G27" s="790"/>
      <c r="H27" s="636">
        <f>F27/$G26</f>
        <v>1</v>
      </c>
      <c r="I27" s="793"/>
      <c r="J27" s="480">
        <f>H27*I$26</f>
        <v>5</v>
      </c>
      <c r="K27" s="870"/>
    </row>
    <row r="28" spans="1:11" ht="15.75" x14ac:dyDescent="0.2">
      <c r="A28" s="787"/>
      <c r="B28" s="400" t="str">
        <f t="shared" si="6"/>
        <v>COLOPLAST</v>
      </c>
      <c r="C28" s="218">
        <v>1</v>
      </c>
      <c r="D28" s="209">
        <v>1</v>
      </c>
      <c r="E28" s="471">
        <v>1</v>
      </c>
      <c r="F28" s="633">
        <f t="shared" si="1"/>
        <v>1</v>
      </c>
      <c r="G28" s="790"/>
      <c r="H28" s="636">
        <f>F28/$G26</f>
        <v>1</v>
      </c>
      <c r="I28" s="793"/>
      <c r="J28" s="480">
        <f>H28*I$26</f>
        <v>5</v>
      </c>
      <c r="K28" s="870"/>
    </row>
    <row r="29" spans="1:11" ht="15.75" x14ac:dyDescent="0.2">
      <c r="A29" s="787"/>
      <c r="B29" s="400" t="str">
        <f t="shared" si="6"/>
        <v>BOSTON SCIENTIFIC S.P.A.</v>
      </c>
      <c r="C29" s="218">
        <v>1</v>
      </c>
      <c r="D29" s="209">
        <v>1</v>
      </c>
      <c r="E29" s="471">
        <v>1</v>
      </c>
      <c r="F29" s="633">
        <f t="shared" si="1"/>
        <v>1</v>
      </c>
      <c r="G29" s="790"/>
      <c r="H29" s="636">
        <f>F29/$G26</f>
        <v>1</v>
      </c>
      <c r="I29" s="793"/>
      <c r="J29" s="480">
        <f>H29*I$26</f>
        <v>5</v>
      </c>
      <c r="K29" s="870"/>
    </row>
    <row r="30" spans="1:11" ht="15.75" x14ac:dyDescent="0.2">
      <c r="A30" s="787"/>
      <c r="B30" s="400" t="str">
        <f t="shared" si="6"/>
        <v>ARS CHIRURGICA SRL</v>
      </c>
      <c r="C30" s="218">
        <v>1</v>
      </c>
      <c r="D30" s="209">
        <v>1</v>
      </c>
      <c r="E30" s="471">
        <v>1</v>
      </c>
      <c r="F30" s="633">
        <f t="shared" si="1"/>
        <v>1</v>
      </c>
      <c r="G30" s="790"/>
      <c r="H30" s="636">
        <f>F30/$G26</f>
        <v>1</v>
      </c>
      <c r="I30" s="793"/>
      <c r="J30" s="480">
        <f>H30*I$26</f>
        <v>5</v>
      </c>
      <c r="K30" s="870"/>
    </row>
    <row r="31" spans="1:11" ht="16.5" thickBot="1" x14ac:dyDescent="0.25">
      <c r="A31" s="805"/>
      <c r="B31" s="493" t="str">
        <f t="shared" si="6"/>
        <v>COOK ITALIA SRL</v>
      </c>
      <c r="C31" s="220">
        <v>1</v>
      </c>
      <c r="D31" s="215">
        <v>1</v>
      </c>
      <c r="E31" s="631">
        <v>1</v>
      </c>
      <c r="F31" s="634">
        <f t="shared" si="1"/>
        <v>1</v>
      </c>
      <c r="G31" s="806"/>
      <c r="H31" s="637">
        <f>F31/$G26</f>
        <v>1</v>
      </c>
      <c r="I31" s="807"/>
      <c r="J31" s="481">
        <f>H31*I$26</f>
        <v>5</v>
      </c>
      <c r="K31" s="871"/>
    </row>
    <row r="32" spans="1:11" ht="15.75" x14ac:dyDescent="0.25">
      <c r="A32" s="103"/>
      <c r="B32" s="104"/>
      <c r="C32" s="105"/>
      <c r="D32" s="105"/>
      <c r="E32" s="105"/>
      <c r="F32" s="105"/>
      <c r="G32" s="105"/>
      <c r="H32" s="105"/>
      <c r="I32" s="105"/>
      <c r="J32" s="105"/>
      <c r="K32" s="105"/>
    </row>
    <row r="33" spans="1:11" ht="16.5" thickBot="1" x14ac:dyDescent="0.3">
      <c r="A33" s="103"/>
      <c r="B33" s="104"/>
      <c r="C33" s="105"/>
      <c r="D33" s="105"/>
      <c r="E33" s="105"/>
      <c r="F33" s="105"/>
      <c r="G33" s="105"/>
      <c r="H33" s="105"/>
      <c r="I33" s="105"/>
      <c r="J33" s="105"/>
      <c r="K33" s="105"/>
    </row>
    <row r="34" spans="1:11" ht="15.75" x14ac:dyDescent="0.25">
      <c r="A34" s="798" t="s">
        <v>627</v>
      </c>
      <c r="B34" s="799"/>
      <c r="C34" s="106"/>
      <c r="D34" s="106"/>
      <c r="E34" s="106"/>
      <c r="F34" s="106"/>
      <c r="G34" s="106"/>
      <c r="H34" s="105"/>
      <c r="I34" s="105"/>
      <c r="J34" s="105"/>
      <c r="K34" s="105"/>
    </row>
    <row r="35" spans="1:11" ht="16.5" thickBot="1" x14ac:dyDescent="0.3">
      <c r="A35" s="800"/>
      <c r="B35" s="801"/>
      <c r="C35" s="106"/>
      <c r="D35" s="106"/>
      <c r="E35" s="106"/>
      <c r="F35" s="106"/>
      <c r="G35" s="106"/>
      <c r="H35" s="105"/>
      <c r="I35" s="105"/>
      <c r="J35" s="105"/>
      <c r="K35" s="105"/>
    </row>
    <row r="36" spans="1:11" ht="15.75" x14ac:dyDescent="0.25">
      <c r="A36" s="629" t="str">
        <f t="shared" ref="A36:A41" si="7">B8</f>
        <v>CHIRURMEDICA SRL</v>
      </c>
      <c r="B36" s="630">
        <f t="shared" ref="B36:B41" si="8">J8+J14+J20+J26</f>
        <v>63.75</v>
      </c>
      <c r="C36" s="535"/>
      <c r="D36" s="600"/>
      <c r="E36" s="531"/>
      <c r="F36" s="532"/>
      <c r="G36" s="598"/>
      <c r="H36" s="105"/>
      <c r="I36" s="105"/>
      <c r="J36" s="105"/>
      <c r="K36" s="105"/>
    </row>
    <row r="37" spans="1:11" ht="15.75" x14ac:dyDescent="0.25">
      <c r="A37" s="625" t="str">
        <f t="shared" si="7"/>
        <v xml:space="preserve">COLMA </v>
      </c>
      <c r="B37" s="626">
        <f t="shared" si="8"/>
        <v>42.5</v>
      </c>
      <c r="C37" s="535"/>
      <c r="D37" s="600"/>
      <c r="E37" s="531"/>
      <c r="F37" s="532"/>
      <c r="G37" s="598"/>
      <c r="H37" s="105"/>
      <c r="I37" s="105"/>
      <c r="J37" s="105"/>
      <c r="K37" s="105"/>
    </row>
    <row r="38" spans="1:11" ht="15.75" x14ac:dyDescent="0.25">
      <c r="A38" s="625" t="str">
        <f t="shared" si="7"/>
        <v>COLOPLAST</v>
      </c>
      <c r="B38" s="626">
        <f t="shared" si="8"/>
        <v>80</v>
      </c>
      <c r="C38" s="535"/>
      <c r="D38" s="600"/>
      <c r="E38" s="531"/>
      <c r="F38" s="532"/>
      <c r="G38" s="598"/>
      <c r="H38" s="105"/>
      <c r="I38" s="105"/>
      <c r="J38" s="105"/>
      <c r="K38" s="105"/>
    </row>
    <row r="39" spans="1:11" ht="15.75" x14ac:dyDescent="0.25">
      <c r="A39" s="625" t="str">
        <f t="shared" si="7"/>
        <v>BOSTON SCIENTIFIC S.P.A.</v>
      </c>
      <c r="B39" s="626">
        <f t="shared" si="8"/>
        <v>80</v>
      </c>
      <c r="C39" s="535"/>
      <c r="D39" s="600"/>
      <c r="E39" s="531"/>
      <c r="F39" s="532"/>
      <c r="G39" s="598"/>
      <c r="H39" s="105"/>
      <c r="I39" s="105"/>
      <c r="J39" s="105"/>
      <c r="K39" s="105"/>
    </row>
    <row r="40" spans="1:11" ht="15.75" x14ac:dyDescent="0.25">
      <c r="A40" s="625" t="str">
        <f t="shared" si="7"/>
        <v>ARS CHIRURGICA SRL</v>
      </c>
      <c r="B40" s="626">
        <f t="shared" si="8"/>
        <v>68.75</v>
      </c>
      <c r="C40" s="535"/>
      <c r="D40" s="600"/>
      <c r="E40" s="531"/>
      <c r="F40" s="532"/>
      <c r="G40" s="598"/>
      <c r="H40" s="105"/>
      <c r="I40" s="105"/>
      <c r="J40" s="105"/>
      <c r="K40" s="105"/>
    </row>
    <row r="41" spans="1:11" ht="16.5" thickBot="1" x14ac:dyDescent="0.3">
      <c r="A41" s="627" t="str">
        <f t="shared" si="7"/>
        <v>COOK ITALIA SRL</v>
      </c>
      <c r="B41" s="628">
        <f t="shared" si="8"/>
        <v>80</v>
      </c>
      <c r="C41" s="535"/>
      <c r="D41" s="600"/>
      <c r="E41" s="531"/>
      <c r="F41" s="532"/>
      <c r="G41" s="598"/>
      <c r="H41" s="105"/>
      <c r="I41" s="105"/>
      <c r="J41" s="105"/>
      <c r="K41" s="105"/>
    </row>
  </sheetData>
  <sheetProtection formatCells="0" formatColumns="0" formatRows="0" insertColumns="0" insertRows="0" insertHyperlinks="0" deleteColumns="0" deleteRows="0" sort="0" autoFilter="0" pivotTables="0"/>
  <mergeCells count="19">
    <mergeCell ref="A34:B35"/>
    <mergeCell ref="A14:A19"/>
    <mergeCell ref="G14:G19"/>
    <mergeCell ref="I14:I19"/>
    <mergeCell ref="A20:A25"/>
    <mergeCell ref="G20:G25"/>
    <mergeCell ref="I20:I25"/>
    <mergeCell ref="G26:G31"/>
    <mergeCell ref="I26:I31"/>
    <mergeCell ref="A26:A31"/>
    <mergeCell ref="K8:K31"/>
    <mergeCell ref="I8:I13"/>
    <mergeCell ref="B1:K1"/>
    <mergeCell ref="A2:K2"/>
    <mergeCell ref="A3:K3"/>
    <mergeCell ref="A4:K4"/>
    <mergeCell ref="A5:K6"/>
    <mergeCell ref="A8:A13"/>
    <mergeCell ref="G8:G13"/>
  </mergeCells>
  <conditionalFormatting sqref="F40">
    <cfRule type="colorScale" priority="1">
      <colorScale>
        <cfvo type="min"/>
        <cfvo type="percentile" val="50"/>
        <cfvo type="max"/>
        <color rgb="FFF8696B"/>
        <color rgb="FFFFEB84"/>
        <color rgb="FF63BE7B"/>
      </colorScale>
    </cfRule>
  </conditionalFormatting>
  <conditionalFormatting sqref="F36:F41">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79"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oglio130"/>
  <dimension ref="A1:M28"/>
  <sheetViews>
    <sheetView workbookViewId="0">
      <selection activeCell="J13" sqref="J13:K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508</v>
      </c>
      <c r="B2" s="775"/>
      <c r="C2" s="775"/>
      <c r="D2" s="775"/>
      <c r="E2" s="775"/>
      <c r="F2" s="775"/>
      <c r="G2" s="775"/>
      <c r="H2" s="775"/>
      <c r="I2" s="775"/>
      <c r="J2" s="775"/>
      <c r="K2" s="776"/>
      <c r="L2" s="105"/>
      <c r="M2" s="105"/>
    </row>
    <row r="3" spans="1:13" ht="21" thickBot="1" x14ac:dyDescent="0.35">
      <c r="A3" s="777" t="str">
        <f>'Elenco Lotti'!B170</f>
        <v>982978425F</v>
      </c>
      <c r="B3" s="778"/>
      <c r="C3" s="778"/>
      <c r="D3" s="778"/>
      <c r="E3" s="778"/>
      <c r="F3" s="778"/>
      <c r="G3" s="778"/>
      <c r="H3" s="778"/>
      <c r="I3" s="778"/>
      <c r="J3" s="778"/>
      <c r="K3" s="779"/>
      <c r="L3" s="105"/>
      <c r="M3" s="105"/>
    </row>
    <row r="4" spans="1:13" ht="21" thickBot="1" x14ac:dyDescent="0.35">
      <c r="A4" s="802" t="str">
        <f>'LOTTO 63'!A4:K4</f>
        <v>Estrattore di calcoli endoscopia</v>
      </c>
      <c r="B4" s="803"/>
      <c r="C4" s="803"/>
      <c r="D4" s="803"/>
      <c r="E4" s="803"/>
      <c r="F4" s="803"/>
      <c r="G4" s="803"/>
      <c r="H4" s="803"/>
      <c r="I4" s="803"/>
      <c r="J4" s="803"/>
      <c r="K4" s="804"/>
      <c r="L4" s="105"/>
      <c r="M4" s="105"/>
    </row>
    <row r="5" spans="1:13" ht="15.75" customHeight="1" x14ac:dyDescent="0.25">
      <c r="A5" s="780" t="str">
        <f>'Elenco Lotti'!C170</f>
        <v>Cestello per recupero calcoli  in Nitinol con basket ad apertura frontale da 8 mm  e 11 mm circa, a forma triangolare con le 3 punte ricongiunte da tre fili in nitinol; impugnatura ergonomica  calibro della guaina 1.7 CH e 2.2 CH, lunghezza 115 cm circa.</v>
      </c>
      <c r="B5" s="781"/>
      <c r="C5" s="781"/>
      <c r="D5" s="781"/>
      <c r="E5" s="781"/>
      <c r="F5" s="781"/>
      <c r="G5" s="781"/>
      <c r="H5" s="781"/>
      <c r="I5" s="781"/>
      <c r="J5" s="781"/>
      <c r="K5" s="782"/>
      <c r="L5" s="105"/>
      <c r="M5" s="105"/>
    </row>
    <row r="6" spans="1:13" ht="36.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64'!A36</f>
        <v>CHIRURMEDICA SRL</v>
      </c>
      <c r="J8" s="811">
        <f>'LOTTO 64'!B36</f>
        <v>63.75</v>
      </c>
      <c r="K8" s="812"/>
      <c r="L8" s="117"/>
      <c r="M8" s="118"/>
    </row>
    <row r="9" spans="1:13" ht="16.5" thickBot="1" x14ac:dyDescent="0.3">
      <c r="A9" s="808"/>
      <c r="B9" s="808"/>
      <c r="C9" s="808"/>
      <c r="D9" s="808"/>
      <c r="E9" s="808"/>
      <c r="F9" s="808"/>
      <c r="G9" s="808"/>
      <c r="H9" s="808"/>
      <c r="I9" s="144" t="str">
        <f>'LOTTO 64'!A37</f>
        <v xml:space="preserve">COLMA </v>
      </c>
      <c r="J9" s="811">
        <f>'LOTTO 64'!B37</f>
        <v>42.5</v>
      </c>
      <c r="K9" s="812"/>
      <c r="L9" s="117"/>
      <c r="M9" s="118"/>
    </row>
    <row r="10" spans="1:13" ht="16.5" thickBot="1" x14ac:dyDescent="0.3">
      <c r="A10" s="813" t="s">
        <v>430</v>
      </c>
      <c r="B10" s="814"/>
      <c r="C10" s="814"/>
      <c r="D10" s="815"/>
      <c r="E10" s="119"/>
      <c r="F10" s="119"/>
      <c r="G10" s="119"/>
      <c r="H10" s="119"/>
      <c r="I10" s="144" t="str">
        <f>'LOTTO 64'!A38</f>
        <v>COLOPLAST</v>
      </c>
      <c r="J10" s="811">
        <f>'LOTTO 64'!B38</f>
        <v>80</v>
      </c>
      <c r="K10" s="812"/>
      <c r="L10" s="117"/>
      <c r="M10" s="118"/>
    </row>
    <row r="11" spans="1:13" ht="16.5" thickBot="1" x14ac:dyDescent="0.3">
      <c r="A11" s="816"/>
      <c r="B11" s="817"/>
      <c r="C11" s="817"/>
      <c r="D11" s="818"/>
      <c r="E11" s="119"/>
      <c r="F11" s="119"/>
      <c r="G11" s="119"/>
      <c r="H11" s="119"/>
      <c r="I11" s="144" t="str">
        <f>'LOTTO 64'!A39</f>
        <v>BOSTON SCIENTIFIC S.P.A.</v>
      </c>
      <c r="J11" s="811">
        <f>'LOTTO 64'!B39</f>
        <v>80</v>
      </c>
      <c r="K11" s="812"/>
      <c r="L11" s="117"/>
      <c r="M11" s="118"/>
    </row>
    <row r="12" spans="1:13" ht="16.5" thickBot="1" x14ac:dyDescent="0.3">
      <c r="A12" s="819" t="s">
        <v>431</v>
      </c>
      <c r="B12" s="820"/>
      <c r="C12" s="820"/>
      <c r="D12" s="821"/>
      <c r="E12" s="287"/>
      <c r="F12" s="105"/>
      <c r="G12" s="822" t="s">
        <v>432</v>
      </c>
      <c r="H12" s="823"/>
      <c r="I12" s="144" t="str">
        <f>'LOTTO 64'!A40</f>
        <v>ARS CHIRURGICA SRL</v>
      </c>
      <c r="J12" s="811">
        <f>'LOTTO 64'!B40</f>
        <v>68.75</v>
      </c>
      <c r="K12" s="812"/>
      <c r="L12" s="117"/>
      <c r="M12" s="118"/>
    </row>
    <row r="13" spans="1:13" ht="16.5" thickBot="1" x14ac:dyDescent="0.3">
      <c r="A13" s="819" t="s">
        <v>433</v>
      </c>
      <c r="B13" s="820"/>
      <c r="C13" s="820"/>
      <c r="D13" s="821"/>
      <c r="E13" s="287"/>
      <c r="F13" s="105"/>
      <c r="G13" s="824">
        <f>'Elenco Lotti'!O170</f>
        <v>36437.5</v>
      </c>
      <c r="H13" s="825"/>
      <c r="I13" s="144" t="str">
        <f>'LOTTO 64'!A41</f>
        <v>COOK ITALIA SRL</v>
      </c>
      <c r="J13" s="811">
        <f>'LOTTO 64'!B41</f>
        <v>80</v>
      </c>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CHIRURMEDICA SRL</v>
      </c>
      <c r="B20" s="223"/>
      <c r="C20" s="835">
        <v>0.5</v>
      </c>
      <c r="D20" s="835">
        <f>MAX(B20:B25)</f>
        <v>0</v>
      </c>
      <c r="E20" s="288" t="e">
        <f t="shared" ref="E20:E25" si="1">POWER(B20/$D$20,$C$20)</f>
        <v>#DIV/0!</v>
      </c>
      <c r="F20" s="835">
        <v>40</v>
      </c>
      <c r="G20" s="288" t="e">
        <f t="shared" ref="G20:G25" si="2">E20*$F$20</f>
        <v>#DIV/0!</v>
      </c>
      <c r="H20" s="134">
        <f t="shared" ref="H20:H25" si="3">TRUNC($G$13-($G$13/100*B20),2)</f>
        <v>36437.5</v>
      </c>
      <c r="I20" s="193" t="str">
        <f t="shared" ref="I20:I25" si="4">A20</f>
        <v>CHIRURMEDICA SRL</v>
      </c>
      <c r="J20" s="199">
        <f>IF(I20=I8,J8,IF(I20=$H$7,$I$7,IF(I20=$H$8,$I$8,IF(I20=#REF!,#REF!,IF(I20=$H$10,$I$10,IF(I20=$H$11,$I$11,"1"))))))</f>
        <v>63.75</v>
      </c>
      <c r="K20" s="196" t="e">
        <f t="shared" ref="K20:K25" si="5">G20</f>
        <v>#DIV/0!</v>
      </c>
      <c r="L20" s="70" t="e">
        <f t="shared" ref="L20:L25" si="6">SUM(J20,K20)</f>
        <v>#DIV/0!</v>
      </c>
      <c r="M20" s="71" t="e">
        <f t="shared" ref="M20:M25" si="7">IF(AND(K20&gt;=20,J20&gt;=60),"ANOMALIA","NO ANOMALIA")</f>
        <v>#DIV/0!</v>
      </c>
    </row>
    <row r="21" spans="1:13" ht="15.75" x14ac:dyDescent="0.2">
      <c r="A21" s="227" t="str">
        <f t="shared" si="0"/>
        <v xml:space="preserve">COLMA </v>
      </c>
      <c r="B21" s="224"/>
      <c r="C21" s="836"/>
      <c r="D21" s="836"/>
      <c r="E21" s="289" t="e">
        <f t="shared" si="1"/>
        <v>#DIV/0!</v>
      </c>
      <c r="F21" s="836"/>
      <c r="G21" s="289" t="e">
        <f t="shared" si="2"/>
        <v>#DIV/0!</v>
      </c>
      <c r="H21" s="138">
        <f t="shared" si="3"/>
        <v>36437.5</v>
      </c>
      <c r="I21" s="194" t="str">
        <f t="shared" si="4"/>
        <v xml:space="preserve">COLMA </v>
      </c>
      <c r="J21" s="200">
        <f>IF(I21=I9,J9,IF(I21=$H$7,$I$7,IF(I21=$H$8,$I$8,IF(I21=#REF!,#REF!,IF(I21=$H$10,$I$10,IF(I21=$H$11,$I$11,"1"))))))</f>
        <v>42.5</v>
      </c>
      <c r="K21" s="197" t="e">
        <f t="shared" si="5"/>
        <v>#DIV/0!</v>
      </c>
      <c r="L21" s="72" t="e">
        <f t="shared" si="6"/>
        <v>#DIV/0!</v>
      </c>
      <c r="M21" s="73" t="e">
        <f t="shared" si="7"/>
        <v>#DIV/0!</v>
      </c>
    </row>
    <row r="22" spans="1:13" ht="15.75" x14ac:dyDescent="0.2">
      <c r="A22" s="227" t="str">
        <f t="shared" si="0"/>
        <v>COLOPLAST</v>
      </c>
      <c r="B22" s="224"/>
      <c r="C22" s="836"/>
      <c r="D22" s="836"/>
      <c r="E22" s="289" t="e">
        <f t="shared" si="1"/>
        <v>#DIV/0!</v>
      </c>
      <c r="F22" s="836"/>
      <c r="G22" s="289" t="e">
        <f t="shared" si="2"/>
        <v>#DIV/0!</v>
      </c>
      <c r="H22" s="138">
        <f t="shared" si="3"/>
        <v>36437.5</v>
      </c>
      <c r="I22" s="194" t="str">
        <f t="shared" si="4"/>
        <v>COLOPLAST</v>
      </c>
      <c r="J22" s="200">
        <f>IF(I22=I10,J10,IF(I22=$H$7,$I$7,IF(I22=$H$8,$I$8,IF(I22=#REF!,#REF!,IF(I22=$H$10,$I$10,IF(I22=$H$11,$I$11,"1"))))))</f>
        <v>80</v>
      </c>
      <c r="K22" s="197" t="e">
        <f t="shared" si="5"/>
        <v>#DIV/0!</v>
      </c>
      <c r="L22" s="72" t="e">
        <f t="shared" si="6"/>
        <v>#DIV/0!</v>
      </c>
      <c r="M22" s="73" t="e">
        <f t="shared" si="7"/>
        <v>#DIV/0!</v>
      </c>
    </row>
    <row r="23" spans="1:13" ht="15.75" x14ac:dyDescent="0.2">
      <c r="A23" s="227" t="str">
        <f t="shared" si="0"/>
        <v>BOSTON SCIENTIFIC S.P.A.</v>
      </c>
      <c r="B23" s="224"/>
      <c r="C23" s="836"/>
      <c r="D23" s="836"/>
      <c r="E23" s="289" t="e">
        <f t="shared" si="1"/>
        <v>#DIV/0!</v>
      </c>
      <c r="F23" s="836"/>
      <c r="G23" s="289" t="e">
        <f t="shared" si="2"/>
        <v>#DIV/0!</v>
      </c>
      <c r="H23" s="138">
        <f t="shared" si="3"/>
        <v>36437.5</v>
      </c>
      <c r="I23" s="194" t="str">
        <f t="shared" si="4"/>
        <v>BOSTON SCIENTIFIC S.P.A.</v>
      </c>
      <c r="J23" s="200">
        <f>IF(I23=I11,J11,IF(I23=$H$7,$I$7,IF(I23=$H$8,$I$8,IF(I23=#REF!,#REF!,IF(I23=$H$10,$I$10,IF(I23=$H$11,$I$11,"1"))))))</f>
        <v>80</v>
      </c>
      <c r="K23" s="197" t="e">
        <f t="shared" si="5"/>
        <v>#DIV/0!</v>
      </c>
      <c r="L23" s="72" t="e">
        <f t="shared" si="6"/>
        <v>#DIV/0!</v>
      </c>
      <c r="M23" s="73" t="e">
        <f t="shared" si="7"/>
        <v>#DIV/0!</v>
      </c>
    </row>
    <row r="24" spans="1:13" ht="15.75" x14ac:dyDescent="0.2">
      <c r="A24" s="227" t="str">
        <f t="shared" si="0"/>
        <v>ARS CHIRURGICA SRL</v>
      </c>
      <c r="B24" s="224"/>
      <c r="C24" s="836"/>
      <c r="D24" s="836"/>
      <c r="E24" s="289" t="e">
        <f t="shared" si="1"/>
        <v>#DIV/0!</v>
      </c>
      <c r="F24" s="836"/>
      <c r="G24" s="289" t="e">
        <f t="shared" si="2"/>
        <v>#DIV/0!</v>
      </c>
      <c r="H24" s="138">
        <f t="shared" si="3"/>
        <v>36437.5</v>
      </c>
      <c r="I24" s="194" t="str">
        <f t="shared" si="4"/>
        <v>ARS CHIRURGICA SRL</v>
      </c>
      <c r="J24" s="200">
        <f>IF(I24=I12,J12,IF(I24=$H$7,$I$7,IF(I24=$H$8,$I$8,IF(I24=#REF!,#REF!,IF(I24=$H$10,$I$10,IF(I24=$H$11,$I$11,"1"))))))</f>
        <v>68.75</v>
      </c>
      <c r="K24" s="197" t="e">
        <f t="shared" si="5"/>
        <v>#DIV/0!</v>
      </c>
      <c r="L24" s="72" t="e">
        <f t="shared" si="6"/>
        <v>#DIV/0!</v>
      </c>
      <c r="M24" s="73" t="e">
        <f t="shared" si="7"/>
        <v>#DIV/0!</v>
      </c>
    </row>
    <row r="25" spans="1:13" ht="16.5" thickBot="1" x14ac:dyDescent="0.25">
      <c r="A25" s="228" t="str">
        <f t="shared" si="0"/>
        <v>COOK ITALIA SRL</v>
      </c>
      <c r="B25" s="225"/>
      <c r="C25" s="837"/>
      <c r="D25" s="837"/>
      <c r="E25" s="290" t="e">
        <f t="shared" si="1"/>
        <v>#DIV/0!</v>
      </c>
      <c r="F25" s="837"/>
      <c r="G25" s="290" t="e">
        <f t="shared" si="2"/>
        <v>#DIV/0!</v>
      </c>
      <c r="H25" s="142">
        <f t="shared" si="3"/>
        <v>36437.5</v>
      </c>
      <c r="I25" s="195" t="str">
        <f t="shared" si="4"/>
        <v>COOK ITALIA SRL</v>
      </c>
      <c r="J25" s="201">
        <f>IF(I25=I13,J13,IF(I25=$H$7,$I$7,IF(I25=$H$8,$I$8,IF(I25=#REF!,#REF!,IF(I25=$H$10,$I$10,IF(I25=$H$11,$I$11,"1"))))))</f>
        <v>80</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439" priority="1" operator="containsText" text="NO ANOMALIA">
      <formula>NOT(ISERROR(SEARCH("NO ANOMALIA",M20)))</formula>
    </cfRule>
    <cfRule type="containsText" dxfId="438" priority="2" operator="containsText" text="ANOMALIA">
      <formula>NOT(ISERROR(SEARCH("ANOMALIA",M20)))</formula>
    </cfRule>
  </conditionalFormatting>
  <conditionalFormatting sqref="M20:M25">
    <cfRule type="containsText" dxfId="437" priority="3" operator="containsText" text="ANOMALIA">
      <formula>NOT(ISERROR(SEARCH("ANOMALIA",M20)))</formula>
    </cfRule>
  </conditionalFormatting>
  <conditionalFormatting sqref="L20:L25">
    <cfRule type="expression" dxfId="436" priority="4">
      <formula>L20=MAX($L$20:$L$29)</formula>
    </cfRule>
  </conditionalFormatting>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oglio131">
    <pageSetUpPr fitToPage="1"/>
  </sheetPr>
  <dimension ref="A1:K42"/>
  <sheetViews>
    <sheetView topLeftCell="A7" workbookViewId="0">
      <selection activeCell="H35" sqref="H3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509</v>
      </c>
      <c r="B2" s="775"/>
      <c r="C2" s="775"/>
      <c r="D2" s="775"/>
      <c r="E2" s="775"/>
      <c r="F2" s="775"/>
      <c r="G2" s="775"/>
      <c r="H2" s="775"/>
      <c r="I2" s="775"/>
      <c r="J2" s="775"/>
      <c r="K2" s="776"/>
    </row>
    <row r="3" spans="1:11" ht="21" thickBot="1" x14ac:dyDescent="0.35">
      <c r="A3" s="777" t="str">
        <f>'Elenco Lotti'!B176</f>
        <v>9829795B70</v>
      </c>
      <c r="B3" s="778"/>
      <c r="C3" s="778"/>
      <c r="D3" s="778"/>
      <c r="E3" s="778"/>
      <c r="F3" s="778"/>
      <c r="G3" s="778"/>
      <c r="H3" s="778"/>
      <c r="I3" s="778"/>
      <c r="J3" s="778"/>
      <c r="K3" s="779"/>
    </row>
    <row r="4" spans="1:11" ht="21" thickBot="1" x14ac:dyDescent="0.35">
      <c r="A4" s="802" t="str">
        <f>'LOTTO 63'!A4:K4</f>
        <v>Estrattore di calcoli endoscopia</v>
      </c>
      <c r="B4" s="803"/>
      <c r="C4" s="803"/>
      <c r="D4" s="803"/>
      <c r="E4" s="803"/>
      <c r="F4" s="803"/>
      <c r="G4" s="803"/>
      <c r="H4" s="803"/>
      <c r="I4" s="803"/>
      <c r="J4" s="803"/>
      <c r="K4" s="804"/>
    </row>
    <row r="5" spans="1:11" x14ac:dyDescent="0.2">
      <c r="A5" s="780" t="str">
        <f>'Elenco Lotti'!C176</f>
        <v>Estrattore di calcoli con cestello quattro fili acciaio punta cilindrica CH 3 varie lunghezze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Lotti'!R176</f>
        <v xml:space="preserve">COLMA </v>
      </c>
      <c r="C8" s="217">
        <v>0.5</v>
      </c>
      <c r="D8" s="206">
        <v>0.5</v>
      </c>
      <c r="E8" s="207">
        <v>0.5</v>
      </c>
      <c r="F8" s="472">
        <f>AVERAGE(C8:E8)</f>
        <v>0.5</v>
      </c>
      <c r="G8" s="789">
        <f>MAX(F8:F12)</f>
        <v>0.85</v>
      </c>
      <c r="H8" s="431">
        <f>F8/$G8</f>
        <v>0.58823529411764708</v>
      </c>
      <c r="I8" s="792">
        <v>50</v>
      </c>
      <c r="J8" s="88">
        <f>H8*I$8</f>
        <v>29.411764705882355</v>
      </c>
      <c r="K8" s="795" t="s">
        <v>671</v>
      </c>
    </row>
    <row r="9" spans="1:11" ht="15.75" x14ac:dyDescent="0.2">
      <c r="A9" s="787"/>
      <c r="B9" s="90" t="str">
        <f>'Elenco Lotti'!R177</f>
        <v>TELEFLEX MEDICAL SRL</v>
      </c>
      <c r="C9" s="218">
        <v>0.75</v>
      </c>
      <c r="D9" s="209">
        <v>0.75</v>
      </c>
      <c r="E9" s="210">
        <v>0.75</v>
      </c>
      <c r="F9" s="473">
        <f t="shared" ref="F9:F27" si="0">AVERAGE(C9:E9)</f>
        <v>0.75</v>
      </c>
      <c r="G9" s="790"/>
      <c r="H9" s="432">
        <f>F9/$G8</f>
        <v>0.88235294117647056</v>
      </c>
      <c r="I9" s="793"/>
      <c r="J9" s="91">
        <f>H9*I$8</f>
        <v>44.117647058823529</v>
      </c>
      <c r="K9" s="796"/>
    </row>
    <row r="10" spans="1:11" ht="15.75" x14ac:dyDescent="0.2">
      <c r="A10" s="787"/>
      <c r="B10" s="90" t="str">
        <f>'Elenco Lotti'!R178</f>
        <v>COLOPLAST</v>
      </c>
      <c r="C10" s="218">
        <v>0.5</v>
      </c>
      <c r="D10" s="209">
        <v>0.5</v>
      </c>
      <c r="E10" s="210">
        <v>0.5</v>
      </c>
      <c r="F10" s="473">
        <f t="shared" si="0"/>
        <v>0.5</v>
      </c>
      <c r="G10" s="790"/>
      <c r="H10" s="432">
        <f>F10/$G8</f>
        <v>0.58823529411764708</v>
      </c>
      <c r="I10" s="793"/>
      <c r="J10" s="91">
        <f>H10*I$8</f>
        <v>29.411764705882355</v>
      </c>
      <c r="K10" s="796"/>
    </row>
    <row r="11" spans="1:11" ht="15.75" x14ac:dyDescent="0.2">
      <c r="A11" s="787"/>
      <c r="B11" s="90" t="str">
        <f>'Elenco Lotti'!R179</f>
        <v>ARS CHIRURGICA SRL</v>
      </c>
      <c r="C11" s="218">
        <v>0.85</v>
      </c>
      <c r="D11" s="209">
        <v>0.85</v>
      </c>
      <c r="E11" s="210">
        <v>0.85</v>
      </c>
      <c r="F11" s="473">
        <f t="shared" si="0"/>
        <v>0.85</v>
      </c>
      <c r="G11" s="790"/>
      <c r="H11" s="432">
        <f>F11/$G8</f>
        <v>1</v>
      </c>
      <c r="I11" s="793"/>
      <c r="J11" s="91">
        <f>H11*I$8</f>
        <v>50</v>
      </c>
      <c r="K11" s="796"/>
    </row>
    <row r="12" spans="1:11" ht="16.5" thickBot="1" x14ac:dyDescent="0.25">
      <c r="A12" s="805"/>
      <c r="B12" s="286" t="str">
        <f>'Elenco Lotti'!R180</f>
        <v>COOK ITALIA SRL</v>
      </c>
      <c r="C12" s="220">
        <v>0.75</v>
      </c>
      <c r="D12" s="215">
        <v>0.75</v>
      </c>
      <c r="E12" s="216">
        <v>0.75</v>
      </c>
      <c r="F12" s="477">
        <f t="shared" si="0"/>
        <v>0.75</v>
      </c>
      <c r="G12" s="806"/>
      <c r="H12" s="434">
        <f>F12/$G8</f>
        <v>0.88235294117647056</v>
      </c>
      <c r="I12" s="807"/>
      <c r="J12" s="102">
        <f>H12*I$8</f>
        <v>44.117647058823529</v>
      </c>
      <c r="K12" s="796"/>
    </row>
    <row r="13" spans="1:11" ht="15.75" customHeight="1" x14ac:dyDescent="0.2">
      <c r="A13" s="860" t="s">
        <v>623</v>
      </c>
      <c r="B13" s="99" t="str">
        <f>B8</f>
        <v xml:space="preserve">COLMA </v>
      </c>
      <c r="C13" s="217">
        <v>0.5</v>
      </c>
      <c r="D13" s="206">
        <v>0.5</v>
      </c>
      <c r="E13" s="207">
        <v>0.5</v>
      </c>
      <c r="F13" s="221">
        <f t="shared" si="0"/>
        <v>0.5</v>
      </c>
      <c r="G13" s="861">
        <f>MAX(F13:F17)</f>
        <v>0.85</v>
      </c>
      <c r="H13" s="436">
        <f>F13/$G13</f>
        <v>0.58823529411764708</v>
      </c>
      <c r="I13" s="859">
        <v>15</v>
      </c>
      <c r="J13" s="222">
        <f>H13*I$13</f>
        <v>8.8235294117647065</v>
      </c>
      <c r="K13" s="796"/>
    </row>
    <row r="14" spans="1:11" ht="15.75" x14ac:dyDescent="0.2">
      <c r="A14" s="787"/>
      <c r="B14" s="97" t="str">
        <f>B9</f>
        <v>TELEFLEX MEDICAL SRL</v>
      </c>
      <c r="C14" s="218">
        <v>0.75</v>
      </c>
      <c r="D14" s="209">
        <v>0.75</v>
      </c>
      <c r="E14" s="210">
        <v>0.75</v>
      </c>
      <c r="F14" s="92">
        <f t="shared" si="0"/>
        <v>0.75</v>
      </c>
      <c r="G14" s="790"/>
      <c r="H14" s="432">
        <f>F14/$G13</f>
        <v>0.88235294117647056</v>
      </c>
      <c r="I14" s="793"/>
      <c r="J14" s="91">
        <f>H14*I$13</f>
        <v>13.235294117647058</v>
      </c>
      <c r="K14" s="796"/>
    </row>
    <row r="15" spans="1:11" ht="15.75" x14ac:dyDescent="0.2">
      <c r="A15" s="787"/>
      <c r="B15" s="97" t="str">
        <f>B10</f>
        <v>COLOPLAST</v>
      </c>
      <c r="C15" s="218">
        <v>0.5</v>
      </c>
      <c r="D15" s="209">
        <v>0.5</v>
      </c>
      <c r="E15" s="210">
        <v>0.5</v>
      </c>
      <c r="F15" s="92">
        <f t="shared" si="0"/>
        <v>0.5</v>
      </c>
      <c r="G15" s="790"/>
      <c r="H15" s="432">
        <f>F15/$G13</f>
        <v>0.58823529411764708</v>
      </c>
      <c r="I15" s="793"/>
      <c r="J15" s="91">
        <f>H15*I$13</f>
        <v>8.8235294117647065</v>
      </c>
      <c r="K15" s="796"/>
    </row>
    <row r="16" spans="1:11" ht="15.75" x14ac:dyDescent="0.2">
      <c r="A16" s="787"/>
      <c r="B16" s="97" t="str">
        <f>B11</f>
        <v>ARS CHIRURGICA SRL</v>
      </c>
      <c r="C16" s="218">
        <v>0.85</v>
      </c>
      <c r="D16" s="209">
        <v>0.85</v>
      </c>
      <c r="E16" s="210">
        <v>0.85</v>
      </c>
      <c r="F16" s="92">
        <f t="shared" si="0"/>
        <v>0.85</v>
      </c>
      <c r="G16" s="790"/>
      <c r="H16" s="432">
        <f>F16/$G13</f>
        <v>1</v>
      </c>
      <c r="I16" s="793"/>
      <c r="J16" s="91">
        <f>H16*I$13</f>
        <v>15</v>
      </c>
      <c r="K16" s="796"/>
    </row>
    <row r="17" spans="1:11" ht="16.5" thickBot="1" x14ac:dyDescent="0.25">
      <c r="A17" s="788"/>
      <c r="B17" s="100" t="str">
        <f>B12</f>
        <v>COOK ITALIA SRL</v>
      </c>
      <c r="C17" s="220">
        <v>0.75</v>
      </c>
      <c r="D17" s="215">
        <v>0.75</v>
      </c>
      <c r="E17" s="216">
        <v>0.75</v>
      </c>
      <c r="F17" s="95">
        <f t="shared" si="0"/>
        <v>0.75</v>
      </c>
      <c r="G17" s="791"/>
      <c r="H17" s="433">
        <f>F17/$G13</f>
        <v>0.88235294117647056</v>
      </c>
      <c r="I17" s="794"/>
      <c r="J17" s="94">
        <f>H17*I$13</f>
        <v>13.235294117647058</v>
      </c>
      <c r="K17" s="796"/>
    </row>
    <row r="18" spans="1:11" ht="15.75" customHeight="1" x14ac:dyDescent="0.2">
      <c r="A18" s="786" t="s">
        <v>427</v>
      </c>
      <c r="B18" s="99" t="str">
        <f>B8</f>
        <v xml:space="preserve">COLMA </v>
      </c>
      <c r="C18" s="495">
        <v>0.5</v>
      </c>
      <c r="D18" s="495">
        <v>0.5</v>
      </c>
      <c r="E18" s="495">
        <v>0.5</v>
      </c>
      <c r="F18" s="89">
        <f t="shared" si="0"/>
        <v>0.5</v>
      </c>
      <c r="G18" s="789">
        <f>MAX(F18:F22)</f>
        <v>0.85</v>
      </c>
      <c r="H18" s="431">
        <f>F18/$G18</f>
        <v>0.58823529411764708</v>
      </c>
      <c r="I18" s="792">
        <v>10</v>
      </c>
      <c r="J18" s="88">
        <f>H18*I$18</f>
        <v>5.882352941176471</v>
      </c>
      <c r="K18" s="796"/>
    </row>
    <row r="19" spans="1:11" ht="15.75" x14ac:dyDescent="0.2">
      <c r="A19" s="787"/>
      <c r="B19" s="97" t="str">
        <f>B9</f>
        <v>TELEFLEX MEDICAL SRL</v>
      </c>
      <c r="C19" s="209">
        <v>0.75</v>
      </c>
      <c r="D19" s="209">
        <v>0.75</v>
      </c>
      <c r="E19" s="209">
        <v>0.75</v>
      </c>
      <c r="F19" s="92">
        <f t="shared" si="0"/>
        <v>0.75</v>
      </c>
      <c r="G19" s="790"/>
      <c r="H19" s="432">
        <f>F19/$G18</f>
        <v>0.88235294117647056</v>
      </c>
      <c r="I19" s="793"/>
      <c r="J19" s="91">
        <f>H19*I$18</f>
        <v>8.8235294117647065</v>
      </c>
      <c r="K19" s="796"/>
    </row>
    <row r="20" spans="1:11" ht="15.75" x14ac:dyDescent="0.2">
      <c r="A20" s="787"/>
      <c r="B20" s="97" t="str">
        <f>B10</f>
        <v>COLOPLAST</v>
      </c>
      <c r="C20" s="209">
        <v>0.5</v>
      </c>
      <c r="D20" s="209">
        <v>0.5</v>
      </c>
      <c r="E20" s="209">
        <v>0.5</v>
      </c>
      <c r="F20" s="92">
        <f t="shared" si="0"/>
        <v>0.5</v>
      </c>
      <c r="G20" s="790"/>
      <c r="H20" s="432">
        <f>F20/$G18</f>
        <v>0.58823529411764708</v>
      </c>
      <c r="I20" s="793"/>
      <c r="J20" s="91">
        <f>H20*I$18</f>
        <v>5.882352941176471</v>
      </c>
      <c r="K20" s="796"/>
    </row>
    <row r="21" spans="1:11" ht="15.75" x14ac:dyDescent="0.2">
      <c r="A21" s="787"/>
      <c r="B21" s="97" t="str">
        <f>B11</f>
        <v>ARS CHIRURGICA SRL</v>
      </c>
      <c r="C21" s="209">
        <v>0.85</v>
      </c>
      <c r="D21" s="209">
        <v>0.85</v>
      </c>
      <c r="E21" s="209">
        <v>0.85</v>
      </c>
      <c r="F21" s="92">
        <f t="shared" si="0"/>
        <v>0.85</v>
      </c>
      <c r="G21" s="790"/>
      <c r="H21" s="432">
        <f>F21/$G18</f>
        <v>1</v>
      </c>
      <c r="I21" s="793"/>
      <c r="J21" s="91">
        <f>H21*I$18</f>
        <v>10</v>
      </c>
      <c r="K21" s="796"/>
    </row>
    <row r="22" spans="1:11" ht="16.5" thickBot="1" x14ac:dyDescent="0.25">
      <c r="A22" s="805"/>
      <c r="B22" s="100" t="str">
        <f>B12</f>
        <v>COOK ITALIA SRL</v>
      </c>
      <c r="C22" s="212">
        <v>0.75</v>
      </c>
      <c r="D22" s="212">
        <v>0.75</v>
      </c>
      <c r="E22" s="212">
        <v>0.75</v>
      </c>
      <c r="F22" s="95">
        <f t="shared" si="0"/>
        <v>0.75</v>
      </c>
      <c r="G22" s="791"/>
      <c r="H22" s="433">
        <f>F22/$G18</f>
        <v>0.88235294117647056</v>
      </c>
      <c r="I22" s="794"/>
      <c r="J22" s="94">
        <f>H22*I$18</f>
        <v>8.8235294117647065</v>
      </c>
      <c r="K22" s="796"/>
    </row>
    <row r="23" spans="1:11" ht="15.75" x14ac:dyDescent="0.2">
      <c r="A23" s="786" t="s">
        <v>621</v>
      </c>
      <c r="B23" s="478" t="str">
        <f>B8</f>
        <v xml:space="preserve">COLMA </v>
      </c>
      <c r="C23" s="217">
        <v>1</v>
      </c>
      <c r="D23" s="206">
        <v>1</v>
      </c>
      <c r="E23" s="207">
        <v>1</v>
      </c>
      <c r="F23" s="609">
        <f t="shared" si="0"/>
        <v>1</v>
      </c>
      <c r="G23" s="789">
        <f>MAX(F23:F27)</f>
        <v>1</v>
      </c>
      <c r="H23" s="431">
        <f>F23/$G23</f>
        <v>1</v>
      </c>
      <c r="I23" s="792">
        <v>5</v>
      </c>
      <c r="J23" s="88">
        <f>H23*I$23</f>
        <v>5</v>
      </c>
      <c r="K23" s="796"/>
    </row>
    <row r="24" spans="1:11" ht="15.75" x14ac:dyDescent="0.2">
      <c r="A24" s="787"/>
      <c r="B24" s="400" t="str">
        <f>B9</f>
        <v>TELEFLEX MEDICAL SRL</v>
      </c>
      <c r="C24" s="218">
        <v>1</v>
      </c>
      <c r="D24" s="209">
        <v>1</v>
      </c>
      <c r="E24" s="210">
        <v>1</v>
      </c>
      <c r="F24" s="610">
        <f t="shared" si="0"/>
        <v>1</v>
      </c>
      <c r="G24" s="790"/>
      <c r="H24" s="432">
        <f>F24/$G23</f>
        <v>1</v>
      </c>
      <c r="I24" s="793"/>
      <c r="J24" s="91">
        <f>H24*I$23</f>
        <v>5</v>
      </c>
      <c r="K24" s="796"/>
    </row>
    <row r="25" spans="1:11" ht="15.75" x14ac:dyDescent="0.2">
      <c r="A25" s="787"/>
      <c r="B25" s="399" t="str">
        <f>B10</f>
        <v>COLOPLAST</v>
      </c>
      <c r="C25" s="218">
        <v>1</v>
      </c>
      <c r="D25" s="209">
        <v>1</v>
      </c>
      <c r="E25" s="210">
        <v>1</v>
      </c>
      <c r="F25" s="610">
        <f t="shared" si="0"/>
        <v>1</v>
      </c>
      <c r="G25" s="790"/>
      <c r="H25" s="432">
        <f>F25/$G23</f>
        <v>1</v>
      </c>
      <c r="I25" s="793"/>
      <c r="J25" s="91">
        <f>H25*I$23</f>
        <v>5</v>
      </c>
      <c r="K25" s="796"/>
    </row>
    <row r="26" spans="1:11" ht="15.75" x14ac:dyDescent="0.2">
      <c r="A26" s="787"/>
      <c r="B26" s="400" t="str">
        <f>B11</f>
        <v>ARS CHIRURGICA SRL</v>
      </c>
      <c r="C26" s="218">
        <v>1</v>
      </c>
      <c r="D26" s="209">
        <v>1</v>
      </c>
      <c r="E26" s="210">
        <v>1</v>
      </c>
      <c r="F26" s="610">
        <f t="shared" si="0"/>
        <v>1</v>
      </c>
      <c r="G26" s="790"/>
      <c r="H26" s="432">
        <f>F26/$G23</f>
        <v>1</v>
      </c>
      <c r="I26" s="793"/>
      <c r="J26" s="91">
        <f>H26*I$23</f>
        <v>5</v>
      </c>
      <c r="K26" s="796"/>
    </row>
    <row r="27" spans="1:11" ht="16.5" thickBot="1" x14ac:dyDescent="0.25">
      <c r="A27" s="805"/>
      <c r="B27" s="493" t="str">
        <f>B12</f>
        <v>COOK ITALIA SRL</v>
      </c>
      <c r="C27" s="220">
        <v>1</v>
      </c>
      <c r="D27" s="215">
        <v>1</v>
      </c>
      <c r="E27" s="216">
        <v>1</v>
      </c>
      <c r="F27" s="612">
        <f t="shared" si="0"/>
        <v>1</v>
      </c>
      <c r="G27" s="806"/>
      <c r="H27" s="434">
        <f>F27/$G23</f>
        <v>1</v>
      </c>
      <c r="I27" s="807"/>
      <c r="J27" s="102">
        <f>H27*I$23</f>
        <v>5</v>
      </c>
      <c r="K27" s="797"/>
    </row>
    <row r="28" spans="1:11" ht="15.75" x14ac:dyDescent="0.25">
      <c r="A28" s="103"/>
      <c r="B28" s="104"/>
      <c r="C28" s="105"/>
      <c r="D28" s="105"/>
      <c r="E28" s="105"/>
      <c r="F28" s="105"/>
      <c r="G28" s="105"/>
      <c r="H28" s="105"/>
      <c r="I28" s="105"/>
      <c r="J28" s="105"/>
      <c r="K28" s="105"/>
    </row>
    <row r="29" spans="1:11" ht="16.5" thickBot="1" x14ac:dyDescent="0.3">
      <c r="A29" s="103"/>
      <c r="B29" s="104"/>
      <c r="C29" s="105"/>
      <c r="D29" s="105"/>
      <c r="E29" s="105"/>
      <c r="F29" s="105"/>
      <c r="G29" s="105"/>
      <c r="H29" s="105"/>
      <c r="I29" s="105"/>
      <c r="J29" s="105"/>
      <c r="K29" s="105"/>
    </row>
    <row r="30" spans="1:11" ht="15.75" x14ac:dyDescent="0.25">
      <c r="A30" s="798" t="s">
        <v>627</v>
      </c>
      <c r="B30" s="799"/>
      <c r="C30" s="106"/>
      <c r="D30" s="106"/>
      <c r="E30" s="106"/>
      <c r="F30" s="106"/>
      <c r="G30" s="106"/>
      <c r="H30" s="105"/>
      <c r="I30" s="105"/>
      <c r="J30" s="105"/>
      <c r="K30" s="105"/>
    </row>
    <row r="31" spans="1:11" ht="16.5" thickBot="1" x14ac:dyDescent="0.3">
      <c r="A31" s="800"/>
      <c r="B31" s="801"/>
      <c r="C31" s="106"/>
      <c r="D31" s="106"/>
      <c r="E31" s="106"/>
      <c r="F31" s="106"/>
      <c r="G31" s="106"/>
      <c r="H31" s="105"/>
      <c r="I31" s="105"/>
      <c r="J31" s="105"/>
      <c r="K31" s="105"/>
    </row>
    <row r="32" spans="1:11" ht="15.75" x14ac:dyDescent="0.25">
      <c r="A32" s="107" t="str">
        <f>B8</f>
        <v xml:space="preserve">COLMA </v>
      </c>
      <c r="B32" s="108">
        <f>J8+J13+J18+J23</f>
        <v>49.117647058823529</v>
      </c>
      <c r="C32" s="599"/>
      <c r="D32" s="531"/>
      <c r="E32" s="531"/>
      <c r="F32" s="532"/>
      <c r="G32" s="109"/>
      <c r="H32" s="105"/>
      <c r="I32" s="105"/>
      <c r="J32" s="105"/>
      <c r="K32" s="105"/>
    </row>
    <row r="33" spans="1:11" ht="15.75" x14ac:dyDescent="0.25">
      <c r="A33" s="110" t="str">
        <f>B9</f>
        <v>TELEFLEX MEDICAL SRL</v>
      </c>
      <c r="B33" s="111">
        <f>J9+J14+J19+J24</f>
        <v>71.17647058823529</v>
      </c>
      <c r="C33" s="599"/>
      <c r="D33" s="531"/>
      <c r="E33" s="531"/>
      <c r="F33" s="532"/>
      <c r="G33" s="109"/>
      <c r="H33" s="105"/>
      <c r="I33" s="105"/>
      <c r="J33" s="105"/>
      <c r="K33" s="105"/>
    </row>
    <row r="34" spans="1:11" ht="15.75" x14ac:dyDescent="0.25">
      <c r="A34" s="110" t="str">
        <f>B10</f>
        <v>COLOPLAST</v>
      </c>
      <c r="B34" s="111">
        <f>J10+J15+J20+J25</f>
        <v>49.117647058823529</v>
      </c>
      <c r="C34" s="599"/>
      <c r="D34" s="531"/>
      <c r="E34" s="531"/>
      <c r="F34" s="532"/>
      <c r="G34" s="109"/>
      <c r="H34" s="105"/>
      <c r="I34" s="105"/>
      <c r="J34" s="105"/>
      <c r="K34" s="105"/>
    </row>
    <row r="35" spans="1:11" ht="15.75" x14ac:dyDescent="0.25">
      <c r="A35" s="110" t="str">
        <f>B11</f>
        <v>ARS CHIRURGICA SRL</v>
      </c>
      <c r="B35" s="111">
        <f>J11+J16+J21+J26</f>
        <v>80</v>
      </c>
      <c r="C35" s="599"/>
      <c r="D35" s="531"/>
      <c r="E35" s="531"/>
      <c r="F35" s="532"/>
      <c r="G35" s="109"/>
      <c r="H35" s="105"/>
      <c r="I35" s="105"/>
      <c r="J35" s="105"/>
      <c r="K35" s="105"/>
    </row>
    <row r="36" spans="1:11" ht="16.5" thickBot="1" x14ac:dyDescent="0.3">
      <c r="A36" s="112" t="str">
        <f>B12</f>
        <v>COOK ITALIA SRL</v>
      </c>
      <c r="B36" s="113">
        <f>J12+J17+J22+J27</f>
        <v>71.17647058823529</v>
      </c>
      <c r="C36" s="599"/>
      <c r="D36" s="531"/>
      <c r="E36" s="531"/>
      <c r="F36" s="532"/>
      <c r="G36" s="109"/>
      <c r="H36" s="105"/>
      <c r="I36" s="105"/>
      <c r="J36" s="105"/>
      <c r="K36" s="105"/>
    </row>
    <row r="42" spans="1:11" x14ac:dyDescent="0.2">
      <c r="K42" s="77" cm="1">
        <f t="array" aca="1" ref="K42" ca="1">K42:K44</f>
        <v>0</v>
      </c>
    </row>
  </sheetData>
  <sheetProtection formatCells="0" formatColumns="0" formatRows="0" insertColumns="0" insertRows="0" insertHyperlinks="0" deleteColumns="0" deleteRows="0" sort="0" autoFilter="0" pivotTables="0"/>
  <mergeCells count="19">
    <mergeCell ref="A30:B31"/>
    <mergeCell ref="A13:A17"/>
    <mergeCell ref="G13:G17"/>
    <mergeCell ref="B1:K1"/>
    <mergeCell ref="A2:K2"/>
    <mergeCell ref="A3:K3"/>
    <mergeCell ref="A4:K4"/>
    <mergeCell ref="A5:K6"/>
    <mergeCell ref="K8:K27"/>
    <mergeCell ref="I13:I17"/>
    <mergeCell ref="A18:A22"/>
    <mergeCell ref="A23:A27"/>
    <mergeCell ref="G23:G27"/>
    <mergeCell ref="I23:I27"/>
    <mergeCell ref="G18:G22"/>
    <mergeCell ref="I18:I22"/>
    <mergeCell ref="A8:A12"/>
    <mergeCell ref="G8:G12"/>
    <mergeCell ref="I8:I12"/>
  </mergeCells>
  <conditionalFormatting sqref="F36">
    <cfRule type="colorScale" priority="1">
      <colorScale>
        <cfvo type="min"/>
        <cfvo type="percentile" val="50"/>
        <cfvo type="max"/>
        <color rgb="FFF8696B"/>
        <color rgb="FFFFEB84"/>
        <color rgb="FF63BE7B"/>
      </colorScale>
    </cfRule>
  </conditionalFormatting>
  <conditionalFormatting sqref="F32:F36">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oglio132"/>
  <dimension ref="A1:M27"/>
  <sheetViews>
    <sheetView topLeftCell="A4" workbookViewId="0">
      <selection activeCell="I36" sqref="I3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509</v>
      </c>
      <c r="B2" s="775"/>
      <c r="C2" s="775"/>
      <c r="D2" s="775"/>
      <c r="E2" s="775"/>
      <c r="F2" s="775"/>
      <c r="G2" s="775"/>
      <c r="H2" s="775"/>
      <c r="I2" s="775"/>
      <c r="J2" s="775"/>
      <c r="K2" s="776"/>
      <c r="L2" s="105"/>
      <c r="M2" s="105"/>
    </row>
    <row r="3" spans="1:13" ht="21" thickBot="1" x14ac:dyDescent="0.35">
      <c r="A3" s="777" t="str">
        <f>'Elenco Lotti'!B176</f>
        <v>9829795B70</v>
      </c>
      <c r="B3" s="778"/>
      <c r="C3" s="778"/>
      <c r="D3" s="778"/>
      <c r="E3" s="778"/>
      <c r="F3" s="778"/>
      <c r="G3" s="778"/>
      <c r="H3" s="778"/>
      <c r="I3" s="778"/>
      <c r="J3" s="778"/>
      <c r="K3" s="779"/>
      <c r="L3" s="105"/>
      <c r="M3" s="105"/>
    </row>
    <row r="4" spans="1:13" ht="21" thickBot="1" x14ac:dyDescent="0.35">
      <c r="A4" s="802" t="str">
        <f>'LOTTO 63'!A4:K4</f>
        <v>Estrattore di calcoli endoscopia</v>
      </c>
      <c r="B4" s="803"/>
      <c r="C4" s="803"/>
      <c r="D4" s="803"/>
      <c r="E4" s="803"/>
      <c r="F4" s="803"/>
      <c r="G4" s="803"/>
      <c r="H4" s="803"/>
      <c r="I4" s="803"/>
      <c r="J4" s="803"/>
      <c r="K4" s="804"/>
      <c r="L4" s="105"/>
      <c r="M4" s="105"/>
    </row>
    <row r="5" spans="1:13" ht="15.75" customHeight="1" x14ac:dyDescent="0.25">
      <c r="A5" s="780" t="str">
        <f>'Elenco Lotti'!C176</f>
        <v>Estrattore di calcoli con cestello quattro fili acciaio punta cilindrica CH 3 varie lunghezze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65'!A32</f>
        <v xml:space="preserve">COLMA </v>
      </c>
      <c r="J8" s="811">
        <f>'LOTTO 65'!B32</f>
        <v>49.117647058823529</v>
      </c>
      <c r="K8" s="812"/>
      <c r="L8" s="117"/>
      <c r="M8" s="118"/>
    </row>
    <row r="9" spans="1:13" ht="16.5" thickBot="1" x14ac:dyDescent="0.3">
      <c r="A9" s="808"/>
      <c r="B9" s="808"/>
      <c r="C9" s="808"/>
      <c r="D9" s="808"/>
      <c r="E9" s="808"/>
      <c r="F9" s="808"/>
      <c r="G9" s="808"/>
      <c r="H9" s="808"/>
      <c r="I9" s="144" t="str">
        <f>'LOTTO 65'!A33</f>
        <v>TELEFLEX MEDICAL SRL</v>
      </c>
      <c r="J9" s="811">
        <f>'LOTTO 65'!B33</f>
        <v>71.17647058823529</v>
      </c>
      <c r="K9" s="812"/>
      <c r="L9" s="117"/>
      <c r="M9" s="118"/>
    </row>
    <row r="10" spans="1:13" ht="16.5" thickBot="1" x14ac:dyDescent="0.3">
      <c r="A10" s="813" t="s">
        <v>430</v>
      </c>
      <c r="B10" s="814"/>
      <c r="C10" s="814"/>
      <c r="D10" s="815"/>
      <c r="E10" s="119"/>
      <c r="F10" s="119"/>
      <c r="G10" s="119"/>
      <c r="H10" s="119"/>
      <c r="I10" s="144" t="str">
        <f>'LOTTO 65'!A34</f>
        <v>COLOPLAST</v>
      </c>
      <c r="J10" s="811">
        <f>'LOTTO 65'!B34</f>
        <v>49.117647058823529</v>
      </c>
      <c r="K10" s="812"/>
      <c r="L10" s="117"/>
      <c r="M10" s="118"/>
    </row>
    <row r="11" spans="1:13" ht="16.5" thickBot="1" x14ac:dyDescent="0.3">
      <c r="A11" s="816"/>
      <c r="B11" s="817"/>
      <c r="C11" s="817"/>
      <c r="D11" s="818"/>
      <c r="E11" s="119"/>
      <c r="F11" s="119"/>
      <c r="G11" s="119"/>
      <c r="H11" s="119"/>
      <c r="I11" s="144" t="str">
        <f>'LOTTO 65'!A35</f>
        <v>ARS CHIRURGICA SRL</v>
      </c>
      <c r="J11" s="811">
        <f>'LOTTO 65'!B35</f>
        <v>80</v>
      </c>
      <c r="K11" s="812"/>
      <c r="L11" s="117"/>
      <c r="M11" s="118"/>
    </row>
    <row r="12" spans="1:13" ht="16.5" thickBot="1" x14ac:dyDescent="0.3">
      <c r="A12" s="819" t="s">
        <v>431</v>
      </c>
      <c r="B12" s="820"/>
      <c r="C12" s="820"/>
      <c r="D12" s="821"/>
      <c r="E12" s="287"/>
      <c r="F12" s="105"/>
      <c r="G12" s="822" t="s">
        <v>432</v>
      </c>
      <c r="H12" s="823"/>
      <c r="I12" s="144" t="str">
        <f>'LOTTO 65'!A36</f>
        <v>COOK ITALIA SRL</v>
      </c>
      <c r="J12" s="811">
        <f>'LOTTO 65'!B36</f>
        <v>71.17647058823529</v>
      </c>
      <c r="K12" s="812"/>
      <c r="L12" s="117"/>
      <c r="M12" s="118"/>
    </row>
    <row r="13" spans="1:13" ht="16.5" thickBot="1" x14ac:dyDescent="0.3">
      <c r="A13" s="819" t="s">
        <v>433</v>
      </c>
      <c r="B13" s="820"/>
      <c r="C13" s="820"/>
      <c r="D13" s="821"/>
      <c r="E13" s="287"/>
      <c r="F13" s="105"/>
      <c r="G13" s="824">
        <f>'Elenco Lotti'!O178</f>
        <v>17490</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 xml:space="preserve">COLMA </v>
      </c>
      <c r="B20" s="223"/>
      <c r="C20" s="835">
        <v>0.5</v>
      </c>
      <c r="D20" s="835">
        <f>MAX(B20:B24)</f>
        <v>0</v>
      </c>
      <c r="E20" s="288" t="e">
        <f>POWER(B20/$D$20,$C$20)</f>
        <v>#DIV/0!</v>
      </c>
      <c r="F20" s="835">
        <v>40</v>
      </c>
      <c r="G20" s="288" t="e">
        <f>E20*$F$20</f>
        <v>#DIV/0!</v>
      </c>
      <c r="H20" s="134">
        <f>TRUNC($G$13-($G$13/100*B20),2)</f>
        <v>17490</v>
      </c>
      <c r="I20" s="193" t="str">
        <f>A20</f>
        <v xml:space="preserve">COLMA </v>
      </c>
      <c r="J20" s="199">
        <f>IF(I20=I8,J8,IF(I20=$H$7,$I$7,IF(I20=$H$8,$I$8,IF(I20=#REF!,#REF!,IF(I20=$H$10,$I$10,IF(I20=$H$11,$I$11,"1"))))))</f>
        <v>49.117647058823529</v>
      </c>
      <c r="K20" s="196" t="e">
        <f>G20</f>
        <v>#DIV/0!</v>
      </c>
      <c r="L20" s="70" t="e">
        <f>SUM(J20,K20)</f>
        <v>#DIV/0!</v>
      </c>
      <c r="M20" s="71" t="e">
        <f>IF(AND(K20&gt;=20,J20&gt;=60),"ANOMALIA","NO ANOMALIA")</f>
        <v>#DIV/0!</v>
      </c>
    </row>
    <row r="21" spans="1:13" ht="15.75" x14ac:dyDescent="0.2">
      <c r="A21" s="227" t="str">
        <f>I9</f>
        <v>TELEFLEX MEDICAL SRL</v>
      </c>
      <c r="B21" s="224"/>
      <c r="C21" s="836"/>
      <c r="D21" s="836"/>
      <c r="E21" s="289" t="e">
        <f>POWER(B21/$D$20,$C$20)</f>
        <v>#DIV/0!</v>
      </c>
      <c r="F21" s="836"/>
      <c r="G21" s="289" t="e">
        <f>E21*$F$20</f>
        <v>#DIV/0!</v>
      </c>
      <c r="H21" s="138">
        <f>TRUNC($G$13-($G$13/100*B21),2)</f>
        <v>17490</v>
      </c>
      <c r="I21" s="194" t="str">
        <f>A21</f>
        <v>TELEFLEX MEDICAL SRL</v>
      </c>
      <c r="J21" s="200">
        <f>IF(I21=I9,J9,IF(I21=$H$7,$I$7,IF(I21=$H$8,$I$8,IF(I21=#REF!,#REF!,IF(I21=$H$10,$I$10,IF(I21=$H$11,$I$11,"1"))))))</f>
        <v>71.17647058823529</v>
      </c>
      <c r="K21" s="197" t="e">
        <f>G21</f>
        <v>#DIV/0!</v>
      </c>
      <c r="L21" s="72" t="e">
        <f>SUM(J21,K21)</f>
        <v>#DIV/0!</v>
      </c>
      <c r="M21" s="73" t="e">
        <f>IF(AND(K21&gt;=20,J21&gt;=60),"ANOMALIA","NO ANOMALIA")</f>
        <v>#DIV/0!</v>
      </c>
    </row>
    <row r="22" spans="1:13" ht="15.75" x14ac:dyDescent="0.2">
      <c r="A22" s="227" t="str">
        <f>I10</f>
        <v>COLOPLAST</v>
      </c>
      <c r="B22" s="224"/>
      <c r="C22" s="836"/>
      <c r="D22" s="836"/>
      <c r="E22" s="289" t="e">
        <f>POWER(B22/$D$20,$C$20)</f>
        <v>#DIV/0!</v>
      </c>
      <c r="F22" s="836"/>
      <c r="G22" s="289" t="e">
        <f>E22*$F$20</f>
        <v>#DIV/0!</v>
      </c>
      <c r="H22" s="138">
        <f>TRUNC($G$13-($G$13/100*B22),2)</f>
        <v>17490</v>
      </c>
      <c r="I22" s="194" t="str">
        <f>A22</f>
        <v>COLOPLAST</v>
      </c>
      <c r="J22" s="200">
        <f>IF(I22=I10,J10,IF(I22=$H$7,$I$7,IF(I22=$H$8,$I$8,IF(I22=#REF!,#REF!,IF(I22=$H$10,$I$10,IF(I22=$H$11,$I$11,"1"))))))</f>
        <v>49.117647058823529</v>
      </c>
      <c r="K22" s="197" t="e">
        <f>G22</f>
        <v>#DIV/0!</v>
      </c>
      <c r="L22" s="72" t="e">
        <f>SUM(J22,K22)</f>
        <v>#DIV/0!</v>
      </c>
      <c r="M22" s="73" t="e">
        <f>IF(AND(K22&gt;=20,J22&gt;=60),"ANOMALIA","NO ANOMALIA")</f>
        <v>#DIV/0!</v>
      </c>
    </row>
    <row r="23" spans="1:13" ht="15.75" x14ac:dyDescent="0.2">
      <c r="A23" s="227" t="str">
        <f>I11</f>
        <v>ARS CHIRURGICA SRL</v>
      </c>
      <c r="B23" s="224"/>
      <c r="C23" s="836"/>
      <c r="D23" s="836"/>
      <c r="E23" s="289" t="e">
        <f>POWER(B23/$D$20,$C$20)</f>
        <v>#DIV/0!</v>
      </c>
      <c r="F23" s="836"/>
      <c r="G23" s="289" t="e">
        <f>E23*$F$20</f>
        <v>#DIV/0!</v>
      </c>
      <c r="H23" s="138">
        <f>TRUNC($G$13-($G$13/100*B23),2)</f>
        <v>17490</v>
      </c>
      <c r="I23" s="194" t="str">
        <f>A23</f>
        <v>ARS CHIRURGICA SRL</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COOK ITALIA SRL</v>
      </c>
      <c r="B24" s="225"/>
      <c r="C24" s="837"/>
      <c r="D24" s="837"/>
      <c r="E24" s="290" t="e">
        <f>POWER(B24/$D$20,$C$20)</f>
        <v>#DIV/0!</v>
      </c>
      <c r="F24" s="837"/>
      <c r="G24" s="290" t="e">
        <f>E24*$F$20</f>
        <v>#DIV/0!</v>
      </c>
      <c r="H24" s="142">
        <f>TRUNC($G$13-($G$13/100*B24),2)</f>
        <v>17490</v>
      </c>
      <c r="I24" s="195" t="str">
        <f>A24</f>
        <v>COOK ITALIA SRL</v>
      </c>
      <c r="J24" s="201">
        <f>IF(I24=I12,J12,IF(I24=$H$7,$I$7,IF(I24=$H$8,$I$8,IF(I24=#REF!,#REF!,IF(I24=$H$10,$I$10,IF(I24=$H$11,$I$11,"1"))))))</f>
        <v>71.17647058823529</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435" priority="1" operator="containsText" text="NO ANOMALIA">
      <formula>NOT(ISERROR(SEARCH("NO ANOMALIA",M20)))</formula>
    </cfRule>
    <cfRule type="containsText" dxfId="434" priority="2" operator="containsText" text="ANOMALIA">
      <formula>NOT(ISERROR(SEARCH("ANOMALIA",M20)))</formula>
    </cfRule>
  </conditionalFormatting>
  <conditionalFormatting sqref="M20:M24">
    <cfRule type="containsText" dxfId="433" priority="3" operator="containsText" text="ANOMALIA">
      <formula>NOT(ISERROR(SEARCH("ANOMALIA",M20)))</formula>
    </cfRule>
  </conditionalFormatting>
  <conditionalFormatting sqref="L20:L24">
    <cfRule type="expression" dxfId="432" priority="4">
      <formula>L20=MAX($L$20:$L$28)</formula>
    </cfRule>
  </conditionalFormatting>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Foglio133">
    <pageSetUpPr fitToPage="1"/>
  </sheetPr>
  <dimension ref="A1:K26"/>
  <sheetViews>
    <sheetView topLeftCell="A5" workbookViewId="0">
      <selection activeCell="K30" sqref="K3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86</v>
      </c>
      <c r="B2" s="775"/>
      <c r="C2" s="775"/>
      <c r="D2" s="775"/>
      <c r="E2" s="775"/>
      <c r="F2" s="775"/>
      <c r="G2" s="775"/>
      <c r="H2" s="775"/>
      <c r="I2" s="775"/>
      <c r="J2" s="775"/>
      <c r="K2" s="776"/>
    </row>
    <row r="3" spans="1:11" ht="21" thickBot="1" x14ac:dyDescent="0.35">
      <c r="A3" s="777" t="str">
        <f>'Elenco Lotti'!B181</f>
        <v>98298118A5</v>
      </c>
      <c r="B3" s="778"/>
      <c r="C3" s="778"/>
      <c r="D3" s="778"/>
      <c r="E3" s="778"/>
      <c r="F3" s="778"/>
      <c r="G3" s="778"/>
      <c r="H3" s="778"/>
      <c r="I3" s="778"/>
      <c r="J3" s="778"/>
      <c r="K3" s="779"/>
    </row>
    <row r="4" spans="1:11" ht="21" thickBot="1" x14ac:dyDescent="0.35">
      <c r="A4" s="802" t="str">
        <f>'LOTTO 65'!A4:K4</f>
        <v>Estrattore di calcoli endoscopia</v>
      </c>
      <c r="B4" s="803"/>
      <c r="C4" s="803"/>
      <c r="D4" s="803"/>
      <c r="E4" s="803"/>
      <c r="F4" s="803"/>
      <c r="G4" s="803"/>
      <c r="H4" s="803"/>
      <c r="I4" s="803"/>
      <c r="J4" s="803"/>
      <c r="K4" s="804"/>
    </row>
    <row r="5" spans="1:11" ht="18" customHeight="1" x14ac:dyDescent="0.2">
      <c r="A5" s="780" t="str">
        <f>'Elenco Lotti'!C181</f>
        <v>estrattore di calcoli con cestello cinque fili acciaio punta filiforme CH 4 varie lunghezze</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Lotti'!R181</f>
        <v>TELEFLEX MEDICAL SRL</v>
      </c>
      <c r="C8" s="205">
        <v>0.75</v>
      </c>
      <c r="D8" s="206">
        <v>0.75</v>
      </c>
      <c r="E8" s="207">
        <v>0.75</v>
      </c>
      <c r="F8" s="89">
        <f>AVERAGE(C8:E8)</f>
        <v>0.75</v>
      </c>
      <c r="G8" s="789">
        <f>MAX(F8:F10)</f>
        <v>0.75</v>
      </c>
      <c r="H8" s="431">
        <f>F8/$G8</f>
        <v>1</v>
      </c>
      <c r="I8" s="792">
        <v>50</v>
      </c>
      <c r="J8" s="88">
        <f>H8*I$8</f>
        <v>50</v>
      </c>
      <c r="K8" s="795" t="s">
        <v>751</v>
      </c>
    </row>
    <row r="9" spans="1:11" ht="15.75" x14ac:dyDescent="0.2">
      <c r="A9" s="787"/>
      <c r="B9" s="90" t="str">
        <f>'Elenco Lotti'!R182</f>
        <v>ARS CHIRURGICA SRL</v>
      </c>
      <c r="C9" s="208">
        <v>0.5</v>
      </c>
      <c r="D9" s="209">
        <v>0.5</v>
      </c>
      <c r="E9" s="210">
        <v>0.5</v>
      </c>
      <c r="F9" s="92">
        <f t="shared" ref="F9:F19" si="0">AVERAGE(C9:E9)</f>
        <v>0.5</v>
      </c>
      <c r="G9" s="790"/>
      <c r="H9" s="432">
        <f>F9/$G8</f>
        <v>0.66666666666666663</v>
      </c>
      <c r="I9" s="793"/>
      <c r="J9" s="91">
        <f>H9*I$8</f>
        <v>33.333333333333329</v>
      </c>
      <c r="K9" s="796"/>
    </row>
    <row r="10" spans="1:11" ht="16.5" thickBot="1" x14ac:dyDescent="0.25">
      <c r="A10" s="788"/>
      <c r="B10" s="286" t="str">
        <f>'Elenco Lotti'!R183</f>
        <v>COOK ITALIA SRL</v>
      </c>
      <c r="C10" s="211">
        <v>0</v>
      </c>
      <c r="D10" s="212">
        <v>0</v>
      </c>
      <c r="E10" s="213">
        <v>0</v>
      </c>
      <c r="F10" s="95">
        <f t="shared" si="0"/>
        <v>0</v>
      </c>
      <c r="G10" s="791"/>
      <c r="H10" s="433">
        <f>F10/$G8</f>
        <v>0</v>
      </c>
      <c r="I10" s="794"/>
      <c r="J10" s="94">
        <f>H10*I$8</f>
        <v>0</v>
      </c>
      <c r="K10" s="796"/>
    </row>
    <row r="11" spans="1:11" ht="15.75" customHeight="1" x14ac:dyDescent="0.2">
      <c r="A11" s="786" t="s">
        <v>623</v>
      </c>
      <c r="B11" s="99" t="str">
        <f>B8</f>
        <v>TELEFLEX MEDICAL SRL</v>
      </c>
      <c r="C11" s="205">
        <v>0.75</v>
      </c>
      <c r="D11" s="206">
        <v>0.75</v>
      </c>
      <c r="E11" s="207">
        <v>0.75</v>
      </c>
      <c r="F11" s="89">
        <f t="shared" si="0"/>
        <v>0.75</v>
      </c>
      <c r="G11" s="789">
        <f>MAX(F11:F13)</f>
        <v>0.75</v>
      </c>
      <c r="H11" s="431">
        <f>F11/$G11</f>
        <v>1</v>
      </c>
      <c r="I11" s="879">
        <v>15</v>
      </c>
      <c r="J11" s="88">
        <f>H11*I$11</f>
        <v>15</v>
      </c>
      <c r="K11" s="796"/>
    </row>
    <row r="12" spans="1:11" ht="15.75" x14ac:dyDescent="0.2">
      <c r="A12" s="787"/>
      <c r="B12" s="97" t="str">
        <f>B9</f>
        <v>ARS CHIRURGICA SRL</v>
      </c>
      <c r="C12" s="208">
        <v>0.5</v>
      </c>
      <c r="D12" s="209">
        <v>0.5</v>
      </c>
      <c r="E12" s="210">
        <v>0.5</v>
      </c>
      <c r="F12" s="92">
        <f t="shared" si="0"/>
        <v>0.5</v>
      </c>
      <c r="G12" s="790"/>
      <c r="H12" s="432">
        <f>F12/$G11</f>
        <v>0.66666666666666663</v>
      </c>
      <c r="I12" s="880"/>
      <c r="J12" s="91">
        <f>H12*I$11</f>
        <v>10</v>
      </c>
      <c r="K12" s="796"/>
    </row>
    <row r="13" spans="1:11" ht="16.5" thickBot="1" x14ac:dyDescent="0.25">
      <c r="A13" s="788"/>
      <c r="B13" s="100" t="str">
        <f>B10</f>
        <v>COOK ITALIA SRL</v>
      </c>
      <c r="C13" s="211">
        <v>0</v>
      </c>
      <c r="D13" s="212">
        <v>0</v>
      </c>
      <c r="E13" s="213">
        <v>0</v>
      </c>
      <c r="F13" s="95">
        <f t="shared" si="0"/>
        <v>0</v>
      </c>
      <c r="G13" s="791"/>
      <c r="H13" s="433">
        <f>F13/$G11</f>
        <v>0</v>
      </c>
      <c r="I13" s="881"/>
      <c r="J13" s="94">
        <f>H13*I$11</f>
        <v>0</v>
      </c>
      <c r="K13" s="796"/>
    </row>
    <row r="14" spans="1:11" ht="15.75" customHeight="1" x14ac:dyDescent="0.2">
      <c r="A14" s="786" t="s">
        <v>427</v>
      </c>
      <c r="B14" s="99" t="str">
        <f>B8</f>
        <v>TELEFLEX MEDICAL SRL</v>
      </c>
      <c r="C14" s="217">
        <v>0.75</v>
      </c>
      <c r="D14" s="206">
        <v>0.75</v>
      </c>
      <c r="E14" s="207">
        <v>0.75</v>
      </c>
      <c r="F14" s="89">
        <f t="shared" si="0"/>
        <v>0.75</v>
      </c>
      <c r="G14" s="789">
        <f>MAX(F14:F16)</f>
        <v>0.75</v>
      </c>
      <c r="H14" s="431">
        <f>F14/$G14</f>
        <v>1</v>
      </c>
      <c r="I14" s="879">
        <v>10</v>
      </c>
      <c r="J14" s="88">
        <f>H14*I$14</f>
        <v>10</v>
      </c>
      <c r="K14" s="796"/>
    </row>
    <row r="15" spans="1:11" ht="15.75" x14ac:dyDescent="0.2">
      <c r="A15" s="787"/>
      <c r="B15" s="97" t="str">
        <f>B9</f>
        <v>ARS CHIRURGICA SRL</v>
      </c>
      <c r="C15" s="218">
        <v>0.5</v>
      </c>
      <c r="D15" s="209">
        <v>0.5</v>
      </c>
      <c r="E15" s="210">
        <v>0.5</v>
      </c>
      <c r="F15" s="92">
        <f t="shared" si="0"/>
        <v>0.5</v>
      </c>
      <c r="G15" s="790"/>
      <c r="H15" s="432">
        <f>F15/$G14</f>
        <v>0.66666666666666663</v>
      </c>
      <c r="I15" s="880"/>
      <c r="J15" s="91">
        <f>H15*I$14</f>
        <v>6.6666666666666661</v>
      </c>
      <c r="K15" s="796"/>
    </row>
    <row r="16" spans="1:11" ht="16.5" thickBot="1" x14ac:dyDescent="0.25">
      <c r="A16" s="805"/>
      <c r="B16" s="100" t="str">
        <f>B10</f>
        <v>COOK ITALIA SRL</v>
      </c>
      <c r="C16" s="220">
        <v>0</v>
      </c>
      <c r="D16" s="215">
        <v>0</v>
      </c>
      <c r="E16" s="216">
        <v>0</v>
      </c>
      <c r="F16" s="95">
        <f t="shared" si="0"/>
        <v>0</v>
      </c>
      <c r="G16" s="791"/>
      <c r="H16" s="433">
        <f>F16/$G14</f>
        <v>0</v>
      </c>
      <c r="I16" s="881"/>
      <c r="J16" s="94">
        <f>H16*I$14</f>
        <v>0</v>
      </c>
      <c r="K16" s="796"/>
    </row>
    <row r="17" spans="1:11" ht="15.75" x14ac:dyDescent="0.2">
      <c r="A17" s="786" t="s">
        <v>621</v>
      </c>
      <c r="B17" s="478" t="str">
        <f>B8</f>
        <v>TELEFLEX MEDICAL SRL</v>
      </c>
      <c r="C17" s="217">
        <v>1</v>
      </c>
      <c r="D17" s="206">
        <v>1</v>
      </c>
      <c r="E17" s="207">
        <v>1</v>
      </c>
      <c r="F17" s="609">
        <f t="shared" si="0"/>
        <v>1</v>
      </c>
      <c r="G17" s="789">
        <f>MAX(F17:F19)</f>
        <v>1</v>
      </c>
      <c r="H17" s="431">
        <f>F17/$G17</f>
        <v>1</v>
      </c>
      <c r="I17" s="879">
        <v>5</v>
      </c>
      <c r="J17" s="88">
        <f>H17*I$17</f>
        <v>5</v>
      </c>
      <c r="K17" s="796"/>
    </row>
    <row r="18" spans="1:11" ht="15.75" x14ac:dyDescent="0.2">
      <c r="A18" s="787"/>
      <c r="B18" s="400" t="str">
        <f>B9</f>
        <v>ARS CHIRURGICA SRL</v>
      </c>
      <c r="C18" s="218">
        <v>1</v>
      </c>
      <c r="D18" s="209">
        <v>1</v>
      </c>
      <c r="E18" s="210">
        <v>1</v>
      </c>
      <c r="F18" s="610">
        <f t="shared" si="0"/>
        <v>1</v>
      </c>
      <c r="G18" s="790"/>
      <c r="H18" s="432">
        <f>F18/$G17</f>
        <v>1</v>
      </c>
      <c r="I18" s="880"/>
      <c r="J18" s="91">
        <f>H18*I$17</f>
        <v>5</v>
      </c>
      <c r="K18" s="796"/>
    </row>
    <row r="19" spans="1:11" ht="16.5" thickBot="1" x14ac:dyDescent="0.25">
      <c r="A19" s="805"/>
      <c r="B19" s="493" t="str">
        <f>B10</f>
        <v>COOK ITALIA SRL</v>
      </c>
      <c r="C19" s="220">
        <v>0</v>
      </c>
      <c r="D19" s="215">
        <v>0</v>
      </c>
      <c r="E19" s="216">
        <v>0</v>
      </c>
      <c r="F19" s="612">
        <f t="shared" si="0"/>
        <v>0</v>
      </c>
      <c r="G19" s="806"/>
      <c r="H19" s="434">
        <f>F19/$G17</f>
        <v>0</v>
      </c>
      <c r="I19" s="881"/>
      <c r="J19" s="102">
        <f>H19*I$17</f>
        <v>0</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627</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TELEFLEX MEDICAL SRL</v>
      </c>
      <c r="B24" s="108">
        <f>J8+J11+J14+J17</f>
        <v>80</v>
      </c>
      <c r="C24" s="599"/>
      <c r="D24" s="531"/>
      <c r="E24" s="531"/>
      <c r="F24" s="532"/>
      <c r="G24" s="109"/>
      <c r="H24" s="105"/>
      <c r="I24" s="105"/>
      <c r="J24" s="105"/>
      <c r="K24" s="105"/>
    </row>
    <row r="25" spans="1:11" ht="15.75" x14ac:dyDescent="0.25">
      <c r="A25" s="110" t="str">
        <f>B9</f>
        <v>ARS CHIRURGICA SRL</v>
      </c>
      <c r="B25" s="111">
        <f>J9+J12+J15+J18</f>
        <v>54.999999999999993</v>
      </c>
      <c r="C25" s="599"/>
      <c r="D25" s="531"/>
      <c r="E25" s="531"/>
      <c r="F25" s="532"/>
      <c r="G25" s="109"/>
      <c r="H25" s="105"/>
      <c r="I25" s="105"/>
      <c r="J25" s="105"/>
      <c r="K25" s="105"/>
    </row>
    <row r="26" spans="1:11" ht="16.5" thickBot="1" x14ac:dyDescent="0.3">
      <c r="A26" s="112" t="str">
        <f>B10</f>
        <v>COOK ITALIA SRL</v>
      </c>
      <c r="B26" s="113">
        <f>J10+J13+J16+J19</f>
        <v>0</v>
      </c>
      <c r="C26" s="599"/>
      <c r="D26" s="531"/>
      <c r="E26" s="531"/>
      <c r="F26" s="532"/>
      <c r="G26" s="109"/>
      <c r="H26" s="105"/>
      <c r="I26" s="105"/>
      <c r="J26" s="105"/>
      <c r="K26" s="105"/>
    </row>
  </sheetData>
  <sheetProtection formatCells="0" formatColumns="0" formatRows="0" insertColumns="0" insertRows="0" insertHyperlinks="0" deleteColumns="0" deleteRows="0" sort="0" autoFilter="0" pivotTables="0"/>
  <mergeCells count="19">
    <mergeCell ref="A22:B23"/>
    <mergeCell ref="A11:A13"/>
    <mergeCell ref="G11:G13"/>
    <mergeCell ref="I11:I13"/>
    <mergeCell ref="A14:A16"/>
    <mergeCell ref="G14:G16"/>
    <mergeCell ref="I14:I16"/>
    <mergeCell ref="G17:G19"/>
    <mergeCell ref="I17:I19"/>
    <mergeCell ref="A17:A19"/>
    <mergeCell ref="K8:K19"/>
    <mergeCell ref="I8:I10"/>
    <mergeCell ref="B1:K1"/>
    <mergeCell ref="A2:K2"/>
    <mergeCell ref="A3:K3"/>
    <mergeCell ref="A4:K4"/>
    <mergeCell ref="A5:K6"/>
    <mergeCell ref="A8:A10"/>
    <mergeCell ref="G8:G10"/>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Foglio134"/>
  <dimension ref="A1:M22"/>
  <sheetViews>
    <sheetView workbookViewId="0">
      <selection activeCell="I10" sqref="I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86</v>
      </c>
      <c r="B2" s="775"/>
      <c r="C2" s="775"/>
      <c r="D2" s="775"/>
      <c r="E2" s="775"/>
      <c r="F2" s="775"/>
      <c r="G2" s="775"/>
      <c r="H2" s="775"/>
      <c r="I2" s="775"/>
      <c r="J2" s="775"/>
      <c r="K2" s="776"/>
      <c r="L2" s="105"/>
      <c r="M2" s="105"/>
    </row>
    <row r="3" spans="1:13" ht="21" thickBot="1" x14ac:dyDescent="0.35">
      <c r="A3" s="777" t="str">
        <f>'Elenco Lotti'!B181</f>
        <v>98298118A5</v>
      </c>
      <c r="B3" s="778"/>
      <c r="C3" s="778"/>
      <c r="D3" s="778"/>
      <c r="E3" s="778"/>
      <c r="F3" s="778"/>
      <c r="G3" s="778"/>
      <c r="H3" s="778"/>
      <c r="I3" s="778"/>
      <c r="J3" s="778"/>
      <c r="K3" s="779"/>
      <c r="L3" s="105"/>
      <c r="M3" s="105"/>
    </row>
    <row r="4" spans="1:13" ht="21" thickBot="1" x14ac:dyDescent="0.35">
      <c r="A4" s="802" t="str">
        <f>'LOTTO 65'!A4:K4</f>
        <v>Estrattore di calcoli endoscopia</v>
      </c>
      <c r="B4" s="803"/>
      <c r="C4" s="803"/>
      <c r="D4" s="803"/>
      <c r="E4" s="803"/>
      <c r="F4" s="803"/>
      <c r="G4" s="803"/>
      <c r="H4" s="803"/>
      <c r="I4" s="803"/>
      <c r="J4" s="803"/>
      <c r="K4" s="804"/>
      <c r="L4" s="105"/>
      <c r="M4" s="105"/>
    </row>
    <row r="5" spans="1:13" ht="24" customHeight="1" x14ac:dyDescent="0.25">
      <c r="A5" s="780" t="str">
        <f>'Elenco Lotti'!C181</f>
        <v>estrattore di calcoli con cestello cinque fili acciaio punta filiforme CH 4 varie lunghezze</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66'!A24</f>
        <v>TELEFLEX MEDICAL SRL</v>
      </c>
      <c r="J8" s="811">
        <f>'LOTTO 66'!B24</f>
        <v>80</v>
      </c>
      <c r="K8" s="812"/>
      <c r="L8" s="117"/>
      <c r="M8" s="118"/>
    </row>
    <row r="9" spans="1:13" ht="16.5" thickBot="1" x14ac:dyDescent="0.3">
      <c r="A9" s="808"/>
      <c r="B9" s="808"/>
      <c r="C9" s="808"/>
      <c r="D9" s="808"/>
      <c r="E9" s="808"/>
      <c r="F9" s="808"/>
      <c r="G9" s="808"/>
      <c r="H9" s="808"/>
      <c r="I9" s="144" t="str">
        <f>'LOTTO 66'!A25</f>
        <v>ARS CHIRURGICA SRL</v>
      </c>
      <c r="J9" s="811">
        <f>'LOTTO 66'!B25</f>
        <v>54.999999999999993</v>
      </c>
      <c r="K9" s="812"/>
      <c r="L9" s="117"/>
      <c r="M9" s="118"/>
    </row>
    <row r="10" spans="1:13" ht="16.5" thickBot="1" x14ac:dyDescent="0.3">
      <c r="A10" s="813" t="s">
        <v>430</v>
      </c>
      <c r="B10" s="814"/>
      <c r="C10" s="814"/>
      <c r="D10" s="815"/>
      <c r="E10" s="119"/>
      <c r="F10" s="119"/>
      <c r="G10" s="119"/>
      <c r="H10" s="119"/>
      <c r="I10" s="144" t="str">
        <f>'LOTTO 66'!A26</f>
        <v>COOK ITALIA SRL</v>
      </c>
      <c r="J10" s="811">
        <f>'LOTTO 66'!B26</f>
        <v>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7"/>
      <c r="F12" s="105"/>
      <c r="G12" s="822" t="s">
        <v>432</v>
      </c>
      <c r="H12" s="823"/>
      <c r="I12" s="144"/>
      <c r="J12" s="811"/>
      <c r="K12" s="812"/>
      <c r="L12" s="117"/>
      <c r="M12" s="118"/>
    </row>
    <row r="13" spans="1:13" ht="16.5" thickBot="1" x14ac:dyDescent="0.3">
      <c r="A13" s="819" t="s">
        <v>433</v>
      </c>
      <c r="B13" s="820"/>
      <c r="C13" s="820"/>
      <c r="D13" s="821"/>
      <c r="E13" s="287"/>
      <c r="F13" s="105"/>
      <c r="G13" s="824">
        <f>'Elenco Lotti'!O181</f>
        <v>17490</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TELEFLEX MEDICAL SRL</v>
      </c>
      <c r="B20" s="202"/>
      <c r="C20" s="835">
        <v>0.5</v>
      </c>
      <c r="D20" s="835">
        <f>MAX(B20:B22)</f>
        <v>0</v>
      </c>
      <c r="E20" s="288" t="e">
        <f>POWER(B20/$D$20,$C$20)</f>
        <v>#DIV/0!</v>
      </c>
      <c r="F20" s="835">
        <v>40</v>
      </c>
      <c r="G20" s="288" t="e">
        <f>E20*$F$20</f>
        <v>#DIV/0!</v>
      </c>
      <c r="H20" s="134">
        <f>TRUNC($G$13-($G$13/100*B20),2)</f>
        <v>17490</v>
      </c>
      <c r="I20" s="135" t="str">
        <f>A20</f>
        <v>TELEFLEX MEDICAL SRL</v>
      </c>
      <c r="J20" s="288">
        <f>IF(I20=I8,J8,IF(I20=$H$7,$I$7,IF(I20=$H$8,$I$8,IF(I20=#REF!,#REF!,IF(I20=$H$10,$I$10,IF(I20=$H$11,$I$11,"1"))))))</f>
        <v>80</v>
      </c>
      <c r="K20" s="288" t="e">
        <f>G20</f>
        <v>#DIV/0!</v>
      </c>
      <c r="L20" s="70" t="e">
        <f>SUM(J20,K20)</f>
        <v>#DIV/0!</v>
      </c>
      <c r="M20" s="71" t="e">
        <f>IF(AND(K20&gt;=20,J20&gt;=60),"ANOMALIA","NO ANOMALIA")</f>
        <v>#DIV/0!</v>
      </c>
    </row>
    <row r="21" spans="1:13" ht="15.75" x14ac:dyDescent="0.2">
      <c r="A21" s="136" t="str">
        <f>I9</f>
        <v>ARS CHIRURGICA SRL</v>
      </c>
      <c r="B21" s="203"/>
      <c r="C21" s="836"/>
      <c r="D21" s="836"/>
      <c r="E21" s="289" t="e">
        <f>POWER(B21/$D$20,$C$20)</f>
        <v>#DIV/0!</v>
      </c>
      <c r="F21" s="836"/>
      <c r="G21" s="289" t="e">
        <f>E21*$F$20</f>
        <v>#DIV/0!</v>
      </c>
      <c r="H21" s="138">
        <f>TRUNC($G$13-($G$13/100*B21),2)</f>
        <v>17490</v>
      </c>
      <c r="I21" s="139" t="str">
        <f>A21</f>
        <v>ARS CHIRURGICA SRL</v>
      </c>
      <c r="J21" s="289">
        <f>IF(I21=I9,J9,IF(I21=$H$7,$I$7,IF(I21=$H$8,$I$8,IF(I21=#REF!,#REF!,IF(I21=$H$10,$I$10,IF(I21=$H$11,$I$11,"1"))))))</f>
        <v>54.999999999999993</v>
      </c>
      <c r="K21" s="289" t="e">
        <f>G21</f>
        <v>#DIV/0!</v>
      </c>
      <c r="L21" s="72" t="e">
        <f>SUM(J21,K21)</f>
        <v>#DIV/0!</v>
      </c>
      <c r="M21" s="73" t="e">
        <f>IF(AND(K21&gt;=20,J21&gt;=60),"ANOMALIA","NO ANOMALIA")</f>
        <v>#DIV/0!</v>
      </c>
    </row>
    <row r="22" spans="1:13" ht="16.5" thickBot="1" x14ac:dyDescent="0.25">
      <c r="A22" s="140" t="str">
        <f>I10</f>
        <v>COOK ITALIA SRL</v>
      </c>
      <c r="B22" s="204"/>
      <c r="C22" s="837"/>
      <c r="D22" s="837"/>
      <c r="E22" s="290" t="e">
        <f>POWER(B22/$D$20,$C$20)</f>
        <v>#DIV/0!</v>
      </c>
      <c r="F22" s="837"/>
      <c r="G22" s="290" t="e">
        <f>E22*$F$20</f>
        <v>#DIV/0!</v>
      </c>
      <c r="H22" s="142">
        <f>TRUNC($G$13-($G$13/100*B22),2)</f>
        <v>17490</v>
      </c>
      <c r="I22" s="143" t="str">
        <f>A22</f>
        <v>COOK ITALIA SRL</v>
      </c>
      <c r="J22" s="290">
        <f>IF(I22=I10,J10,IF(I22=$H$7,$I$7,IF(I22=$H$8,$I$8,IF(I22=#REF!,#REF!,IF(I22=$H$10,$I$10,IF(I22=$H$11,$I$11,"1"))))))</f>
        <v>0</v>
      </c>
      <c r="K22" s="290"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431" priority="1" operator="containsText" text="NO ANOMALIA">
      <formula>NOT(ISERROR(SEARCH("NO ANOMALIA",M20)))</formula>
    </cfRule>
    <cfRule type="containsText" dxfId="430" priority="2" operator="containsText" text="ANOMALIA">
      <formula>NOT(ISERROR(SEARCH("ANOMALIA",M20)))</formula>
    </cfRule>
  </conditionalFormatting>
  <conditionalFormatting sqref="M20:M22">
    <cfRule type="containsText" dxfId="429" priority="3" operator="containsText" text="ANOMALIA">
      <formula>NOT(ISERROR(SEARCH("ANOMALIA",M20)))</formula>
    </cfRule>
  </conditionalFormatting>
  <conditionalFormatting sqref="L20:L22">
    <cfRule type="expression" dxfId="428" priority="4">
      <formula>L20=MAX($L$20:$L$26)</formula>
    </cfRule>
  </conditionalFormatting>
  <pageMargins left="0.7" right="0.7" top="0.75" bottom="0.75" header="0.3" footer="0.3"/>
  <pageSetup paperSize="9"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Foglio135">
    <pageSetUpPr fitToPage="1"/>
  </sheetPr>
  <dimension ref="A1:K22"/>
  <sheetViews>
    <sheetView topLeftCell="A7" workbookViewId="0">
      <selection activeCell="E24" sqref="E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510</v>
      </c>
      <c r="B2" s="775"/>
      <c r="C2" s="775"/>
      <c r="D2" s="775"/>
      <c r="E2" s="775"/>
      <c r="F2" s="775"/>
      <c r="G2" s="775"/>
      <c r="H2" s="775"/>
      <c r="I2" s="775"/>
      <c r="J2" s="775"/>
      <c r="K2" s="776"/>
    </row>
    <row r="3" spans="1:11" ht="21" thickBot="1" x14ac:dyDescent="0.35">
      <c r="A3" s="865" t="str">
        <f>'Elenco Lotti'!B184</f>
        <v>98298210E8</v>
      </c>
      <c r="B3" s="778"/>
      <c r="C3" s="778"/>
      <c r="D3" s="778"/>
      <c r="E3" s="778"/>
      <c r="F3" s="778"/>
      <c r="G3" s="778"/>
      <c r="H3" s="778"/>
      <c r="I3" s="778"/>
      <c r="J3" s="778"/>
      <c r="K3" s="779"/>
    </row>
    <row r="4" spans="1:11" ht="21" thickBot="1" x14ac:dyDescent="0.35">
      <c r="A4" s="802" t="str">
        <f>'LOTTO 66'!A4:K4</f>
        <v>Estrattore di calcoli endoscopia</v>
      </c>
      <c r="B4" s="803"/>
      <c r="C4" s="803"/>
      <c r="D4" s="803"/>
      <c r="E4" s="803"/>
      <c r="F4" s="803"/>
      <c r="G4" s="803"/>
      <c r="H4" s="803"/>
      <c r="I4" s="803"/>
      <c r="J4" s="803"/>
      <c r="K4" s="804"/>
    </row>
    <row r="5" spans="1:11" x14ac:dyDescent="0.2">
      <c r="A5" s="780" t="str">
        <f>'Elenco Lotti'!C184</f>
        <v>Pinza in Nitinol flessibile per la cattura dei calcoli, lunghezza almeno cm 90, apertura della pinza 10 mm circa, confezione singola, monouso, sterile. Calibro Ch 3 circa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Lotti'!R184</f>
        <v>CHIRURMEDICA SRL</v>
      </c>
      <c r="C8" s="205">
        <v>0.25</v>
      </c>
      <c r="D8" s="205">
        <v>0.25</v>
      </c>
      <c r="E8" s="205">
        <v>0.25</v>
      </c>
      <c r="F8" s="89">
        <f t="shared" ref="F8:F15" si="0">AVERAGE(C8:E8)</f>
        <v>0.25</v>
      </c>
      <c r="G8" s="789">
        <f>MAX(F8:F9)</f>
        <v>0.9</v>
      </c>
      <c r="H8" s="431">
        <f>F8/$G8</f>
        <v>0.27777777777777779</v>
      </c>
      <c r="I8" s="792">
        <v>50</v>
      </c>
      <c r="J8" s="88">
        <f>H8*I$8</f>
        <v>13.888888888888889</v>
      </c>
      <c r="K8" s="795" t="s">
        <v>752</v>
      </c>
    </row>
    <row r="9" spans="1:11" ht="48" customHeight="1" thickBot="1" x14ac:dyDescent="0.25">
      <c r="A9" s="787"/>
      <c r="B9" s="286" t="str">
        <f>'Elenco Lotti'!R185</f>
        <v>COOK ITALIA SRL</v>
      </c>
      <c r="C9" s="208">
        <v>0.9</v>
      </c>
      <c r="D9" s="209">
        <v>0.9</v>
      </c>
      <c r="E9" s="210">
        <v>0.9</v>
      </c>
      <c r="F9" s="92">
        <f t="shared" si="0"/>
        <v>0.9</v>
      </c>
      <c r="G9" s="790"/>
      <c r="H9" s="432">
        <f>F9/$G8</f>
        <v>1</v>
      </c>
      <c r="I9" s="793"/>
      <c r="J9" s="91">
        <f>H9*I$8</f>
        <v>50</v>
      </c>
      <c r="K9" s="796"/>
    </row>
    <row r="10" spans="1:11" ht="48" customHeight="1" x14ac:dyDescent="0.2">
      <c r="A10" s="786" t="s">
        <v>623</v>
      </c>
      <c r="B10" s="96" t="str">
        <f>B8</f>
        <v>CHIRURMEDICA SRL</v>
      </c>
      <c r="C10" s="205">
        <v>0.25</v>
      </c>
      <c r="D10" s="205">
        <v>0.25</v>
      </c>
      <c r="E10" s="205">
        <v>0.25</v>
      </c>
      <c r="F10" s="89">
        <f t="shared" si="0"/>
        <v>0.25</v>
      </c>
      <c r="G10" s="789">
        <f>MAX(F10:F11)</f>
        <v>0.9</v>
      </c>
      <c r="H10" s="431">
        <f>F10/$G10</f>
        <v>0.27777777777777779</v>
      </c>
      <c r="I10" s="792">
        <v>15</v>
      </c>
      <c r="J10" s="88">
        <f>H10*I$10</f>
        <v>4.166666666666667</v>
      </c>
      <c r="K10" s="796"/>
    </row>
    <row r="11" spans="1:11" ht="48" customHeight="1" thickBot="1" x14ac:dyDescent="0.25">
      <c r="A11" s="787"/>
      <c r="B11" s="97" t="str">
        <f>B9</f>
        <v>COOK ITALIA SRL</v>
      </c>
      <c r="C11" s="208">
        <v>0.9</v>
      </c>
      <c r="D11" s="209">
        <v>0.9</v>
      </c>
      <c r="E11" s="210">
        <v>0.9</v>
      </c>
      <c r="F11" s="92">
        <f t="shared" si="0"/>
        <v>0.9</v>
      </c>
      <c r="G11" s="790"/>
      <c r="H11" s="432">
        <f>F11/$G10</f>
        <v>1</v>
      </c>
      <c r="I11" s="793"/>
      <c r="J11" s="91">
        <f>H11*I$10</f>
        <v>15</v>
      </c>
      <c r="K11" s="796"/>
    </row>
    <row r="12" spans="1:11" ht="48" customHeight="1" x14ac:dyDescent="0.2">
      <c r="A12" s="786" t="s">
        <v>427</v>
      </c>
      <c r="B12" s="99" t="str">
        <f>B8</f>
        <v>CHIRURMEDICA SRL</v>
      </c>
      <c r="C12" s="205">
        <v>0.25</v>
      </c>
      <c r="D12" s="205">
        <v>0.25</v>
      </c>
      <c r="E12" s="205">
        <v>0.25</v>
      </c>
      <c r="F12" s="89">
        <f t="shared" si="0"/>
        <v>0.25</v>
      </c>
      <c r="G12" s="789">
        <f>MAX(F12:F13)</f>
        <v>0.9</v>
      </c>
      <c r="H12" s="431">
        <f>F12/$G12</f>
        <v>0.27777777777777779</v>
      </c>
      <c r="I12" s="792">
        <v>10</v>
      </c>
      <c r="J12" s="88">
        <f>H12*I$12</f>
        <v>2.7777777777777777</v>
      </c>
      <c r="K12" s="796"/>
    </row>
    <row r="13" spans="1:11" ht="48" customHeight="1" thickBot="1" x14ac:dyDescent="0.25">
      <c r="A13" s="805"/>
      <c r="B13" s="100" t="str">
        <f>B9</f>
        <v>COOK ITALIA SRL</v>
      </c>
      <c r="C13" s="208">
        <v>0.9</v>
      </c>
      <c r="D13" s="209">
        <v>0.9</v>
      </c>
      <c r="E13" s="210">
        <v>0.9</v>
      </c>
      <c r="F13" s="95">
        <f t="shared" si="0"/>
        <v>0.9</v>
      </c>
      <c r="G13" s="791"/>
      <c r="H13" s="433">
        <f>F13/$G12</f>
        <v>1</v>
      </c>
      <c r="I13" s="794"/>
      <c r="J13" s="94">
        <f>H13*I$12</f>
        <v>10</v>
      </c>
      <c r="K13" s="796"/>
    </row>
    <row r="14" spans="1:11" ht="48" customHeight="1" x14ac:dyDescent="0.2">
      <c r="A14" s="786" t="s">
        <v>621</v>
      </c>
      <c r="B14" s="99" t="str">
        <f>B8</f>
        <v>CHIRURMEDICA SRL</v>
      </c>
      <c r="C14" s="205">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COOK ITALIA SRL</v>
      </c>
      <c r="C15" s="214">
        <v>1</v>
      </c>
      <c r="D15" s="215">
        <v>1</v>
      </c>
      <c r="E15" s="216">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559"/>
      <c r="F17" s="559"/>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CHIRURMEDICA SRL</v>
      </c>
      <c r="B20" s="148">
        <f>J8+J10+J12+J14</f>
        <v>25.833333333333336</v>
      </c>
      <c r="C20" s="534"/>
      <c r="D20" s="618"/>
      <c r="E20" s="531"/>
      <c r="F20" s="532"/>
      <c r="G20" s="109"/>
      <c r="H20" s="105"/>
      <c r="I20" s="105"/>
      <c r="J20" s="105"/>
      <c r="K20" s="105"/>
    </row>
    <row r="21" spans="1:11" ht="16.5" thickBot="1" x14ac:dyDescent="0.3">
      <c r="A21" s="112" t="str">
        <f>B9</f>
        <v>COOK ITALIA SRL</v>
      </c>
      <c r="B21" s="113">
        <f>J9+J11+J13+J15</f>
        <v>80</v>
      </c>
      <c r="C21" s="534"/>
      <c r="D21" s="618"/>
      <c r="E21" s="531"/>
      <c r="F21" s="532"/>
      <c r="G21" s="109"/>
      <c r="H21" s="105"/>
      <c r="I21" s="105"/>
      <c r="J21" s="105"/>
      <c r="K21" s="105"/>
    </row>
    <row r="22" spans="1:11" x14ac:dyDescent="0.2">
      <c r="C22" s="229"/>
      <c r="D22" s="229"/>
      <c r="E22" s="229"/>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2:A13"/>
    <mergeCell ref="G12:G13"/>
    <mergeCell ref="I12:I13"/>
    <mergeCell ref="G14:G15"/>
    <mergeCell ref="I14:I15"/>
    <mergeCell ref="A14:A15"/>
    <mergeCell ref="K8:K15"/>
    <mergeCell ref="I8:I9"/>
    <mergeCell ref="B1:K1"/>
    <mergeCell ref="A2:K2"/>
    <mergeCell ref="A3:K3"/>
    <mergeCell ref="A4:K4"/>
    <mergeCell ref="A5:K6"/>
    <mergeCell ref="A8:A9"/>
    <mergeCell ref="G8:G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Foglio136"/>
  <dimension ref="A1:M20"/>
  <sheetViews>
    <sheetView topLeftCell="A4"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510</v>
      </c>
      <c r="B2" s="775"/>
      <c r="C2" s="775"/>
      <c r="D2" s="775"/>
      <c r="E2" s="775"/>
      <c r="F2" s="775"/>
      <c r="G2" s="775"/>
      <c r="H2" s="775"/>
      <c r="I2" s="775"/>
      <c r="J2" s="775"/>
      <c r="K2" s="776"/>
      <c r="L2" s="105"/>
      <c r="M2" s="105"/>
    </row>
    <row r="3" spans="1:13" ht="21" thickBot="1" x14ac:dyDescent="0.35">
      <c r="A3" s="865" t="str">
        <f>'Elenco Lotti'!B184</f>
        <v>98298210E8</v>
      </c>
      <c r="B3" s="778"/>
      <c r="C3" s="778"/>
      <c r="D3" s="778"/>
      <c r="E3" s="778"/>
      <c r="F3" s="778"/>
      <c r="G3" s="778"/>
      <c r="H3" s="778"/>
      <c r="I3" s="778"/>
      <c r="J3" s="778"/>
      <c r="K3" s="779"/>
      <c r="L3" s="105"/>
      <c r="M3" s="105"/>
    </row>
    <row r="4" spans="1:13" ht="21" thickBot="1" x14ac:dyDescent="0.35">
      <c r="A4" s="802" t="str">
        <f>'LOTTO 66'!A4:K4</f>
        <v>Estrattore di calcoli endoscopia</v>
      </c>
      <c r="B4" s="803"/>
      <c r="C4" s="803"/>
      <c r="D4" s="803"/>
      <c r="E4" s="803"/>
      <c r="F4" s="803"/>
      <c r="G4" s="803"/>
      <c r="H4" s="803"/>
      <c r="I4" s="803"/>
      <c r="J4" s="803"/>
      <c r="K4" s="804"/>
      <c r="L4" s="105"/>
      <c r="M4" s="105"/>
    </row>
    <row r="5" spans="1:13" ht="21.75" customHeight="1" x14ac:dyDescent="0.25">
      <c r="A5" s="780" t="str">
        <f>'Elenco Lotti'!C184</f>
        <v>Pinza in Nitinol flessibile per la cattura dei calcoli, lunghezza almeno cm 90, apertura della pinza 10 mm circa, confezione singola, monouso, sterile. Calibro Ch 3 circa</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67'!A20</f>
        <v>CHIRURMEDICA SRL</v>
      </c>
      <c r="J8" s="811">
        <f>'LOTTO 67'!B20</f>
        <v>25.833333333333336</v>
      </c>
      <c r="K8" s="812"/>
      <c r="L8" s="117"/>
      <c r="M8" s="118"/>
    </row>
    <row r="9" spans="1:13" ht="16.5" thickBot="1" x14ac:dyDescent="0.3">
      <c r="A9" s="808"/>
      <c r="B9" s="808"/>
      <c r="C9" s="808"/>
      <c r="D9" s="808"/>
      <c r="E9" s="808"/>
      <c r="F9" s="808"/>
      <c r="G9" s="808"/>
      <c r="H9" s="808"/>
      <c r="I9" s="144" t="str">
        <f>'LOTTO 67'!A21</f>
        <v>COOK ITALIA SRL</v>
      </c>
      <c r="J9" s="811">
        <f>'LOTTO 67'!B21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7"/>
      <c r="F12" s="105"/>
      <c r="G12" s="822" t="s">
        <v>432</v>
      </c>
      <c r="H12" s="823"/>
      <c r="I12" s="145"/>
      <c r="J12" s="847"/>
      <c r="K12" s="848"/>
      <c r="L12" s="117"/>
      <c r="M12" s="118"/>
    </row>
    <row r="13" spans="1:13" ht="16.5" thickBot="1" x14ac:dyDescent="0.3">
      <c r="A13" s="819" t="s">
        <v>433</v>
      </c>
      <c r="B13" s="820"/>
      <c r="C13" s="820"/>
      <c r="D13" s="821"/>
      <c r="E13" s="287"/>
      <c r="F13" s="105"/>
      <c r="G13" s="824">
        <f>'Elenco Lotti'!O184</f>
        <v>29150</v>
      </c>
      <c r="H13" s="825"/>
      <c r="I13" s="145"/>
      <c r="J13" s="847"/>
      <c r="K13" s="848"/>
      <c r="L13" s="117"/>
      <c r="M13" s="118"/>
    </row>
    <row r="14" spans="1:13" ht="16.5" thickBot="1" x14ac:dyDescent="0.3">
      <c r="A14" s="826" t="s">
        <v>434</v>
      </c>
      <c r="B14" s="820"/>
      <c r="C14" s="820"/>
      <c r="D14" s="821"/>
      <c r="E14" s="287"/>
      <c r="F14" s="105"/>
      <c r="G14" s="827"/>
      <c r="H14" s="827"/>
      <c r="I14" s="146"/>
      <c r="J14" s="849"/>
      <c r="K14" s="850"/>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CHIRURMEDICA SRL</v>
      </c>
      <c r="B19" s="202"/>
      <c r="C19" s="835">
        <v>0.5</v>
      </c>
      <c r="D19" s="835">
        <f>MAX(B19:B20)</f>
        <v>0</v>
      </c>
      <c r="E19" s="288" t="e">
        <f>POWER(B19/$D$19,$C$19)</f>
        <v>#DIV/0!</v>
      </c>
      <c r="F19" s="835">
        <v>40</v>
      </c>
      <c r="G19" s="288" t="e">
        <f>E19*$F$19</f>
        <v>#DIV/0!</v>
      </c>
      <c r="H19" s="134">
        <f>TRUNC($G$13-($G$13/100*B19),2)</f>
        <v>29150</v>
      </c>
      <c r="I19" s="135" t="str">
        <f>A19</f>
        <v>CHIRURMEDICA SRL</v>
      </c>
      <c r="J19" s="288">
        <f>IF(I19=I8,J8,IF(I19=$H$7,$I$7,IF(I19=$H$8,$I$8,IF(I19=#REF!,#REF!,IF(I19=$H$10,$I$10,IF(I19=$H$11,$I$11,"1"))))))</f>
        <v>25.833333333333336</v>
      </c>
      <c r="K19" s="288" t="e">
        <f>G19</f>
        <v>#DIV/0!</v>
      </c>
      <c r="L19" s="70" t="e">
        <f>SUM(J19,K19)</f>
        <v>#DIV/0!</v>
      </c>
      <c r="M19" s="71" t="e">
        <f>IF(AND(K19&gt;=20,J19&gt;=60),"ANOMALIA","NO ANOMALIA")</f>
        <v>#DIV/0!</v>
      </c>
    </row>
    <row r="20" spans="1:13" ht="16.5" thickBot="1" x14ac:dyDescent="0.25">
      <c r="A20" s="140" t="str">
        <f>I9</f>
        <v>COOK ITALIA SRL</v>
      </c>
      <c r="B20" s="204"/>
      <c r="C20" s="837"/>
      <c r="D20" s="837"/>
      <c r="E20" s="290" t="e">
        <f>POWER(B20/$D$19,$C$19)</f>
        <v>#DIV/0!</v>
      </c>
      <c r="F20" s="837"/>
      <c r="G20" s="290" t="e">
        <f>E20*$F$19</f>
        <v>#DIV/0!</v>
      </c>
      <c r="H20" s="142">
        <f>TRUNC($G$13-($G$13/100*B20),2)</f>
        <v>29150</v>
      </c>
      <c r="I20" s="143" t="str">
        <f>A20</f>
        <v>COOK ITALIA SRL</v>
      </c>
      <c r="J20" s="290">
        <f>IF(I20=I9,J9,IF(I20=$H$7,$I$7,IF(I20=$H$8,$I$8,IF(I20=#REF!,#REF!,IF(I20=$H$10,$I$10,IF(I20=$H$11,$I$11,"1"))))))</f>
        <v>80</v>
      </c>
      <c r="K20" s="290"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27" priority="1" operator="containsText" text="NO ANOMALIA">
      <formula>NOT(ISERROR(SEARCH("NO ANOMALIA",M19)))</formula>
    </cfRule>
    <cfRule type="containsText" dxfId="426" priority="2" operator="containsText" text="ANOMALIA">
      <formula>NOT(ISERROR(SEARCH("ANOMALIA",M19)))</formula>
    </cfRule>
  </conditionalFormatting>
  <conditionalFormatting sqref="M19:M20">
    <cfRule type="containsText" dxfId="425" priority="3" operator="containsText" text="ANOMALIA">
      <formula>NOT(ISERROR(SEARCH("ANOMALIA",M19)))</formula>
    </cfRule>
  </conditionalFormatting>
  <conditionalFormatting sqref="L19:L20">
    <cfRule type="expression" dxfId="424" priority="4">
      <formula>L19=MAX($L$19:$L$24)</formula>
    </cfRule>
  </conditionalFormatting>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Foglio137">
    <pageSetUpPr fitToPage="1"/>
  </sheetPr>
  <dimension ref="A1:K27"/>
  <sheetViews>
    <sheetView topLeftCell="A4" workbookViewId="0">
      <selection activeCell="J32" sqref="J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511</v>
      </c>
      <c r="B2" s="775"/>
      <c r="C2" s="775"/>
      <c r="D2" s="775"/>
      <c r="E2" s="775"/>
      <c r="F2" s="775"/>
      <c r="G2" s="775"/>
      <c r="H2" s="775"/>
      <c r="I2" s="775"/>
      <c r="J2" s="775"/>
      <c r="K2" s="776"/>
    </row>
    <row r="3" spans="1:11" ht="21" thickBot="1" x14ac:dyDescent="0.35">
      <c r="A3" s="865" t="str">
        <f>'Elenco Lotti'!B187</f>
        <v>9829837E18</v>
      </c>
      <c r="B3" s="778"/>
      <c r="C3" s="778"/>
      <c r="D3" s="778"/>
      <c r="E3" s="778"/>
      <c r="F3" s="778"/>
      <c r="G3" s="778"/>
      <c r="H3" s="778"/>
      <c r="I3" s="778"/>
      <c r="J3" s="778"/>
      <c r="K3" s="779"/>
    </row>
    <row r="4" spans="1:11" ht="21" thickBot="1" x14ac:dyDescent="0.35">
      <c r="A4" s="802" t="str">
        <f>'Elenco Lotti'!C186</f>
        <v>Dilatatore a palloncino per tramite percutaneo</v>
      </c>
      <c r="B4" s="803"/>
      <c r="C4" s="803"/>
      <c r="D4" s="803"/>
      <c r="E4" s="803"/>
      <c r="F4" s="803"/>
      <c r="G4" s="803"/>
      <c r="H4" s="803"/>
      <c r="I4" s="803"/>
      <c r="J4" s="803"/>
      <c r="K4" s="804"/>
    </row>
    <row r="5" spans="1:11" x14ac:dyDescent="0.2">
      <c r="A5" s="780" t="str">
        <f>'Elenco Lotti'!C187</f>
        <v>Set dilatazione fasciale monofase atraumatica a palloncino, composto da catetere dilatatore a palloncino radiopaco, diametro palloncino gonfio 6, 8 e 10 mm circa, lunghezza del palloncino 15cm circa, massima pressione 20 atmosfere, tacche radiopache marcate sull’estremità distale e prossimale del palloncino. Guaina tipo Amplaz con marker radio opaco, misure 18,24 e 30 Ch, lunghezza almeno di 17 cm circa. Siringa-manometro con sistema di gonfiaggio incluso nel kit</v>
      </c>
      <c r="B5" s="781"/>
      <c r="C5" s="781"/>
      <c r="D5" s="781"/>
      <c r="E5" s="781"/>
      <c r="F5" s="781"/>
      <c r="G5" s="781"/>
      <c r="H5" s="781"/>
      <c r="I5" s="781"/>
      <c r="J5" s="781"/>
      <c r="K5" s="782"/>
    </row>
    <row r="6" spans="1:11" ht="57.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Lotti'!R187</f>
        <v>BOSTON SCIENTIFIC S.P.A.</v>
      </c>
      <c r="C8" s="205">
        <v>0.9</v>
      </c>
      <c r="D8" s="206">
        <v>0.9</v>
      </c>
      <c r="E8" s="207">
        <v>0.9</v>
      </c>
      <c r="F8" s="89">
        <f>AVERAGE(C8:E8)</f>
        <v>0.9</v>
      </c>
      <c r="G8" s="789">
        <f>MAX(F8:F10)</f>
        <v>0.9</v>
      </c>
      <c r="H8" s="431">
        <f>F8/$G8</f>
        <v>1</v>
      </c>
      <c r="I8" s="792">
        <v>50</v>
      </c>
      <c r="J8" s="88">
        <f>H8*I$8</f>
        <v>50</v>
      </c>
      <c r="K8" s="882" t="s">
        <v>672</v>
      </c>
    </row>
    <row r="9" spans="1:11" ht="15.75" x14ac:dyDescent="0.2">
      <c r="A9" s="787"/>
      <c r="B9" s="90" t="str">
        <f>'Elenco Lotti'!R188</f>
        <v>COOK ITALIA SRL</v>
      </c>
      <c r="C9" s="208">
        <v>0.85</v>
      </c>
      <c r="D9" s="209">
        <v>0.85</v>
      </c>
      <c r="E9" s="210">
        <v>0.85</v>
      </c>
      <c r="F9" s="92">
        <f t="shared" ref="F9:F19" si="0">AVERAGE(C9:E9)</f>
        <v>0.85</v>
      </c>
      <c r="G9" s="790"/>
      <c r="H9" s="432">
        <f>F9/$G8</f>
        <v>0.94444444444444442</v>
      </c>
      <c r="I9" s="793"/>
      <c r="J9" s="91">
        <f>H9*I$8</f>
        <v>47.222222222222221</v>
      </c>
      <c r="K9" s="883"/>
    </row>
    <row r="10" spans="1:11" ht="16.5" thickBot="1" x14ac:dyDescent="0.25">
      <c r="A10" s="788"/>
      <c r="B10" s="286" t="str">
        <f>'Elenco Lotti'!R189</f>
        <v>OLYMPUS ITALIA SRL</v>
      </c>
      <c r="C10" s="211">
        <v>0.75</v>
      </c>
      <c r="D10" s="212">
        <v>0.75</v>
      </c>
      <c r="E10" s="213">
        <v>0.75</v>
      </c>
      <c r="F10" s="95">
        <f t="shared" si="0"/>
        <v>0.75</v>
      </c>
      <c r="G10" s="791"/>
      <c r="H10" s="433">
        <f>F10/$G8</f>
        <v>0.83333333333333326</v>
      </c>
      <c r="I10" s="794"/>
      <c r="J10" s="94">
        <f>H10*I$8</f>
        <v>41.666666666666664</v>
      </c>
      <c r="K10" s="883"/>
    </row>
    <row r="11" spans="1:11" ht="15.75" customHeight="1" x14ac:dyDescent="0.2">
      <c r="A11" s="786" t="s">
        <v>623</v>
      </c>
      <c r="B11" s="96" t="str">
        <f>B8</f>
        <v>BOSTON SCIENTIFIC S.P.A.</v>
      </c>
      <c r="C11" s="205">
        <v>0.9</v>
      </c>
      <c r="D11" s="206">
        <v>0.9</v>
      </c>
      <c r="E11" s="207">
        <v>0.9</v>
      </c>
      <c r="F11" s="89">
        <f t="shared" si="0"/>
        <v>0.9</v>
      </c>
      <c r="G11" s="789">
        <f>MAX(F11:F13)</f>
        <v>0.9</v>
      </c>
      <c r="H11" s="431">
        <f>F11/$G11</f>
        <v>1</v>
      </c>
      <c r="I11" s="792">
        <v>15</v>
      </c>
      <c r="J11" s="88">
        <f>H11*I$11</f>
        <v>15</v>
      </c>
      <c r="K11" s="883"/>
    </row>
    <row r="12" spans="1:11" ht="15.75" x14ac:dyDescent="0.2">
      <c r="A12" s="787"/>
      <c r="B12" s="97" t="str">
        <f>B9</f>
        <v>COOK ITALIA SRL</v>
      </c>
      <c r="C12" s="208">
        <v>0.85</v>
      </c>
      <c r="D12" s="209">
        <v>0.85</v>
      </c>
      <c r="E12" s="210">
        <v>0.85</v>
      </c>
      <c r="F12" s="92">
        <f t="shared" si="0"/>
        <v>0.85</v>
      </c>
      <c r="G12" s="790"/>
      <c r="H12" s="432">
        <f>F12/$G11</f>
        <v>0.94444444444444442</v>
      </c>
      <c r="I12" s="793"/>
      <c r="J12" s="91">
        <f>H12*I$11</f>
        <v>14.166666666666666</v>
      </c>
      <c r="K12" s="883"/>
    </row>
    <row r="13" spans="1:11" ht="16.5" thickBot="1" x14ac:dyDescent="0.25">
      <c r="A13" s="788"/>
      <c r="B13" s="98" t="str">
        <f>B10</f>
        <v>OLYMPUS ITALIA SRL</v>
      </c>
      <c r="C13" s="211">
        <v>0.75</v>
      </c>
      <c r="D13" s="212">
        <v>0.75</v>
      </c>
      <c r="E13" s="213">
        <v>0.75</v>
      </c>
      <c r="F13" s="95">
        <f t="shared" si="0"/>
        <v>0.75</v>
      </c>
      <c r="G13" s="791"/>
      <c r="H13" s="433">
        <f>F13/$G11</f>
        <v>0.83333333333333326</v>
      </c>
      <c r="I13" s="794"/>
      <c r="J13" s="94">
        <f>H13*I$11</f>
        <v>12.499999999999998</v>
      </c>
      <c r="K13" s="883"/>
    </row>
    <row r="14" spans="1:11" ht="15.75" customHeight="1" x14ac:dyDescent="0.2">
      <c r="A14" s="786" t="s">
        <v>427</v>
      </c>
      <c r="B14" s="99" t="str">
        <f>B8</f>
        <v>BOSTON SCIENTIFIC S.P.A.</v>
      </c>
      <c r="C14" s="205">
        <v>0.9</v>
      </c>
      <c r="D14" s="206">
        <v>0.9</v>
      </c>
      <c r="E14" s="207">
        <v>0.9</v>
      </c>
      <c r="F14" s="89">
        <f t="shared" si="0"/>
        <v>0.9</v>
      </c>
      <c r="G14" s="789">
        <f>MAX(F14:F16)</f>
        <v>0.9</v>
      </c>
      <c r="H14" s="431">
        <f>F14/$G14</f>
        <v>1</v>
      </c>
      <c r="I14" s="792">
        <v>10</v>
      </c>
      <c r="J14" s="88">
        <f>H14*I$14</f>
        <v>10</v>
      </c>
      <c r="K14" s="883"/>
    </row>
    <row r="15" spans="1:11" ht="15.75" x14ac:dyDescent="0.2">
      <c r="A15" s="787"/>
      <c r="B15" s="97" t="str">
        <f>B9</f>
        <v>COOK ITALIA SRL</v>
      </c>
      <c r="C15" s="208">
        <v>0.85</v>
      </c>
      <c r="D15" s="209">
        <v>0.85</v>
      </c>
      <c r="E15" s="210">
        <v>0.85</v>
      </c>
      <c r="F15" s="92">
        <f t="shared" si="0"/>
        <v>0.85</v>
      </c>
      <c r="G15" s="790"/>
      <c r="H15" s="432">
        <f>F15/$G14</f>
        <v>0.94444444444444442</v>
      </c>
      <c r="I15" s="793"/>
      <c r="J15" s="91">
        <f>H15*I$14</f>
        <v>9.4444444444444446</v>
      </c>
      <c r="K15" s="883"/>
    </row>
    <row r="16" spans="1:11" ht="16.5" thickBot="1" x14ac:dyDescent="0.25">
      <c r="A16" s="805"/>
      <c r="B16" s="100" t="str">
        <f>B10</f>
        <v>OLYMPUS ITALIA SRL</v>
      </c>
      <c r="C16" s="211">
        <v>0.75</v>
      </c>
      <c r="D16" s="212">
        <v>0.75</v>
      </c>
      <c r="E16" s="213">
        <v>0.75</v>
      </c>
      <c r="F16" s="95">
        <f t="shared" si="0"/>
        <v>0.75</v>
      </c>
      <c r="G16" s="791"/>
      <c r="H16" s="433">
        <f>F16/$G14</f>
        <v>0.83333333333333326</v>
      </c>
      <c r="I16" s="794"/>
      <c r="J16" s="94">
        <f>H16*I$14</f>
        <v>8.3333333333333321</v>
      </c>
      <c r="K16" s="883"/>
    </row>
    <row r="17" spans="1:11" ht="15.75" x14ac:dyDescent="0.2">
      <c r="A17" s="786" t="s">
        <v>621</v>
      </c>
      <c r="B17" s="478" t="str">
        <f>B8</f>
        <v>BOSTON SCIENTIFIC S.P.A.</v>
      </c>
      <c r="C17" s="217">
        <v>1</v>
      </c>
      <c r="D17" s="206">
        <v>1</v>
      </c>
      <c r="E17" s="207">
        <v>1</v>
      </c>
      <c r="F17" s="609">
        <f t="shared" si="0"/>
        <v>1</v>
      </c>
      <c r="G17" s="789">
        <f>MAX(F17:F19)</f>
        <v>1</v>
      </c>
      <c r="H17" s="431">
        <f>F17/$G17</f>
        <v>1</v>
      </c>
      <c r="I17" s="792">
        <v>5</v>
      </c>
      <c r="J17" s="88">
        <f>H17*I$17</f>
        <v>5</v>
      </c>
      <c r="K17" s="883"/>
    </row>
    <row r="18" spans="1:11" ht="15.75" x14ac:dyDescent="0.2">
      <c r="A18" s="787"/>
      <c r="B18" s="400" t="str">
        <f>B9</f>
        <v>COOK ITALIA SRL</v>
      </c>
      <c r="C18" s="218">
        <v>1</v>
      </c>
      <c r="D18" s="209">
        <v>1</v>
      </c>
      <c r="E18" s="210">
        <v>1</v>
      </c>
      <c r="F18" s="610">
        <f t="shared" si="0"/>
        <v>1</v>
      </c>
      <c r="G18" s="790"/>
      <c r="H18" s="432">
        <f>F18/$G17</f>
        <v>1</v>
      </c>
      <c r="I18" s="793"/>
      <c r="J18" s="91">
        <f>H18*I$17</f>
        <v>5</v>
      </c>
      <c r="K18" s="883"/>
    </row>
    <row r="19" spans="1:11" ht="16.5" thickBot="1" x14ac:dyDescent="0.25">
      <c r="A19" s="805"/>
      <c r="B19" s="493" t="str">
        <f>B10</f>
        <v>OLYMPUS ITALIA SRL</v>
      </c>
      <c r="C19" s="553">
        <v>1</v>
      </c>
      <c r="D19" s="554">
        <v>1</v>
      </c>
      <c r="E19" s="555">
        <v>1</v>
      </c>
      <c r="F19" s="612">
        <f t="shared" si="0"/>
        <v>1</v>
      </c>
      <c r="G19" s="806"/>
      <c r="H19" s="434">
        <f>F19/$G17</f>
        <v>1</v>
      </c>
      <c r="I19" s="807"/>
      <c r="J19" s="102">
        <f>H19*I$17</f>
        <v>5</v>
      </c>
      <c r="K19" s="884"/>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627</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BOSTON SCIENTIFIC S.P.A.</v>
      </c>
      <c r="B24" s="108">
        <f>J8+J11+J14+J17</f>
        <v>80</v>
      </c>
      <c r="C24" s="603"/>
      <c r="D24" s="106"/>
      <c r="E24" s="106"/>
      <c r="F24" s="106"/>
      <c r="G24" s="109"/>
      <c r="H24" s="105"/>
      <c r="I24" s="105"/>
      <c r="J24" s="105"/>
      <c r="K24" s="105"/>
    </row>
    <row r="25" spans="1:11" ht="15.75" x14ac:dyDescent="0.25">
      <c r="A25" s="110" t="str">
        <f>B9</f>
        <v>COOK ITALIA SRL</v>
      </c>
      <c r="B25" s="111">
        <f>J9+J12+J15+J18</f>
        <v>75.833333333333329</v>
      </c>
      <c r="C25" s="603"/>
      <c r="D25" s="106"/>
      <c r="E25" s="106"/>
      <c r="F25" s="106"/>
      <c r="G25" s="109"/>
      <c r="H25" s="105"/>
      <c r="I25" s="105"/>
      <c r="J25" s="105"/>
      <c r="K25" s="105"/>
    </row>
    <row r="26" spans="1:11" ht="16.5" thickBot="1" x14ac:dyDescent="0.3">
      <c r="A26" s="112" t="str">
        <f>B10</f>
        <v>OLYMPUS ITALIA SRL</v>
      </c>
      <c r="B26" s="113">
        <f>J10+J13+J16+J19</f>
        <v>67.5</v>
      </c>
      <c r="C26" s="603"/>
      <c r="D26" s="106"/>
      <c r="E26" s="106"/>
      <c r="F26" s="106"/>
      <c r="G26" s="109"/>
      <c r="H26" s="105"/>
      <c r="I26" s="105"/>
      <c r="J26" s="105"/>
      <c r="K26" s="105"/>
    </row>
    <row r="27" spans="1:11" x14ac:dyDescent="0.2">
      <c r="C27" s="229"/>
      <c r="D27" s="229"/>
      <c r="E27" s="229"/>
      <c r="F27" s="229"/>
      <c r="G27" s="229"/>
    </row>
  </sheetData>
  <sheetProtection formatCells="0" formatColumns="0" formatRows="0" insertColumns="0" insertRows="0" insertHyperlinks="0" deleteColumns="0" deleteRows="0" sort="0" autoFilter="0" pivotTables="0"/>
  <mergeCells count="19">
    <mergeCell ref="A22:B23"/>
    <mergeCell ref="A11:A13"/>
    <mergeCell ref="G11:G13"/>
    <mergeCell ref="I11:I13"/>
    <mergeCell ref="A14:A16"/>
    <mergeCell ref="G14:G16"/>
    <mergeCell ref="I14:I16"/>
    <mergeCell ref="G17:G19"/>
    <mergeCell ref="I17:I19"/>
    <mergeCell ref="A17:A19"/>
    <mergeCell ref="K8:K19"/>
    <mergeCell ref="I8:I10"/>
    <mergeCell ref="B1:K1"/>
    <mergeCell ref="A2:K2"/>
    <mergeCell ref="A3:K3"/>
    <mergeCell ref="A4:K4"/>
    <mergeCell ref="A5:K6"/>
    <mergeCell ref="A8:A10"/>
    <mergeCell ref="G8:G10"/>
  </mergeCells>
  <pageMargins left="0.25" right="0.25" top="0.75" bottom="0.75" header="0.3" footer="0.3"/>
  <pageSetup paperSize="8" scale="8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2"/>
  <dimension ref="A1:M22"/>
  <sheetViews>
    <sheetView workbookViewId="0">
      <selection activeCell="G13" sqref="G13:H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448</v>
      </c>
      <c r="B2" s="775"/>
      <c r="C2" s="775"/>
      <c r="D2" s="775"/>
      <c r="E2" s="775"/>
      <c r="F2" s="775"/>
      <c r="G2" s="775"/>
      <c r="H2" s="775"/>
      <c r="I2" s="775"/>
      <c r="J2" s="775"/>
      <c r="K2" s="776"/>
      <c r="L2" s="105"/>
      <c r="M2" s="105"/>
    </row>
    <row r="3" spans="1:13" ht="21" thickBot="1" x14ac:dyDescent="0.35">
      <c r="A3" s="777" t="str">
        <f>'Elenco Lotti'!B23</f>
        <v>98210857B9</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15.75" customHeight="1" x14ac:dyDescent="0.25">
      <c r="A5" s="780" t="str">
        <f>'Elenco Lotti'!C23</f>
        <v>Filo guida in nitinol con rivestimento idrofilico,  punta  diritta  ed angolata , corpo standard e stiff,  diametro   .035 e .038 inch, lunghezza 180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5'!A23</f>
        <v>CHIRURMEDICA SRL</v>
      </c>
      <c r="J8" s="811">
        <f>'LOTTO 5'!B23</f>
        <v>0</v>
      </c>
      <c r="K8" s="812"/>
      <c r="L8" s="117"/>
      <c r="M8" s="118"/>
    </row>
    <row r="9" spans="1:13" ht="16.5" thickBot="1" x14ac:dyDescent="0.3">
      <c r="A9" s="808"/>
      <c r="B9" s="808"/>
      <c r="C9" s="808"/>
      <c r="D9" s="808"/>
      <c r="E9" s="808"/>
      <c r="F9" s="808"/>
      <c r="G9" s="808"/>
      <c r="H9" s="808"/>
      <c r="I9" s="144" t="str">
        <f>'LOTTO 5'!A24</f>
        <v xml:space="preserve">COLMA </v>
      </c>
      <c r="J9" s="811">
        <f>'LOTTO 5'!B24</f>
        <v>80</v>
      </c>
      <c r="K9" s="812"/>
      <c r="L9" s="117"/>
      <c r="M9" s="118"/>
    </row>
    <row r="10" spans="1:13" ht="16.5" thickBot="1" x14ac:dyDescent="0.3">
      <c r="A10" s="813" t="s">
        <v>430</v>
      </c>
      <c r="B10" s="814"/>
      <c r="C10" s="814"/>
      <c r="D10" s="815"/>
      <c r="E10" s="119"/>
      <c r="F10" s="119"/>
      <c r="G10" s="119"/>
      <c r="H10" s="119"/>
      <c r="I10" s="144" t="str">
        <f>'LOTTO 5'!A25</f>
        <v>ARS CHIRURGICA SRL</v>
      </c>
      <c r="J10" s="811">
        <f>'LOTTO 5'!B25</f>
        <v>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Lotti'!O24</f>
        <v>10600</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154" t="e">
        <f>POWER(B20/$D$20,$C$20)</f>
        <v>#DIV/0!</v>
      </c>
      <c r="F20" s="835">
        <v>40</v>
      </c>
      <c r="G20" s="154" t="e">
        <f>E20*$F$20</f>
        <v>#DIV/0!</v>
      </c>
      <c r="H20" s="134">
        <f>TRUNC($G$13-($G$13/100*B20),2)</f>
        <v>10600</v>
      </c>
      <c r="I20" s="135" t="str">
        <f>A20</f>
        <v>CHIRURMEDICA SRL</v>
      </c>
      <c r="J20" s="154">
        <f>IF(I20=I8,J8,IF(I20=$H$7,$I$7,IF(I20=$H$8,$I$8,IF(I20=#REF!,#REF!,IF(I20=$H$10,$I$10,IF(I20=$H$11,$I$11,"1"))))))</f>
        <v>0</v>
      </c>
      <c r="K20" s="154" t="e">
        <f>G20</f>
        <v>#DIV/0!</v>
      </c>
      <c r="L20" s="70" t="e">
        <f>SUM(J20,K20)</f>
        <v>#DIV/0!</v>
      </c>
      <c r="M20" s="71" t="e">
        <f>IF(AND(K20&gt;=20,J20&gt;=60),"ANOMALIA","NO ANOMALIA")</f>
        <v>#DIV/0!</v>
      </c>
    </row>
    <row r="21" spans="1:13" ht="15.75" x14ac:dyDescent="0.2">
      <c r="A21" s="136" t="str">
        <f>I9</f>
        <v xml:space="preserve">COLMA </v>
      </c>
      <c r="B21" s="203"/>
      <c r="C21" s="836"/>
      <c r="D21" s="836"/>
      <c r="E21" s="155" t="e">
        <f>POWER(B21/$D$20,$C$20)</f>
        <v>#DIV/0!</v>
      </c>
      <c r="F21" s="836"/>
      <c r="G21" s="155" t="e">
        <f>E21*$F$20</f>
        <v>#DIV/0!</v>
      </c>
      <c r="H21" s="138">
        <f>TRUNC($G$13-($G$13/100*B21),2)</f>
        <v>10600</v>
      </c>
      <c r="I21" s="139" t="str">
        <f>A21</f>
        <v xml:space="preserve">COLMA </v>
      </c>
      <c r="J21" s="155">
        <f>IF(I21=I9,J9,IF(I21=$H$7,$I$7,IF(I21=$H$8,$I$8,IF(I21=#REF!,#REF!,IF(I21=$H$10,$I$10,IF(I21=$H$11,$I$11,"1"))))))</f>
        <v>80</v>
      </c>
      <c r="K21" s="155" t="e">
        <f>G21</f>
        <v>#DIV/0!</v>
      </c>
      <c r="L21" s="72" t="e">
        <f>SUM(J21,K21)</f>
        <v>#DIV/0!</v>
      </c>
      <c r="M21" s="73" t="e">
        <f>IF(AND(K21&gt;=20,J21&gt;=60),"ANOMALIA","NO ANOMALIA")</f>
        <v>#DIV/0!</v>
      </c>
    </row>
    <row r="22" spans="1:13" ht="16.5" thickBot="1" x14ac:dyDescent="0.25">
      <c r="A22" s="140" t="str">
        <f>I10</f>
        <v>ARS CHIRURGICA SRL</v>
      </c>
      <c r="B22" s="204"/>
      <c r="C22" s="837"/>
      <c r="D22" s="837"/>
      <c r="E22" s="156" t="e">
        <f>POWER(B22/$D$20,$C$20)</f>
        <v>#DIV/0!</v>
      </c>
      <c r="F22" s="837"/>
      <c r="G22" s="156" t="e">
        <f>E22*$F$20</f>
        <v>#DIV/0!</v>
      </c>
      <c r="H22" s="142">
        <f>TRUNC($G$13-($G$13/100*B22),2)</f>
        <v>10600</v>
      </c>
      <c r="I22" s="143" t="str">
        <f>A22</f>
        <v>ARS CHIRURGICA SRL</v>
      </c>
      <c r="J22" s="156">
        <f>IF(I22=I10,J10,IF(I22=$H$7,$I$7,IF(I22=$H$8,$I$8,IF(I22=#REF!,#REF!,IF(I22=$H$10,$I$10,IF(I22=$H$11,$I$11,"1"))))))</f>
        <v>0</v>
      </c>
      <c r="K22" s="15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675" priority="1" operator="containsText" text="NO ANOMALIA">
      <formula>NOT(ISERROR(SEARCH("NO ANOMALIA",M20)))</formula>
    </cfRule>
    <cfRule type="containsText" dxfId="674" priority="2" operator="containsText" text="ANOMALIA">
      <formula>NOT(ISERROR(SEARCH("ANOMALIA",M20)))</formula>
    </cfRule>
  </conditionalFormatting>
  <conditionalFormatting sqref="M20:M22">
    <cfRule type="containsText" dxfId="673" priority="3" operator="containsText" text="ANOMALIA">
      <formula>NOT(ISERROR(SEARCH("ANOMALIA",M20)))</formula>
    </cfRule>
  </conditionalFormatting>
  <conditionalFormatting sqref="L20:L22">
    <cfRule type="expression" dxfId="672" priority="12">
      <formula>L20=MAX($L$20:$L$26)</formula>
    </cfRule>
  </conditionalFormatting>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Foglio138"/>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511</v>
      </c>
      <c r="B2" s="775"/>
      <c r="C2" s="775"/>
      <c r="D2" s="775"/>
      <c r="E2" s="775"/>
      <c r="F2" s="775"/>
      <c r="G2" s="775"/>
      <c r="H2" s="775"/>
      <c r="I2" s="775"/>
      <c r="J2" s="775"/>
      <c r="K2" s="776"/>
      <c r="L2" s="105"/>
      <c r="M2" s="105"/>
    </row>
    <row r="3" spans="1:13" ht="21" thickBot="1" x14ac:dyDescent="0.35">
      <c r="A3" s="865" t="str">
        <f>'Elenco Lotti'!B187</f>
        <v>9829837E18</v>
      </c>
      <c r="B3" s="778"/>
      <c r="C3" s="778"/>
      <c r="D3" s="778"/>
      <c r="E3" s="778"/>
      <c r="F3" s="778"/>
      <c r="G3" s="778"/>
      <c r="H3" s="778"/>
      <c r="I3" s="778"/>
      <c r="J3" s="778"/>
      <c r="K3" s="779"/>
      <c r="L3" s="105"/>
      <c r="M3" s="105"/>
    </row>
    <row r="4" spans="1:13" ht="21" thickBot="1" x14ac:dyDescent="0.35">
      <c r="A4" s="802" t="str">
        <f>'Elenco Lotti'!C186</f>
        <v>Dilatatore a palloncino per tramite percutaneo</v>
      </c>
      <c r="B4" s="803"/>
      <c r="C4" s="803"/>
      <c r="D4" s="803"/>
      <c r="E4" s="803"/>
      <c r="F4" s="803"/>
      <c r="G4" s="803"/>
      <c r="H4" s="803"/>
      <c r="I4" s="803"/>
      <c r="J4" s="803"/>
      <c r="K4" s="804"/>
      <c r="L4" s="105"/>
      <c r="M4" s="105"/>
    </row>
    <row r="5" spans="1:13" ht="24" customHeight="1" x14ac:dyDescent="0.25">
      <c r="A5" s="780" t="str">
        <f>'Elenco Lotti'!C187</f>
        <v>Set dilatazione fasciale monofase atraumatica a palloncino, composto da catetere dilatatore a palloncino radiopaco, diametro palloncino gonfio 6, 8 e 10 mm circa, lunghezza del palloncino 15cm circa, massima pressione 20 atmosfere, tacche radiopache marcate sull’estremità distale e prossimale del palloncino. Guaina tipo Amplaz con marker radio opaco, misure 18,24 e 30 Ch, lunghezza almeno di 17 cm circa. Siringa-manometro con sistema di gonfiaggio incluso nel kit</v>
      </c>
      <c r="B5" s="781"/>
      <c r="C5" s="781"/>
      <c r="D5" s="781"/>
      <c r="E5" s="781"/>
      <c r="F5" s="781"/>
      <c r="G5" s="781"/>
      <c r="H5" s="781"/>
      <c r="I5" s="781"/>
      <c r="J5" s="781"/>
      <c r="K5" s="782"/>
      <c r="L5" s="105"/>
      <c r="M5" s="105"/>
    </row>
    <row r="6" spans="1:13" ht="47.2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68'!A24</f>
        <v>BOSTON SCIENTIFIC S.P.A.</v>
      </c>
      <c r="J8" s="811">
        <f>'LOTTO 68'!B24</f>
        <v>80</v>
      </c>
      <c r="K8" s="812"/>
      <c r="L8" s="117"/>
      <c r="M8" s="118"/>
    </row>
    <row r="9" spans="1:13" ht="16.5" thickBot="1" x14ac:dyDescent="0.3">
      <c r="A9" s="808"/>
      <c r="B9" s="808"/>
      <c r="C9" s="808"/>
      <c r="D9" s="808"/>
      <c r="E9" s="808"/>
      <c r="F9" s="808"/>
      <c r="G9" s="808"/>
      <c r="H9" s="808"/>
      <c r="I9" s="144" t="str">
        <f>'LOTTO 68'!A25</f>
        <v>COOK ITALIA SRL</v>
      </c>
      <c r="J9" s="811">
        <f>'LOTTO 68'!B25</f>
        <v>75.833333333333329</v>
      </c>
      <c r="K9" s="812"/>
      <c r="L9" s="117"/>
      <c r="M9" s="118"/>
    </row>
    <row r="10" spans="1:13" ht="16.5" thickBot="1" x14ac:dyDescent="0.3">
      <c r="A10" s="813" t="s">
        <v>430</v>
      </c>
      <c r="B10" s="814"/>
      <c r="C10" s="814"/>
      <c r="D10" s="815"/>
      <c r="E10" s="119"/>
      <c r="F10" s="119"/>
      <c r="G10" s="119"/>
      <c r="H10" s="119"/>
      <c r="I10" s="144" t="str">
        <f>'LOTTO 68'!A26</f>
        <v>OLYMPUS ITALIA SRL</v>
      </c>
      <c r="J10" s="811">
        <f>'LOTTO 68'!B26</f>
        <v>67.5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7"/>
      <c r="F12" s="105"/>
      <c r="G12" s="822" t="s">
        <v>432</v>
      </c>
      <c r="H12" s="823"/>
      <c r="I12" s="144"/>
      <c r="J12" s="811"/>
      <c r="K12" s="812"/>
      <c r="L12" s="117"/>
      <c r="M12" s="118"/>
    </row>
    <row r="13" spans="1:13" ht="16.5" thickBot="1" x14ac:dyDescent="0.3">
      <c r="A13" s="819" t="s">
        <v>433</v>
      </c>
      <c r="B13" s="820"/>
      <c r="C13" s="820"/>
      <c r="D13" s="821"/>
      <c r="E13" s="287"/>
      <c r="F13" s="105"/>
      <c r="G13" s="824">
        <f>'Elenco Lotti'!O187</f>
        <v>81620.000000000015</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BOSTON SCIENTIFIC S.P.A.</v>
      </c>
      <c r="B20" s="202"/>
      <c r="C20" s="835">
        <v>0.5</v>
      </c>
      <c r="D20" s="835">
        <f>MAX(B20:B22)</f>
        <v>0</v>
      </c>
      <c r="E20" s="288" t="e">
        <f>POWER(B20/$D$20,$C$20)</f>
        <v>#DIV/0!</v>
      </c>
      <c r="F20" s="835">
        <v>40</v>
      </c>
      <c r="G20" s="288" t="e">
        <f>E20*$F$20</f>
        <v>#DIV/0!</v>
      </c>
      <c r="H20" s="134">
        <f>TRUNC($G$13-($G$13/100*B20),2)</f>
        <v>81620</v>
      </c>
      <c r="I20" s="135" t="str">
        <f>A20</f>
        <v>BOSTON SCIENTIFIC S.P.A.</v>
      </c>
      <c r="J20" s="288">
        <f>IF(I20=I8,J8,IF(I20=$H$7,$I$7,IF(I20=$H$8,$I$8,IF(I20=#REF!,#REF!,IF(I20=$H$10,$I$10,IF(I20=$H$11,$I$11,"1"))))))</f>
        <v>80</v>
      </c>
      <c r="K20" s="288" t="e">
        <f>G20</f>
        <v>#DIV/0!</v>
      </c>
      <c r="L20" s="70" t="e">
        <f>SUM(J20,K20)</f>
        <v>#DIV/0!</v>
      </c>
      <c r="M20" s="71" t="e">
        <f>IF(AND(K20&gt;=20,J20&gt;=60),"ANOMALIA","NO ANOMALIA")</f>
        <v>#DIV/0!</v>
      </c>
    </row>
    <row r="21" spans="1:13" ht="15.75" x14ac:dyDescent="0.2">
      <c r="A21" s="136" t="str">
        <f>I9</f>
        <v>COOK ITALIA SRL</v>
      </c>
      <c r="B21" s="203"/>
      <c r="C21" s="836"/>
      <c r="D21" s="836"/>
      <c r="E21" s="289" t="e">
        <f>POWER(B21/$D$20,$C$20)</f>
        <v>#DIV/0!</v>
      </c>
      <c r="F21" s="836"/>
      <c r="G21" s="289" t="e">
        <f>E21*$F$20</f>
        <v>#DIV/0!</v>
      </c>
      <c r="H21" s="138">
        <f>TRUNC($G$13-($G$13/100*B21),2)</f>
        <v>81620</v>
      </c>
      <c r="I21" s="139" t="str">
        <f>A21</f>
        <v>COOK ITALIA SRL</v>
      </c>
      <c r="J21" s="289">
        <f>IF(I21=I9,J9,IF(I21=$H$7,$I$7,IF(I21=$H$8,$I$8,IF(I21=#REF!,#REF!,IF(I21=$H$10,$I$10,IF(I21=$H$11,$I$11,"1"))))))</f>
        <v>75.833333333333329</v>
      </c>
      <c r="K21" s="289" t="e">
        <f>G21</f>
        <v>#DIV/0!</v>
      </c>
      <c r="L21" s="72" t="e">
        <f>SUM(J21,K21)</f>
        <v>#DIV/0!</v>
      </c>
      <c r="M21" s="73" t="e">
        <f>IF(AND(K21&gt;=20,J21&gt;=60),"ANOMALIA","NO ANOMALIA")</f>
        <v>#DIV/0!</v>
      </c>
    </row>
    <row r="22" spans="1:13" ht="16.5" thickBot="1" x14ac:dyDescent="0.25">
      <c r="A22" s="140" t="str">
        <f>I10</f>
        <v>OLYMPUS ITALIA SRL</v>
      </c>
      <c r="B22" s="204"/>
      <c r="C22" s="837"/>
      <c r="D22" s="837"/>
      <c r="E22" s="290" t="e">
        <f>POWER(B22/$D$20,$C$20)</f>
        <v>#DIV/0!</v>
      </c>
      <c r="F22" s="837"/>
      <c r="G22" s="290" t="e">
        <f>E22*$F$20</f>
        <v>#DIV/0!</v>
      </c>
      <c r="H22" s="142">
        <f>TRUNC($G$13-($G$13/100*B22),2)</f>
        <v>81620</v>
      </c>
      <c r="I22" s="143" t="str">
        <f>A22</f>
        <v>OLYMPUS ITALIA SRL</v>
      </c>
      <c r="J22" s="290">
        <f>IF(I22=I10,J10,IF(I22=$H$7,$I$7,IF(I22=$H$8,$I$8,IF(I22=#REF!,#REF!,IF(I22=$H$10,$I$10,IF(I22=$H$11,$I$11,"1"))))))</f>
        <v>67.5</v>
      </c>
      <c r="K22" s="290"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423" priority="1" operator="containsText" text="NO ANOMALIA">
      <formula>NOT(ISERROR(SEARCH("NO ANOMALIA",M20)))</formula>
    </cfRule>
    <cfRule type="containsText" dxfId="422" priority="2" operator="containsText" text="ANOMALIA">
      <formula>NOT(ISERROR(SEARCH("ANOMALIA",M20)))</formula>
    </cfRule>
  </conditionalFormatting>
  <conditionalFormatting sqref="M20:M22">
    <cfRule type="containsText" dxfId="421" priority="3" operator="containsText" text="ANOMALIA">
      <formula>NOT(ISERROR(SEARCH("ANOMALIA",M20)))</formula>
    </cfRule>
  </conditionalFormatting>
  <conditionalFormatting sqref="L20:L22">
    <cfRule type="expression" dxfId="420" priority="4">
      <formula>L20=MAX($L$20:$L$26)</formula>
    </cfRule>
  </conditionalFormatting>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Foglio139">
    <pageSetUpPr fitToPage="1"/>
  </sheetPr>
  <dimension ref="A1:K16"/>
  <sheetViews>
    <sheetView topLeftCell="A4" workbookViewId="0">
      <selection activeCell="H22" sqref="H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512</v>
      </c>
      <c r="B2" s="775"/>
      <c r="C2" s="775"/>
      <c r="D2" s="775"/>
      <c r="E2" s="775"/>
      <c r="F2" s="775"/>
      <c r="G2" s="775"/>
      <c r="H2" s="775"/>
      <c r="I2" s="775"/>
      <c r="J2" s="775"/>
      <c r="K2" s="776"/>
    </row>
    <row r="3" spans="1:11" ht="21" thickBot="1" x14ac:dyDescent="0.35">
      <c r="A3" s="777" t="str">
        <f>'Elenco Lotti'!B190</f>
        <v>9829872AFB</v>
      </c>
      <c r="B3" s="778"/>
      <c r="C3" s="778"/>
      <c r="D3" s="778"/>
      <c r="E3" s="778"/>
      <c r="F3" s="778"/>
      <c r="G3" s="778"/>
      <c r="H3" s="778"/>
      <c r="I3" s="778"/>
      <c r="J3" s="778"/>
      <c r="K3" s="779"/>
    </row>
    <row r="4" spans="1:11" ht="21" thickBot="1" x14ac:dyDescent="0.35">
      <c r="A4" s="802" t="str">
        <f>'Elenco Lotti'!C186</f>
        <v>Dilatatore a palloncino per tramite percutaneo</v>
      </c>
      <c r="B4" s="803"/>
      <c r="C4" s="803"/>
      <c r="D4" s="803"/>
      <c r="E4" s="803"/>
      <c r="F4" s="803"/>
      <c r="G4" s="803"/>
      <c r="H4" s="803"/>
      <c r="I4" s="803"/>
      <c r="J4" s="803"/>
      <c r="K4" s="804"/>
    </row>
    <row r="5" spans="1:11" x14ac:dyDescent="0.2">
      <c r="A5" s="780" t="str">
        <f>'Elenco Lotti'!C190</f>
        <v>Dilatatore a  palloncino  per la stenosi  uretrale misura  Diametro: 7.0 Fr Lunghezza: 29 cm; punta aperta palloncino in polietilene lungo 18 cm, diametro del palloncino gonfio 8,7mm massima pressione 6 atm;</v>
      </c>
      <c r="B5" s="781"/>
      <c r="C5" s="781"/>
      <c r="D5" s="781"/>
      <c r="E5" s="781"/>
      <c r="F5" s="781"/>
      <c r="G5" s="781"/>
      <c r="H5" s="781"/>
      <c r="I5" s="781"/>
      <c r="J5" s="781"/>
      <c r="K5" s="782"/>
    </row>
    <row r="6" spans="1:11" ht="21"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151" t="str">
        <f>'Elenco Lotti'!R190</f>
        <v>COOK ITALIA SRL</v>
      </c>
      <c r="C8" s="205">
        <v>0.9</v>
      </c>
      <c r="D8" s="206">
        <v>0.9</v>
      </c>
      <c r="E8" s="207">
        <v>0.9</v>
      </c>
      <c r="F8" s="89">
        <f>AVERAGE(C8:E8)</f>
        <v>0.9</v>
      </c>
      <c r="G8" s="431">
        <f>MAX(F8:F8)</f>
        <v>0.9</v>
      </c>
      <c r="H8" s="431">
        <f>F8/$G8</f>
        <v>1</v>
      </c>
      <c r="I8" s="435">
        <v>50</v>
      </c>
      <c r="J8" s="88">
        <f>H8*I$8</f>
        <v>50</v>
      </c>
      <c r="K8" s="795" t="s">
        <v>673</v>
      </c>
    </row>
    <row r="9" spans="1:11" ht="48" customHeight="1" thickBot="1" x14ac:dyDescent="0.25">
      <c r="A9" s="430" t="s">
        <v>623</v>
      </c>
      <c r="B9" s="96" t="str">
        <f>B8</f>
        <v>COOK ITALIA SRL</v>
      </c>
      <c r="C9" s="205">
        <v>0.9</v>
      </c>
      <c r="D9" s="206">
        <v>0.9</v>
      </c>
      <c r="E9" s="207">
        <v>0.9</v>
      </c>
      <c r="F9" s="89">
        <f>AVERAGE(C9:E9)</f>
        <v>0.9</v>
      </c>
      <c r="G9" s="431">
        <f>MAX(F9:F9)</f>
        <v>0.9</v>
      </c>
      <c r="H9" s="431">
        <f>F9/$G9</f>
        <v>1</v>
      </c>
      <c r="I9" s="435">
        <v>15</v>
      </c>
      <c r="J9" s="88">
        <f>H9*I$9</f>
        <v>15</v>
      </c>
      <c r="K9" s="796"/>
    </row>
    <row r="10" spans="1:11" ht="48" customHeight="1" thickBot="1" x14ac:dyDescent="0.25">
      <c r="A10" s="235" t="s">
        <v>427</v>
      </c>
      <c r="B10" s="236" t="str">
        <f>B8</f>
        <v>COOK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COOK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Foglio14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512</v>
      </c>
      <c r="B2" s="775"/>
      <c r="C2" s="775"/>
      <c r="D2" s="775"/>
      <c r="E2" s="775"/>
      <c r="F2" s="775"/>
      <c r="G2" s="775"/>
      <c r="H2" s="775"/>
      <c r="I2" s="775"/>
      <c r="J2" s="775"/>
      <c r="K2" s="776"/>
      <c r="L2" s="105"/>
      <c r="M2" s="105"/>
    </row>
    <row r="3" spans="1:13" ht="21" thickBot="1" x14ac:dyDescent="0.35">
      <c r="A3" s="777" t="str">
        <f>'Elenco Lotti'!B190</f>
        <v>9829872AFB</v>
      </c>
      <c r="B3" s="778"/>
      <c r="C3" s="778"/>
      <c r="D3" s="778"/>
      <c r="E3" s="778"/>
      <c r="F3" s="778"/>
      <c r="G3" s="778"/>
      <c r="H3" s="778"/>
      <c r="I3" s="778"/>
      <c r="J3" s="778"/>
      <c r="K3" s="779"/>
      <c r="L3" s="105"/>
      <c r="M3" s="105"/>
    </row>
    <row r="4" spans="1:13" ht="21" thickBot="1" x14ac:dyDescent="0.35">
      <c r="A4" s="802" t="str">
        <f>'Elenco Lotti'!C186</f>
        <v>Dilatatore a palloncino per tramite percutaneo</v>
      </c>
      <c r="B4" s="803"/>
      <c r="C4" s="803"/>
      <c r="D4" s="803"/>
      <c r="E4" s="803"/>
      <c r="F4" s="803"/>
      <c r="G4" s="803"/>
      <c r="H4" s="803"/>
      <c r="I4" s="803"/>
      <c r="J4" s="803"/>
      <c r="K4" s="804"/>
      <c r="L4" s="105"/>
      <c r="M4" s="105"/>
    </row>
    <row r="5" spans="1:13" ht="21.75" customHeight="1" x14ac:dyDescent="0.25">
      <c r="A5" s="780" t="str">
        <f>'Elenco Lotti'!C190</f>
        <v>Dilatatore a  palloncino  per la stenosi  uretrale misura  Diametro: 7.0 Fr Lunghezza: 29 cm; punta aperta palloncino in polietilene lungo 18 cm, diametro del palloncino gonfio 8,7mm massima pressione 6 atm;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69'!A16</f>
        <v>COOK ITALIA SRL</v>
      </c>
      <c r="J8" s="811">
        <f>'LOTTO 69'!B16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7"/>
      <c r="F12" s="105"/>
      <c r="G12" s="822" t="s">
        <v>432</v>
      </c>
      <c r="H12" s="823"/>
      <c r="I12" s="150"/>
      <c r="J12" s="828"/>
      <c r="K12" s="829"/>
      <c r="L12" s="117"/>
      <c r="M12" s="118"/>
    </row>
    <row r="13" spans="1:13" ht="16.5" thickBot="1" x14ac:dyDescent="0.3">
      <c r="A13" s="819" t="s">
        <v>433</v>
      </c>
      <c r="B13" s="820"/>
      <c r="C13" s="820"/>
      <c r="D13" s="821"/>
      <c r="E13" s="287"/>
      <c r="F13" s="105"/>
      <c r="G13" s="824">
        <f>'Elenco Lotti'!O190</f>
        <v>29150</v>
      </c>
      <c r="H13" s="825"/>
      <c r="I13" s="150"/>
      <c r="J13" s="828"/>
      <c r="K13" s="829"/>
      <c r="L13" s="117"/>
      <c r="M13" s="118"/>
    </row>
    <row r="14" spans="1:13" ht="16.5" thickBot="1" x14ac:dyDescent="0.3">
      <c r="A14" s="826" t="s">
        <v>434</v>
      </c>
      <c r="B14" s="820"/>
      <c r="C14" s="820"/>
      <c r="D14" s="821"/>
      <c r="E14" s="287"/>
      <c r="F14" s="105"/>
      <c r="G14" s="827"/>
      <c r="H14" s="827"/>
      <c r="I14" s="150"/>
      <c r="J14" s="828"/>
      <c r="K14" s="829"/>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29150</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19" priority="1" operator="containsText" text="NO ANOMALIA">
      <formula>NOT(ISERROR(SEARCH("NO ANOMALIA",M19)))</formula>
    </cfRule>
    <cfRule type="containsText" dxfId="418" priority="2" operator="containsText" text="ANOMALIA">
      <formula>NOT(ISERROR(SEARCH("ANOMALIA",M19)))</formula>
    </cfRule>
  </conditionalFormatting>
  <conditionalFormatting sqref="M19">
    <cfRule type="containsText" dxfId="417" priority="3" operator="containsText" text="ANOMALIA">
      <formula>NOT(ISERROR(SEARCH("ANOMALIA",M19)))</formula>
    </cfRule>
  </conditionalFormatting>
  <conditionalFormatting sqref="L19">
    <cfRule type="expression" dxfId="416" priority="4">
      <formula>L19=MAX($L$19:$L$23)</formula>
    </cfRule>
  </conditionalFormatting>
  <pageMargins left="0.7" right="0.7" top="0.75" bottom="0.75" header="0.3" footer="0.3"/>
  <pageSetup paperSize="9"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Foglio141">
    <pageSetUpPr fitToPage="1"/>
  </sheetPr>
  <dimension ref="A1:K16"/>
  <sheetViews>
    <sheetView workbookViewId="0">
      <selection activeCell="I18" sqref="I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513</v>
      </c>
      <c r="B2" s="775"/>
      <c r="C2" s="775"/>
      <c r="D2" s="775"/>
      <c r="E2" s="775"/>
      <c r="F2" s="775"/>
      <c r="G2" s="775"/>
      <c r="H2" s="775"/>
      <c r="I2" s="775"/>
      <c r="J2" s="775"/>
      <c r="K2" s="776"/>
    </row>
    <row r="3" spans="1:11" ht="21" thickBot="1" x14ac:dyDescent="0.35">
      <c r="A3" s="777">
        <f>'Elenco Lotti'!B191</f>
        <v>9829898073</v>
      </c>
      <c r="B3" s="778"/>
      <c r="C3" s="778"/>
      <c r="D3" s="778"/>
      <c r="E3" s="778"/>
      <c r="F3" s="778"/>
      <c r="G3" s="778"/>
      <c r="H3" s="778"/>
      <c r="I3" s="778"/>
      <c r="J3" s="778"/>
      <c r="K3" s="779"/>
    </row>
    <row r="4" spans="1:11" ht="21" thickBot="1" x14ac:dyDescent="0.35">
      <c r="A4" s="802" t="str">
        <f>'ECONOMICA LOTTO 69'!A4:K4</f>
        <v>Dilatatore a palloncino per tramite percutaneo</v>
      </c>
      <c r="B4" s="803"/>
      <c r="C4" s="803"/>
      <c r="D4" s="803"/>
      <c r="E4" s="803"/>
      <c r="F4" s="803"/>
      <c r="G4" s="803"/>
      <c r="H4" s="803"/>
      <c r="I4" s="803"/>
      <c r="J4" s="803"/>
      <c r="K4" s="804"/>
    </row>
    <row r="5" spans="1:11" x14ac:dyDescent="0.2">
      <c r="A5" s="780" t="str">
        <f>'Elenco Lotti'!C191</f>
        <v>Dilatatore a palloncino per stenosi dell’uretra, misura 9 CH, lunghezza 29 cm a punta tieman, palloncino in polietilene lungo 18 cm, diametro del palloncino gonfio 8,7 mm, massima pressione 6 atm;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348" t="str">
        <f>'Elenco Lotti'!R191</f>
        <v>COOK ITALIA SRL</v>
      </c>
      <c r="C8" s="205">
        <v>0.9</v>
      </c>
      <c r="D8" s="206">
        <v>0.9</v>
      </c>
      <c r="E8" s="207">
        <v>0.9</v>
      </c>
      <c r="F8" s="89">
        <f>AVERAGE(C8:E8)</f>
        <v>0.9</v>
      </c>
      <c r="G8" s="431">
        <f>MAX(F8:F8)</f>
        <v>0.9</v>
      </c>
      <c r="H8" s="431">
        <f>F8/$G8</f>
        <v>1</v>
      </c>
      <c r="I8" s="435">
        <v>50</v>
      </c>
      <c r="J8" s="88">
        <f>H8*I$8</f>
        <v>50</v>
      </c>
      <c r="K8" s="795" t="s">
        <v>674</v>
      </c>
    </row>
    <row r="9" spans="1:11" ht="48" customHeight="1" thickBot="1" x14ac:dyDescent="0.25">
      <c r="A9" s="430" t="s">
        <v>623</v>
      </c>
      <c r="B9" s="236" t="str">
        <f>B8</f>
        <v>COOK ITALIA SRL</v>
      </c>
      <c r="C9" s="205">
        <v>0.9</v>
      </c>
      <c r="D9" s="206">
        <v>0.9</v>
      </c>
      <c r="E9" s="207">
        <v>0.9</v>
      </c>
      <c r="F9" s="89">
        <f>AVERAGE(C9:E9)</f>
        <v>0.9</v>
      </c>
      <c r="G9" s="431">
        <f>MAX(F9:F9)</f>
        <v>0.9</v>
      </c>
      <c r="H9" s="431">
        <f>F9/$G9</f>
        <v>1</v>
      </c>
      <c r="I9" s="435">
        <v>15</v>
      </c>
      <c r="J9" s="88">
        <f>H9*I$9</f>
        <v>15</v>
      </c>
      <c r="K9" s="796"/>
    </row>
    <row r="10" spans="1:11" ht="48" customHeight="1" thickBot="1" x14ac:dyDescent="0.25">
      <c r="A10" s="235" t="s">
        <v>427</v>
      </c>
      <c r="B10" s="236" t="str">
        <f>B8</f>
        <v>COOK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COOK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Foglio142"/>
  <dimension ref="A1:M19"/>
  <sheetViews>
    <sheetView workbookViewId="0">
      <selection activeCell="G30" sqref="G3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513</v>
      </c>
      <c r="B2" s="775"/>
      <c r="C2" s="775"/>
      <c r="D2" s="775"/>
      <c r="E2" s="775"/>
      <c r="F2" s="775"/>
      <c r="G2" s="775"/>
      <c r="H2" s="775"/>
      <c r="I2" s="775"/>
      <c r="J2" s="775"/>
      <c r="K2" s="776"/>
      <c r="L2" s="105"/>
      <c r="M2" s="105"/>
    </row>
    <row r="3" spans="1:13" ht="21" thickBot="1" x14ac:dyDescent="0.35">
      <c r="A3" s="777">
        <f>'Elenco Lotti'!B191</f>
        <v>9829898073</v>
      </c>
      <c r="B3" s="778"/>
      <c r="C3" s="778"/>
      <c r="D3" s="778"/>
      <c r="E3" s="778"/>
      <c r="F3" s="778"/>
      <c r="G3" s="778"/>
      <c r="H3" s="778"/>
      <c r="I3" s="778"/>
      <c r="J3" s="778"/>
      <c r="K3" s="779"/>
      <c r="L3" s="105"/>
      <c r="M3" s="105"/>
    </row>
    <row r="4" spans="1:13" ht="21" thickBot="1" x14ac:dyDescent="0.35">
      <c r="A4" s="802" t="str">
        <f>'ECONOMICA LOTTO 69'!A4:K4</f>
        <v>Dilatatore a palloncino per tramite percutaneo</v>
      </c>
      <c r="B4" s="803"/>
      <c r="C4" s="803"/>
      <c r="D4" s="803"/>
      <c r="E4" s="803"/>
      <c r="F4" s="803"/>
      <c r="G4" s="803"/>
      <c r="H4" s="803"/>
      <c r="I4" s="803"/>
      <c r="J4" s="803"/>
      <c r="K4" s="804"/>
      <c r="L4" s="105"/>
      <c r="M4" s="105"/>
    </row>
    <row r="5" spans="1:13" ht="21.75" customHeight="1" x14ac:dyDescent="0.25">
      <c r="A5" s="780" t="str">
        <f>'Elenco Lotti'!C191</f>
        <v>Dilatatore a palloncino per stenosi dell’uretra, misura 9 CH, lunghezza 29 cm a punta tieman, palloncino in polietilene lungo 18 cm, diametro del palloncino gonfio 8,7 mm, massima pressione 6 atm;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70'!A16</f>
        <v>COOK ITALIA SRL</v>
      </c>
      <c r="J8" s="811">
        <f>'LOTTO 70'!B16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7"/>
      <c r="F12" s="105"/>
      <c r="G12" s="822" t="s">
        <v>432</v>
      </c>
      <c r="H12" s="823"/>
      <c r="I12" s="150"/>
      <c r="J12" s="828"/>
      <c r="K12" s="829"/>
      <c r="L12" s="117"/>
      <c r="M12" s="118"/>
    </row>
    <row r="13" spans="1:13" ht="16.5" thickBot="1" x14ac:dyDescent="0.3">
      <c r="A13" s="819" t="s">
        <v>433</v>
      </c>
      <c r="B13" s="820"/>
      <c r="C13" s="820"/>
      <c r="D13" s="821"/>
      <c r="E13" s="287"/>
      <c r="F13" s="105"/>
      <c r="G13" s="824">
        <f>'Elenco Lotti'!O191</f>
        <v>58300</v>
      </c>
      <c r="H13" s="825"/>
      <c r="I13" s="150"/>
      <c r="J13" s="828"/>
      <c r="K13" s="829"/>
      <c r="L13" s="117"/>
      <c r="M13" s="118"/>
    </row>
    <row r="14" spans="1:13" ht="16.5" thickBot="1" x14ac:dyDescent="0.3">
      <c r="A14" s="826" t="s">
        <v>434</v>
      </c>
      <c r="B14" s="820"/>
      <c r="C14" s="820"/>
      <c r="D14" s="821"/>
      <c r="E14" s="287"/>
      <c r="F14" s="105"/>
      <c r="G14" s="827"/>
      <c r="H14" s="827"/>
      <c r="I14" s="150"/>
      <c r="J14" s="828"/>
      <c r="K14" s="829"/>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58300</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415" priority="1" operator="containsText" text="NO ANOMALIA">
      <formula>NOT(ISERROR(SEARCH("NO ANOMALIA",M19)))</formula>
    </cfRule>
    <cfRule type="containsText" dxfId="414" priority="2" operator="containsText" text="ANOMALIA">
      <formula>NOT(ISERROR(SEARCH("ANOMALIA",M19)))</formula>
    </cfRule>
  </conditionalFormatting>
  <conditionalFormatting sqref="M19">
    <cfRule type="containsText" dxfId="413" priority="3" operator="containsText" text="ANOMALIA">
      <formula>NOT(ISERROR(SEARCH("ANOMALIA",M19)))</formula>
    </cfRule>
  </conditionalFormatting>
  <conditionalFormatting sqref="L19">
    <cfRule type="expression" dxfId="412" priority="4">
      <formula>L19=MAX($L$19:$L$23)</formula>
    </cfRule>
  </conditionalFormatting>
  <pageMargins left="0.7" right="0.7" top="0.75" bottom="0.75" header="0.3" footer="0.3"/>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Foglio143">
    <pageSetUpPr fitToPage="1"/>
  </sheetPr>
  <dimension ref="A1:K21"/>
  <sheetViews>
    <sheetView topLeftCell="A8" workbookViewId="0">
      <selection activeCell="K23" sqref="K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514</v>
      </c>
      <c r="B2" s="775"/>
      <c r="C2" s="775"/>
      <c r="D2" s="775"/>
      <c r="E2" s="775"/>
      <c r="F2" s="775"/>
      <c r="G2" s="775"/>
      <c r="H2" s="775"/>
      <c r="I2" s="775"/>
      <c r="J2" s="775"/>
      <c r="K2" s="776"/>
    </row>
    <row r="3" spans="1:11" ht="21" thickBot="1" x14ac:dyDescent="0.35">
      <c r="A3" s="777" t="str">
        <f>'Elenco Lotti'!B193</f>
        <v>9829912BFD</v>
      </c>
      <c r="B3" s="778"/>
      <c r="C3" s="778"/>
      <c r="D3" s="778"/>
      <c r="E3" s="778"/>
      <c r="F3" s="778"/>
      <c r="G3" s="778"/>
      <c r="H3" s="778"/>
      <c r="I3" s="778"/>
      <c r="J3" s="778"/>
      <c r="K3" s="779"/>
    </row>
    <row r="4" spans="1:11" ht="33.75" customHeight="1" thickBot="1" x14ac:dyDescent="0.35">
      <c r="A4" s="802" t="str">
        <f>'Elenco Lotti'!C192</f>
        <v>Catetere a palloncino per dilatazione ureterale</v>
      </c>
      <c r="B4" s="803"/>
      <c r="C4" s="803"/>
      <c r="D4" s="803"/>
      <c r="E4" s="803"/>
      <c r="F4" s="803"/>
      <c r="G4" s="803"/>
      <c r="H4" s="803"/>
      <c r="I4" s="803"/>
      <c r="J4" s="803"/>
      <c r="K4" s="804"/>
    </row>
    <row r="5" spans="1:11" x14ac:dyDescent="0.2">
      <c r="A5" s="780" t="str">
        <f>'Elenco Lotti'!C193</f>
        <v>Catetere per dilatazione ureterale a palloncino tipo PURSUIT –  da ch 5 a 7 – da 65 a 80 cm – palloncino 4 cm e dilatazione 6 mm ad alta pressione, completi di dispositivi di gonfiaggio</v>
      </c>
      <c r="B5" s="781"/>
      <c r="C5" s="781"/>
      <c r="D5" s="781"/>
      <c r="E5" s="781"/>
      <c r="F5" s="781"/>
      <c r="G5" s="781"/>
      <c r="H5" s="781"/>
      <c r="I5" s="781"/>
      <c r="J5" s="781"/>
      <c r="K5" s="782"/>
    </row>
    <row r="6" spans="1:11" ht="42"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Lotti'!R193</f>
        <v>COLOPLAST</v>
      </c>
      <c r="C8" s="217">
        <v>0.85</v>
      </c>
      <c r="D8" s="206">
        <v>0.85</v>
      </c>
      <c r="E8" s="207">
        <v>0.85</v>
      </c>
      <c r="F8" s="89">
        <f t="shared" ref="F8:F15" si="0">AVERAGE(C8:E8)</f>
        <v>0.85</v>
      </c>
      <c r="G8" s="789">
        <f>MAX(F8:F9)</f>
        <v>0.85</v>
      </c>
      <c r="H8" s="431">
        <f>F8/$G8</f>
        <v>1</v>
      </c>
      <c r="I8" s="792">
        <v>50</v>
      </c>
      <c r="J8" s="88">
        <f>H8*I$8</f>
        <v>50</v>
      </c>
      <c r="K8" s="795" t="s">
        <v>675</v>
      </c>
    </row>
    <row r="9" spans="1:11" ht="48" customHeight="1" thickBot="1" x14ac:dyDescent="0.25">
      <c r="A9" s="787"/>
      <c r="B9" s="286" t="str">
        <f>'Elenco Lotti'!R194</f>
        <v>OLYMPUS ITALIA SRL</v>
      </c>
      <c r="C9" s="511">
        <v>0.85</v>
      </c>
      <c r="D9" s="495">
        <v>0.85</v>
      </c>
      <c r="E9" s="496">
        <v>0.85</v>
      </c>
      <c r="F9" s="92">
        <f t="shared" si="0"/>
        <v>0.85</v>
      </c>
      <c r="G9" s="790"/>
      <c r="H9" s="432">
        <f>F9/$G8</f>
        <v>1</v>
      </c>
      <c r="I9" s="793"/>
      <c r="J9" s="91">
        <f>H9*I$8</f>
        <v>50</v>
      </c>
      <c r="K9" s="796"/>
    </row>
    <row r="10" spans="1:11" ht="48" customHeight="1" x14ac:dyDescent="0.2">
      <c r="A10" s="786" t="s">
        <v>623</v>
      </c>
      <c r="B10" s="99" t="str">
        <f>B8</f>
        <v>COLOPLAST</v>
      </c>
      <c r="C10" s="217">
        <v>0.85</v>
      </c>
      <c r="D10" s="206">
        <v>0.85</v>
      </c>
      <c r="E10" s="207">
        <v>0.85</v>
      </c>
      <c r="F10" s="89">
        <f t="shared" si="0"/>
        <v>0.85</v>
      </c>
      <c r="G10" s="789">
        <f>MAX(F10:F11)</f>
        <v>0.85</v>
      </c>
      <c r="H10" s="431">
        <f>F10/$G10</f>
        <v>1</v>
      </c>
      <c r="I10" s="792">
        <v>15</v>
      </c>
      <c r="J10" s="88">
        <f>H10*I$10</f>
        <v>15</v>
      </c>
      <c r="K10" s="796"/>
    </row>
    <row r="11" spans="1:11" ht="48" customHeight="1" thickBot="1" x14ac:dyDescent="0.25">
      <c r="A11" s="787"/>
      <c r="B11" s="100" t="str">
        <f>B9</f>
        <v>OLYMPUS ITALIA SRL</v>
      </c>
      <c r="C11" s="511">
        <v>0.85</v>
      </c>
      <c r="D11" s="495">
        <v>0.85</v>
      </c>
      <c r="E11" s="496">
        <v>0.85</v>
      </c>
      <c r="F11" s="92">
        <f t="shared" si="0"/>
        <v>0.85</v>
      </c>
      <c r="G11" s="790"/>
      <c r="H11" s="432">
        <f>F11/$G10</f>
        <v>1</v>
      </c>
      <c r="I11" s="793"/>
      <c r="J11" s="91">
        <f>H11*I$10</f>
        <v>15</v>
      </c>
      <c r="K11" s="796"/>
    </row>
    <row r="12" spans="1:11" ht="48" customHeight="1" x14ac:dyDescent="0.2">
      <c r="A12" s="786" t="s">
        <v>427</v>
      </c>
      <c r="B12" s="99" t="str">
        <f>B8</f>
        <v>COLOPLAST</v>
      </c>
      <c r="C12" s="217">
        <v>0.85</v>
      </c>
      <c r="D12" s="206">
        <v>0.85</v>
      </c>
      <c r="E12" s="207">
        <v>0.85</v>
      </c>
      <c r="F12" s="89">
        <f t="shared" si="0"/>
        <v>0.85</v>
      </c>
      <c r="G12" s="789">
        <f>MAX(F12:F13)</f>
        <v>0.85</v>
      </c>
      <c r="H12" s="431">
        <f>F12/$G12</f>
        <v>1</v>
      </c>
      <c r="I12" s="792">
        <v>10</v>
      </c>
      <c r="J12" s="88">
        <f>H12*I$12</f>
        <v>10</v>
      </c>
      <c r="K12" s="796"/>
    </row>
    <row r="13" spans="1:11" ht="48" customHeight="1" thickBot="1" x14ac:dyDescent="0.25">
      <c r="A13" s="805"/>
      <c r="B13" s="100" t="str">
        <f>B9</f>
        <v>OLYMPUS ITALIA SRL</v>
      </c>
      <c r="C13" s="511">
        <v>0.85</v>
      </c>
      <c r="D13" s="495">
        <v>0.85</v>
      </c>
      <c r="E13" s="496">
        <v>0.85</v>
      </c>
      <c r="F13" s="95">
        <f t="shared" si="0"/>
        <v>0.85</v>
      </c>
      <c r="G13" s="791"/>
      <c r="H13" s="433">
        <f>F13/$G12</f>
        <v>1</v>
      </c>
      <c r="I13" s="794"/>
      <c r="J13" s="94">
        <f>H13*I$12</f>
        <v>10</v>
      </c>
      <c r="K13" s="796"/>
    </row>
    <row r="14" spans="1:11" ht="48" customHeight="1" x14ac:dyDescent="0.2">
      <c r="A14" s="786" t="s">
        <v>621</v>
      </c>
      <c r="B14" s="99" t="str">
        <f>B8</f>
        <v>COLOPLAST</v>
      </c>
      <c r="C14" s="217">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OLYMPUS ITALIA SRL</v>
      </c>
      <c r="C15" s="553">
        <v>1</v>
      </c>
      <c r="D15" s="554">
        <v>1</v>
      </c>
      <c r="E15" s="555">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421</v>
      </c>
      <c r="B18" s="799"/>
      <c r="C18" s="106"/>
      <c r="D18" s="106"/>
      <c r="E18" s="106"/>
      <c r="F18" s="106"/>
      <c r="G18" s="106"/>
      <c r="H18" s="544"/>
      <c r="I18" s="105"/>
      <c r="J18" s="105"/>
      <c r="K18" s="105"/>
    </row>
    <row r="19" spans="1:11" ht="16.5" thickBot="1" x14ac:dyDescent="0.3">
      <c r="A19" s="800"/>
      <c r="B19" s="801"/>
      <c r="C19" s="106"/>
      <c r="D19" s="106"/>
      <c r="E19" s="106"/>
      <c r="F19" s="106"/>
      <c r="G19" s="106"/>
      <c r="H19" s="544"/>
      <c r="I19" s="105"/>
      <c r="J19" s="105"/>
      <c r="K19" s="105"/>
    </row>
    <row r="20" spans="1:11" ht="15.75" x14ac:dyDescent="0.25">
      <c r="A20" s="147" t="str">
        <f>B8</f>
        <v>COLOPLAST</v>
      </c>
      <c r="B20" s="148">
        <f>J9+J11+J13+J15</f>
        <v>80</v>
      </c>
      <c r="C20" s="535"/>
      <c r="D20" s="531"/>
      <c r="E20" s="531"/>
      <c r="F20" s="532"/>
      <c r="G20" s="109"/>
      <c r="H20" s="544"/>
      <c r="I20" s="105"/>
      <c r="J20" s="105"/>
      <c r="K20" s="105"/>
    </row>
    <row r="21" spans="1:11" ht="16.5" thickBot="1" x14ac:dyDescent="0.3">
      <c r="A21" s="112" t="str">
        <f>B9</f>
        <v>OLYMPUS ITALIA SRL</v>
      </c>
      <c r="B21" s="113">
        <f>J9+J11+J13+J15</f>
        <v>80</v>
      </c>
      <c r="C21" s="535"/>
      <c r="D21" s="531"/>
      <c r="E21" s="531"/>
      <c r="F21" s="532"/>
      <c r="G21" s="109"/>
      <c r="H21" s="544"/>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2:A13"/>
    <mergeCell ref="G12:G13"/>
    <mergeCell ref="I12:I13"/>
    <mergeCell ref="G14:G15"/>
    <mergeCell ref="I14:I15"/>
    <mergeCell ref="A14:A15"/>
    <mergeCell ref="K8:K15"/>
    <mergeCell ref="I8:I9"/>
    <mergeCell ref="B1:K1"/>
    <mergeCell ref="A2:K2"/>
    <mergeCell ref="A3:K3"/>
    <mergeCell ref="A4:K4"/>
    <mergeCell ref="A5:K6"/>
    <mergeCell ref="A8:A9"/>
    <mergeCell ref="G8:G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Foglio144"/>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514</v>
      </c>
      <c r="B2" s="775"/>
      <c r="C2" s="775"/>
      <c r="D2" s="775"/>
      <c r="E2" s="775"/>
      <c r="F2" s="775"/>
      <c r="G2" s="775"/>
      <c r="H2" s="775"/>
      <c r="I2" s="775"/>
      <c r="J2" s="775"/>
      <c r="K2" s="776"/>
      <c r="L2" s="105"/>
      <c r="M2" s="105"/>
    </row>
    <row r="3" spans="1:13" ht="21" thickBot="1" x14ac:dyDescent="0.35">
      <c r="A3" s="777" t="str">
        <f>'Elenco Lotti'!B193</f>
        <v>9829912BFD</v>
      </c>
      <c r="B3" s="778"/>
      <c r="C3" s="778"/>
      <c r="D3" s="778"/>
      <c r="E3" s="778"/>
      <c r="F3" s="778"/>
      <c r="G3" s="778"/>
      <c r="H3" s="778"/>
      <c r="I3" s="778"/>
      <c r="J3" s="778"/>
      <c r="K3" s="779"/>
      <c r="L3" s="105"/>
      <c r="M3" s="105"/>
    </row>
    <row r="4" spans="1:13" ht="21" thickBot="1" x14ac:dyDescent="0.35">
      <c r="A4" s="802" t="str">
        <f>'Elenco Lotti'!C192</f>
        <v>Catetere a palloncino per dilatazione ureterale</v>
      </c>
      <c r="B4" s="803"/>
      <c r="C4" s="803"/>
      <c r="D4" s="803"/>
      <c r="E4" s="803"/>
      <c r="F4" s="803"/>
      <c r="G4" s="803"/>
      <c r="H4" s="803"/>
      <c r="I4" s="803"/>
      <c r="J4" s="803"/>
      <c r="K4" s="804"/>
      <c r="L4" s="105"/>
      <c r="M4" s="105"/>
    </row>
    <row r="5" spans="1:13" ht="21.75" customHeight="1" x14ac:dyDescent="0.25">
      <c r="A5" s="780" t="str">
        <f>'Elenco Lotti'!C193</f>
        <v>Catetere per dilatazione ureterale a palloncino tipo PURSUIT –  da ch 5 a 7 – da 65 a 80 cm – palloncino 4 cm e dilatazione 6 mm ad alta pressione, completi di dispositivi di gonfiaggio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71'!A20</f>
        <v>COLOPLAST</v>
      </c>
      <c r="J8" s="811">
        <f>'LOTTO 71'!B20</f>
        <v>80</v>
      </c>
      <c r="K8" s="812"/>
      <c r="L8" s="117"/>
      <c r="M8" s="118"/>
    </row>
    <row r="9" spans="1:13" ht="16.5" thickBot="1" x14ac:dyDescent="0.3">
      <c r="A9" s="808"/>
      <c r="B9" s="808"/>
      <c r="C9" s="808"/>
      <c r="D9" s="808"/>
      <c r="E9" s="808"/>
      <c r="F9" s="808"/>
      <c r="G9" s="808"/>
      <c r="H9" s="808"/>
      <c r="I9" s="144" t="str">
        <f>'LOTTO 71'!A21</f>
        <v>OLYMPUS ITALIA SRL</v>
      </c>
      <c r="J9" s="811">
        <f>'LOTTO 71'!B21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7"/>
      <c r="F12" s="105"/>
      <c r="G12" s="822" t="s">
        <v>432</v>
      </c>
      <c r="H12" s="823"/>
      <c r="I12" s="145"/>
      <c r="J12" s="847"/>
      <c r="K12" s="848"/>
      <c r="L12" s="117"/>
      <c r="M12" s="118"/>
    </row>
    <row r="13" spans="1:13" ht="16.5" thickBot="1" x14ac:dyDescent="0.3">
      <c r="A13" s="819" t="s">
        <v>433</v>
      </c>
      <c r="B13" s="820"/>
      <c r="C13" s="820"/>
      <c r="D13" s="821"/>
      <c r="E13" s="287"/>
      <c r="F13" s="105"/>
      <c r="G13" s="824">
        <f>'Elenco Lotti'!O193</f>
        <v>8745</v>
      </c>
      <c r="H13" s="825"/>
      <c r="I13" s="145"/>
      <c r="J13" s="847"/>
      <c r="K13" s="848"/>
      <c r="L13" s="117"/>
      <c r="M13" s="118"/>
    </row>
    <row r="14" spans="1:13" ht="16.5" thickBot="1" x14ac:dyDescent="0.3">
      <c r="A14" s="826" t="s">
        <v>434</v>
      </c>
      <c r="B14" s="820"/>
      <c r="C14" s="820"/>
      <c r="D14" s="821"/>
      <c r="E14" s="287"/>
      <c r="F14" s="105"/>
      <c r="G14" s="827"/>
      <c r="H14" s="827"/>
      <c r="I14" s="146"/>
      <c r="J14" s="849"/>
      <c r="K14" s="850"/>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COLOPLAST</v>
      </c>
      <c r="B19" s="202"/>
      <c r="C19" s="835">
        <v>0.5</v>
      </c>
      <c r="D19" s="835">
        <f>MAX(B19:B20)</f>
        <v>0</v>
      </c>
      <c r="E19" s="288" t="e">
        <f>POWER(B19/$D$19,$C$19)</f>
        <v>#DIV/0!</v>
      </c>
      <c r="F19" s="835">
        <v>40</v>
      </c>
      <c r="G19" s="288" t="e">
        <f>E19*$F$19</f>
        <v>#DIV/0!</v>
      </c>
      <c r="H19" s="134">
        <f>TRUNC($G$13-($G$13/100*B19),2)</f>
        <v>8745</v>
      </c>
      <c r="I19" s="135" t="str">
        <f>A19</f>
        <v>COLOPLAST</v>
      </c>
      <c r="J19" s="288">
        <f>IF(I19=I8,J8,IF(I19=$H$7,$I$7,IF(I19=$H$8,$I$8,IF(I19=#REF!,#REF!,IF(I19=$H$10,$I$10,IF(I19=$H$11,$I$11,"1"))))))</f>
        <v>80</v>
      </c>
      <c r="K19" s="288" t="e">
        <f>G19</f>
        <v>#DIV/0!</v>
      </c>
      <c r="L19" s="70" t="e">
        <f>SUM(J19,K19)</f>
        <v>#DIV/0!</v>
      </c>
      <c r="M19" s="71" t="e">
        <f>IF(AND(K19&gt;=20,J19&gt;=60),"ANOMALIA","NO ANOMALIA")</f>
        <v>#DIV/0!</v>
      </c>
    </row>
    <row r="20" spans="1:13" ht="16.5" thickBot="1" x14ac:dyDescent="0.25">
      <c r="A20" s="140" t="str">
        <f>I9</f>
        <v>OLYMPUS ITALIA SRL</v>
      </c>
      <c r="B20" s="204"/>
      <c r="C20" s="837"/>
      <c r="D20" s="837"/>
      <c r="E20" s="290" t="e">
        <f>POWER(B20/$D$19,$C$19)</f>
        <v>#DIV/0!</v>
      </c>
      <c r="F20" s="837"/>
      <c r="G20" s="290" t="e">
        <f>E20*$F$19</f>
        <v>#DIV/0!</v>
      </c>
      <c r="H20" s="142">
        <f>TRUNC($G$13-($G$13/100*B20),2)</f>
        <v>8745</v>
      </c>
      <c r="I20" s="143" t="str">
        <f>A20</f>
        <v>OLYMPUS ITALIA SRL</v>
      </c>
      <c r="J20" s="290">
        <f>IF(I20=I9,J9,IF(I20=$H$7,$I$7,IF(I20=$H$8,$I$8,IF(I20=#REF!,#REF!,IF(I20=$H$10,$I$10,IF(I20=$H$11,$I$11,"1"))))))</f>
        <v>80</v>
      </c>
      <c r="K20" s="290"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11" priority="1" operator="containsText" text="NO ANOMALIA">
      <formula>NOT(ISERROR(SEARCH("NO ANOMALIA",M19)))</formula>
    </cfRule>
    <cfRule type="containsText" dxfId="410" priority="2" operator="containsText" text="ANOMALIA">
      <formula>NOT(ISERROR(SEARCH("ANOMALIA",M19)))</formula>
    </cfRule>
  </conditionalFormatting>
  <conditionalFormatting sqref="M19:M20">
    <cfRule type="containsText" dxfId="409" priority="3" operator="containsText" text="ANOMALIA">
      <formula>NOT(ISERROR(SEARCH("ANOMALIA",M19)))</formula>
    </cfRule>
  </conditionalFormatting>
  <conditionalFormatting sqref="L19:L20">
    <cfRule type="expression" dxfId="408" priority="4">
      <formula>L19=MAX($L$19:$L$24)</formula>
    </cfRule>
  </conditionalFormatting>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Foglio145">
    <pageSetUpPr fitToPage="1"/>
  </sheetPr>
  <dimension ref="A1:K21"/>
  <sheetViews>
    <sheetView topLeftCell="A13" workbookViewId="0">
      <selection activeCell="E20" sqref="E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515</v>
      </c>
      <c r="B2" s="775"/>
      <c r="C2" s="775"/>
      <c r="D2" s="775"/>
      <c r="E2" s="775"/>
      <c r="F2" s="775"/>
      <c r="G2" s="775"/>
      <c r="H2" s="775"/>
      <c r="I2" s="775"/>
      <c r="J2" s="775"/>
      <c r="K2" s="776"/>
    </row>
    <row r="3" spans="1:11" ht="21" thickBot="1" x14ac:dyDescent="0.35">
      <c r="A3" s="777">
        <f>'Elenco Lotti'!B195</f>
        <v>9829922440</v>
      </c>
      <c r="B3" s="778"/>
      <c r="C3" s="778"/>
      <c r="D3" s="778"/>
      <c r="E3" s="778"/>
      <c r="F3" s="778"/>
      <c r="G3" s="778"/>
      <c r="H3" s="778"/>
      <c r="I3" s="778"/>
      <c r="J3" s="778"/>
      <c r="K3" s="779"/>
    </row>
    <row r="4" spans="1:11" ht="21" thickBot="1" x14ac:dyDescent="0.35">
      <c r="A4" s="802" t="str">
        <f>'ECONOMICA LOTTO 71'!A4:K4</f>
        <v>Catetere a palloncino per dilatazione ureterale</v>
      </c>
      <c r="B4" s="803"/>
      <c r="C4" s="803"/>
      <c r="D4" s="803"/>
      <c r="E4" s="803"/>
      <c r="F4" s="803"/>
      <c r="G4" s="803"/>
      <c r="H4" s="803"/>
      <c r="I4" s="803"/>
      <c r="J4" s="803"/>
      <c r="K4" s="804"/>
    </row>
    <row r="5" spans="1:11" x14ac:dyDescent="0.2">
      <c r="A5" s="780" t="str">
        <f>'Elenco Lotti'!C195</f>
        <v>Guaina d’accesso ureterale in PTFE con rinforzo metallico resistente al kinking. Teflonata all'interno, provvista di mandrino dilatatore con attacco luer-lock e doppio foro distale e laterale con sistema one-step di rilascio del filo guida di sicurezza in parallelo. Dispositivo prossimale ergonomico ad imbuto provvisto di due fori per il fissaggio, guaina e dilatatore idrofilici, diametro interno da 9.5, 10.7, 12 e 14 Fr e con lunghezze da 20, 28, 35, 45 e 55 cm.</v>
      </c>
      <c r="B5" s="781"/>
      <c r="C5" s="781"/>
      <c r="D5" s="781"/>
      <c r="E5" s="781"/>
      <c r="F5" s="781"/>
      <c r="G5" s="781"/>
      <c r="H5" s="781"/>
      <c r="I5" s="781"/>
      <c r="J5" s="781"/>
      <c r="K5" s="782"/>
    </row>
    <row r="6" spans="1:11" ht="71.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87" t="str">
        <f>'Elenco Lotti'!R195</f>
        <v>COLOPLAST</v>
      </c>
      <c r="C8" s="205">
        <v>0.75</v>
      </c>
      <c r="D8" s="206">
        <v>0.75</v>
      </c>
      <c r="E8" s="207">
        <v>0.75</v>
      </c>
      <c r="F8" s="89">
        <f t="shared" ref="F8:F15" si="0">AVERAGE(C8:E8)</f>
        <v>0.75</v>
      </c>
      <c r="G8" s="789">
        <f>MAX(F8:F9)</f>
        <v>0.85</v>
      </c>
      <c r="H8" s="431">
        <f>F8/$G8</f>
        <v>0.88235294117647056</v>
      </c>
      <c r="I8" s="792">
        <v>50</v>
      </c>
      <c r="J8" s="88">
        <f>H8*I$8</f>
        <v>44.117647058823529</v>
      </c>
      <c r="K8" s="795" t="s">
        <v>676</v>
      </c>
    </row>
    <row r="9" spans="1:11" ht="48" customHeight="1" thickBot="1" x14ac:dyDescent="0.25">
      <c r="A9" s="787"/>
      <c r="B9" s="87" t="str">
        <f>'Elenco Lotti'!R196</f>
        <v>COOK ITALIA SRL</v>
      </c>
      <c r="C9" s="208">
        <v>0.85</v>
      </c>
      <c r="D9" s="209">
        <v>0.85</v>
      </c>
      <c r="E9" s="210">
        <v>0.85</v>
      </c>
      <c r="F9" s="92">
        <f t="shared" si="0"/>
        <v>0.85</v>
      </c>
      <c r="G9" s="790"/>
      <c r="H9" s="432">
        <f>F9/$G8</f>
        <v>1</v>
      </c>
      <c r="I9" s="793"/>
      <c r="J9" s="91">
        <f>H9*I$8</f>
        <v>50</v>
      </c>
      <c r="K9" s="796"/>
    </row>
    <row r="10" spans="1:11" ht="48" customHeight="1" x14ac:dyDescent="0.2">
      <c r="A10" s="786" t="s">
        <v>623</v>
      </c>
      <c r="B10" s="96" t="str">
        <f>B8</f>
        <v>COLOPLAST</v>
      </c>
      <c r="C10" s="205">
        <v>0.75</v>
      </c>
      <c r="D10" s="206">
        <v>0.75</v>
      </c>
      <c r="E10" s="207">
        <v>0.75</v>
      </c>
      <c r="F10" s="89">
        <f t="shared" si="0"/>
        <v>0.75</v>
      </c>
      <c r="G10" s="789">
        <f>MAX(F10:F11)</f>
        <v>0.85</v>
      </c>
      <c r="H10" s="431">
        <f>F10/$G10</f>
        <v>0.88235294117647056</v>
      </c>
      <c r="I10" s="792">
        <v>15</v>
      </c>
      <c r="J10" s="88">
        <f>H10*I$10</f>
        <v>13.235294117647058</v>
      </c>
      <c r="K10" s="796"/>
    </row>
    <row r="11" spans="1:11" ht="48" customHeight="1" thickBot="1" x14ac:dyDescent="0.25">
      <c r="A11" s="787"/>
      <c r="B11" s="97" t="str">
        <f>B9</f>
        <v>COOK ITALIA SRL</v>
      </c>
      <c r="C11" s="208">
        <v>0.85</v>
      </c>
      <c r="D11" s="209">
        <v>0.85</v>
      </c>
      <c r="E11" s="210">
        <v>0.85</v>
      </c>
      <c r="F11" s="92">
        <f t="shared" si="0"/>
        <v>0.85</v>
      </c>
      <c r="G11" s="790"/>
      <c r="H11" s="432">
        <f>F11/$G10</f>
        <v>1</v>
      </c>
      <c r="I11" s="793"/>
      <c r="J11" s="91">
        <f>H11*I$10</f>
        <v>15</v>
      </c>
      <c r="K11" s="796"/>
    </row>
    <row r="12" spans="1:11" ht="48" customHeight="1" x14ac:dyDescent="0.2">
      <c r="A12" s="786" t="s">
        <v>427</v>
      </c>
      <c r="B12" s="99" t="str">
        <f>B8</f>
        <v>COLOPLAST</v>
      </c>
      <c r="C12" s="205">
        <v>0.75</v>
      </c>
      <c r="D12" s="206">
        <v>0.75</v>
      </c>
      <c r="E12" s="207">
        <v>0.75</v>
      </c>
      <c r="F12" s="89">
        <f t="shared" si="0"/>
        <v>0.75</v>
      </c>
      <c r="G12" s="789">
        <f>MAX(F12:F13)</f>
        <v>0.85</v>
      </c>
      <c r="H12" s="431">
        <f>F12/$G12</f>
        <v>0.88235294117647056</v>
      </c>
      <c r="I12" s="792">
        <v>10</v>
      </c>
      <c r="J12" s="88">
        <f>H12*I$12</f>
        <v>8.8235294117647065</v>
      </c>
      <c r="K12" s="796"/>
    </row>
    <row r="13" spans="1:11" ht="48" customHeight="1" thickBot="1" x14ac:dyDescent="0.25">
      <c r="A13" s="805"/>
      <c r="B13" s="100" t="str">
        <f>B9</f>
        <v>COOK ITALIA SRL</v>
      </c>
      <c r="C13" s="208">
        <v>0.85</v>
      </c>
      <c r="D13" s="209">
        <v>0.85</v>
      </c>
      <c r="E13" s="210">
        <v>0.85</v>
      </c>
      <c r="F13" s="95">
        <f t="shared" si="0"/>
        <v>0.85</v>
      </c>
      <c r="G13" s="791"/>
      <c r="H13" s="433">
        <f>F13/$G12</f>
        <v>1</v>
      </c>
      <c r="I13" s="794"/>
      <c r="J13" s="94">
        <f>H13*I$12</f>
        <v>10</v>
      </c>
      <c r="K13" s="796"/>
    </row>
    <row r="14" spans="1:11" ht="48" customHeight="1" x14ac:dyDescent="0.2">
      <c r="A14" s="786" t="s">
        <v>621</v>
      </c>
      <c r="B14" s="99" t="str">
        <f>B8</f>
        <v>COLOPLAST</v>
      </c>
      <c r="C14" s="205">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COOK ITALIA SRL</v>
      </c>
      <c r="C15" s="214">
        <v>1</v>
      </c>
      <c r="D15" s="215">
        <v>1</v>
      </c>
      <c r="E15" s="216">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COLOPLAST</v>
      </c>
      <c r="B20" s="148">
        <f>J8+J10+J12+J14</f>
        <v>71.17647058823529</v>
      </c>
      <c r="C20" s="615"/>
      <c r="D20" s="531"/>
      <c r="E20" s="531"/>
      <c r="F20" s="532"/>
      <c r="G20" s="531"/>
      <c r="H20" s="105"/>
      <c r="I20" s="105"/>
      <c r="J20" s="105"/>
      <c r="K20" s="105"/>
    </row>
    <row r="21" spans="1:11" ht="16.5" thickBot="1" x14ac:dyDescent="0.3">
      <c r="A21" s="112" t="str">
        <f>B9</f>
        <v>COOK ITALIA SRL</v>
      </c>
      <c r="B21" s="113">
        <f>J9+J11+J13+J15</f>
        <v>80</v>
      </c>
      <c r="C21" s="61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2:A13"/>
    <mergeCell ref="G12:G13"/>
    <mergeCell ref="I12:I13"/>
    <mergeCell ref="G14:G15"/>
    <mergeCell ref="I14:I15"/>
    <mergeCell ref="A14:A15"/>
    <mergeCell ref="K8:K15"/>
    <mergeCell ref="I8:I9"/>
    <mergeCell ref="B1:K1"/>
    <mergeCell ref="A2:K2"/>
    <mergeCell ref="A3:K3"/>
    <mergeCell ref="A4:K4"/>
    <mergeCell ref="A5:K6"/>
    <mergeCell ref="A8:A9"/>
    <mergeCell ref="G8:G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Foglio146"/>
  <dimension ref="A1:M20"/>
  <sheetViews>
    <sheetView topLeftCell="A7" workbookViewId="0">
      <selection activeCell="J9" sqref="J9:K9"/>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515</v>
      </c>
      <c r="B2" s="775"/>
      <c r="C2" s="775"/>
      <c r="D2" s="775"/>
      <c r="E2" s="775"/>
      <c r="F2" s="775"/>
      <c r="G2" s="775"/>
      <c r="H2" s="775"/>
      <c r="I2" s="775"/>
      <c r="J2" s="775"/>
      <c r="K2" s="776"/>
      <c r="L2" s="105"/>
      <c r="M2" s="105"/>
    </row>
    <row r="3" spans="1:13" ht="21" thickBot="1" x14ac:dyDescent="0.35">
      <c r="A3" s="777">
        <f>'Elenco Lotti'!B195</f>
        <v>9829922440</v>
      </c>
      <c r="B3" s="778"/>
      <c r="C3" s="778"/>
      <c r="D3" s="778"/>
      <c r="E3" s="778"/>
      <c r="F3" s="778"/>
      <c r="G3" s="778"/>
      <c r="H3" s="778"/>
      <c r="I3" s="778"/>
      <c r="J3" s="778"/>
      <c r="K3" s="779"/>
      <c r="L3" s="105"/>
      <c r="M3" s="105"/>
    </row>
    <row r="4" spans="1:13" ht="21" thickBot="1" x14ac:dyDescent="0.35">
      <c r="A4" s="802" t="str">
        <f>'ECONOMICA LOTTO 71'!A4:K4</f>
        <v>Catetere a palloncino per dilatazione ureterale</v>
      </c>
      <c r="B4" s="803"/>
      <c r="C4" s="803"/>
      <c r="D4" s="803"/>
      <c r="E4" s="803"/>
      <c r="F4" s="803"/>
      <c r="G4" s="803"/>
      <c r="H4" s="803"/>
      <c r="I4" s="803"/>
      <c r="J4" s="803"/>
      <c r="K4" s="804"/>
      <c r="L4" s="105"/>
      <c r="M4" s="105"/>
    </row>
    <row r="5" spans="1:13" ht="21.75" customHeight="1" x14ac:dyDescent="0.25">
      <c r="A5" s="780" t="str">
        <f>'Elenco Lotti'!C195</f>
        <v>Guaina d’accesso ureterale in PTFE con rinforzo metallico resistente al kinking. Teflonata all'interno, provvista di mandrino dilatatore con attacco luer-lock e doppio foro distale e laterale con sistema one-step di rilascio del filo guida di sicurezza in parallelo. Dispositivo prossimale ergonomico ad imbuto provvisto di due fori per il fissaggio, guaina e dilatatore idrofilici, diametro interno da 9.5, 10.7, 12 e 14 Fr e con lunghezze da 20, 28, 35, 45 e 55 cm.</v>
      </c>
      <c r="B5" s="781"/>
      <c r="C5" s="781"/>
      <c r="D5" s="781"/>
      <c r="E5" s="781"/>
      <c r="F5" s="781"/>
      <c r="G5" s="781"/>
      <c r="H5" s="781"/>
      <c r="I5" s="781"/>
      <c r="J5" s="781"/>
      <c r="K5" s="782"/>
      <c r="L5" s="105"/>
      <c r="M5" s="105"/>
    </row>
    <row r="6" spans="1:13" ht="5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72'!A20</f>
        <v>COLOPLAST</v>
      </c>
      <c r="J8" s="811">
        <f>'LOTTO 72'!B20</f>
        <v>71.17647058823529</v>
      </c>
      <c r="K8" s="812"/>
      <c r="L8" s="117"/>
      <c r="M8" s="118"/>
    </row>
    <row r="9" spans="1:13" ht="16.5" thickBot="1" x14ac:dyDescent="0.3">
      <c r="A9" s="808"/>
      <c r="B9" s="808"/>
      <c r="C9" s="808"/>
      <c r="D9" s="808"/>
      <c r="E9" s="808"/>
      <c r="F9" s="808"/>
      <c r="G9" s="808"/>
      <c r="H9" s="808"/>
      <c r="I9" s="144" t="str">
        <f>'LOTTO 72'!A21</f>
        <v>COOK ITALIA SRL</v>
      </c>
      <c r="J9" s="811">
        <f>'LOTTO 72'!B21</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87"/>
      <c r="F12" s="105"/>
      <c r="G12" s="822" t="s">
        <v>432</v>
      </c>
      <c r="H12" s="823"/>
      <c r="I12" s="144"/>
      <c r="J12" s="811"/>
      <c r="K12" s="812"/>
      <c r="L12" s="117"/>
      <c r="M12" s="118"/>
    </row>
    <row r="13" spans="1:13" ht="16.5" thickBot="1" x14ac:dyDescent="0.3">
      <c r="A13" s="819" t="s">
        <v>433</v>
      </c>
      <c r="B13" s="820"/>
      <c r="C13" s="820"/>
      <c r="D13" s="821"/>
      <c r="E13" s="287"/>
      <c r="F13" s="105"/>
      <c r="G13" s="824">
        <f>'Elenco Lotti'!O195</f>
        <v>34980.000000000007</v>
      </c>
      <c r="H13" s="825"/>
      <c r="I13" s="144"/>
      <c r="J13" s="811"/>
      <c r="K13" s="812"/>
      <c r="L13" s="117"/>
      <c r="M13" s="118"/>
    </row>
    <row r="14" spans="1:13" ht="16.5" thickBot="1" x14ac:dyDescent="0.3">
      <c r="A14" s="826" t="s">
        <v>434</v>
      </c>
      <c r="B14" s="820"/>
      <c r="C14" s="820"/>
      <c r="D14" s="821"/>
      <c r="E14" s="287"/>
      <c r="F14" s="105"/>
      <c r="G14" s="827"/>
      <c r="H14" s="827"/>
      <c r="I14" s="150"/>
      <c r="J14" s="828"/>
      <c r="K14" s="829"/>
      <c r="L14" s="105"/>
      <c r="M14" s="105"/>
    </row>
    <row r="15" spans="1:13" ht="15.75" x14ac:dyDescent="0.25">
      <c r="A15" s="819" t="s">
        <v>435</v>
      </c>
      <c r="B15" s="820"/>
      <c r="C15" s="820"/>
      <c r="D15" s="821"/>
      <c r="E15" s="287"/>
      <c r="F15" s="105"/>
      <c r="G15" s="830"/>
      <c r="H15" s="830"/>
      <c r="I15" s="105"/>
      <c r="J15" s="105"/>
      <c r="K15" s="105"/>
      <c r="L15" s="105"/>
      <c r="M15" s="105"/>
    </row>
    <row r="16" spans="1:13" ht="16.5" thickBot="1" x14ac:dyDescent="0.3">
      <c r="A16" s="831"/>
      <c r="B16" s="832"/>
      <c r="C16" s="832"/>
      <c r="D16" s="833"/>
      <c r="E16" s="2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COLOPLAST</v>
      </c>
      <c r="B19" s="202"/>
      <c r="C19" s="835">
        <v>0.5</v>
      </c>
      <c r="D19" s="835">
        <f>MAX(B19:B20)</f>
        <v>0</v>
      </c>
      <c r="E19" s="288" t="e">
        <f>POWER(B19/$D$19,$C$19)</f>
        <v>#DIV/0!</v>
      </c>
      <c r="F19" s="835">
        <v>40</v>
      </c>
      <c r="G19" s="288" t="e">
        <f>E19*$F$19</f>
        <v>#DIV/0!</v>
      </c>
      <c r="H19" s="134">
        <f>TRUNC($G$13-($G$13/100*B19),2)</f>
        <v>34980</v>
      </c>
      <c r="I19" s="135" t="str">
        <f>A19</f>
        <v>COLOPLAST</v>
      </c>
      <c r="J19" s="288">
        <f>IF(I19=I8,J8,IF(I19=$H$7,$I$7,IF(I19=$H$8,$I$8,IF(I19=#REF!,#REF!,IF(I19=$H$10,$I$10,IF(I19=$H$11,$I$11,"1"))))))</f>
        <v>71.17647058823529</v>
      </c>
      <c r="K19" s="288" t="e">
        <f>G19</f>
        <v>#DIV/0!</v>
      </c>
      <c r="L19" s="70" t="e">
        <f>SUM(J19,K19)</f>
        <v>#DIV/0!</v>
      </c>
      <c r="M19" s="71" t="e">
        <f>IF(AND(K19&gt;=20,J19&gt;=60),"ANOMALIA","NO ANOMALIA")</f>
        <v>#DIV/0!</v>
      </c>
    </row>
    <row r="20" spans="1:13" ht="16.5" thickBot="1" x14ac:dyDescent="0.25">
      <c r="A20" s="140" t="str">
        <f>I9</f>
        <v>COOK ITALIA SRL</v>
      </c>
      <c r="B20" s="204"/>
      <c r="C20" s="837"/>
      <c r="D20" s="837"/>
      <c r="E20" s="290" t="e">
        <f>POWER(B20/$D$19,$C$19)</f>
        <v>#DIV/0!</v>
      </c>
      <c r="F20" s="837"/>
      <c r="G20" s="290" t="e">
        <f>E20*$F$19</f>
        <v>#DIV/0!</v>
      </c>
      <c r="H20" s="142">
        <f>TRUNC($G$13-($G$13/100*B20),2)</f>
        <v>34980</v>
      </c>
      <c r="I20" s="143" t="str">
        <f>A20</f>
        <v>COOK ITALIA SRL</v>
      </c>
      <c r="J20" s="290">
        <f>IF(I20=I9,J9,IF(I20=$H$7,$I$7,IF(I20=$H$8,$I$8,IF(I20=#REF!,#REF!,IF(I20=$H$10,$I$10,IF(I20=$H$11,$I$11,"1"))))))</f>
        <v>80</v>
      </c>
      <c r="K20" s="290"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407" priority="1" operator="containsText" text="NO ANOMALIA">
      <formula>NOT(ISERROR(SEARCH("NO ANOMALIA",M19)))</formula>
    </cfRule>
    <cfRule type="containsText" dxfId="406" priority="2" operator="containsText" text="ANOMALIA">
      <formula>NOT(ISERROR(SEARCH("ANOMALIA",M19)))</formula>
    </cfRule>
  </conditionalFormatting>
  <conditionalFormatting sqref="M19:M20">
    <cfRule type="containsText" dxfId="405" priority="3" operator="containsText" text="ANOMALIA">
      <formula>NOT(ISERROR(SEARCH("ANOMALIA",M19)))</formula>
    </cfRule>
  </conditionalFormatting>
  <conditionalFormatting sqref="L19:L20">
    <cfRule type="expression" dxfId="404" priority="4">
      <formula>L19=MAX($L$19:$L$24)</formula>
    </cfRule>
  </conditionalFormatting>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Foglio147">
    <pageSetUpPr fitToPage="1"/>
  </sheetPr>
  <dimension ref="A1:K41"/>
  <sheetViews>
    <sheetView topLeftCell="A8" workbookViewId="0">
      <selection activeCell="H35" sqref="H35"/>
    </sheetView>
  </sheetViews>
  <sheetFormatPr defaultColWidth="9.140625" defaultRowHeight="12.75" x14ac:dyDescent="0.2"/>
  <cols>
    <col min="1" max="1" width="62.7109375" style="77" customWidth="1"/>
    <col min="2" max="2" width="26.42578125" style="77" customWidth="1"/>
    <col min="3" max="5" width="13.42578125" style="77" customWidth="1"/>
    <col min="6" max="9" width="9.140625" style="77"/>
    <col min="10" max="10" width="10.140625" style="77" bestFit="1" customWidth="1"/>
    <col min="11" max="11" width="83.7109375" style="77" customWidth="1"/>
    <col min="12" max="16384" width="9.140625" style="77"/>
  </cols>
  <sheetData>
    <row r="1" spans="1:11" ht="81" customHeight="1" thickBot="1" x14ac:dyDescent="0.35">
      <c r="A1" s="76" cm="1">
        <f t="array" aca="1" ref="A1" ca="1">A1:K31</f>
        <v>0</v>
      </c>
      <c r="B1" s="772" t="s">
        <v>423</v>
      </c>
      <c r="C1" s="772"/>
      <c r="D1" s="772"/>
      <c r="E1" s="772"/>
      <c r="F1" s="772"/>
      <c r="G1" s="772"/>
      <c r="H1" s="772"/>
      <c r="I1" s="772"/>
      <c r="J1" s="772"/>
      <c r="K1" s="773"/>
    </row>
    <row r="2" spans="1:11" ht="21" thickBot="1" x14ac:dyDescent="0.35">
      <c r="A2" s="774" t="s">
        <v>516</v>
      </c>
      <c r="B2" s="775"/>
      <c r="C2" s="775"/>
      <c r="D2" s="775"/>
      <c r="E2" s="775"/>
      <c r="F2" s="775"/>
      <c r="G2" s="775"/>
      <c r="H2" s="775"/>
      <c r="I2" s="775"/>
      <c r="J2" s="775"/>
      <c r="K2" s="776"/>
    </row>
    <row r="3" spans="1:11" ht="21" thickBot="1" x14ac:dyDescent="0.35">
      <c r="A3" s="777">
        <f>'Elenco Lotti'!B199</f>
        <v>9829938175</v>
      </c>
      <c r="B3" s="778"/>
      <c r="C3" s="778"/>
      <c r="D3" s="778"/>
      <c r="E3" s="778"/>
      <c r="F3" s="778"/>
      <c r="G3" s="778"/>
      <c r="H3" s="778"/>
      <c r="I3" s="778"/>
      <c r="J3" s="778"/>
      <c r="K3" s="779"/>
    </row>
    <row r="4" spans="1:11" ht="21" thickBot="1" x14ac:dyDescent="0.35">
      <c r="A4" s="802" t="str">
        <f>'ECONOMICA LOTTO 72'!A4:K4</f>
        <v>Catetere a palloncino per dilatazione ureterale</v>
      </c>
      <c r="B4" s="803"/>
      <c r="C4" s="803"/>
      <c r="D4" s="803"/>
      <c r="E4" s="803"/>
      <c r="F4" s="803"/>
      <c r="G4" s="803"/>
      <c r="H4" s="803"/>
      <c r="I4" s="803"/>
      <c r="J4" s="803"/>
      <c r="K4" s="804"/>
    </row>
    <row r="5" spans="1:11" ht="12.75" customHeight="1" x14ac:dyDescent="0.2">
      <c r="A5" s="780" t="str">
        <f>'Elenco Lotti'!C197</f>
        <v>Guaina d’accesso ureterale in PTFE con rinforzo metallico resistente al kinking. Teflonata all'interno, provvista di mandrino dilatatore con attacco luer-lock. Dispositivo prossimale ergonomico ad imbuto provvisto di due fori per il fissaggio, guaina e dilatatore idrofilici, diametro interno da 9.5, 10.7, 12 e 14 Fr e con lunghezze da 20, 28, 35, 45 e 55 cm.</v>
      </c>
      <c r="B5" s="781"/>
      <c r="C5" s="781"/>
      <c r="D5" s="781"/>
      <c r="E5" s="781"/>
      <c r="F5" s="781"/>
      <c r="G5" s="781"/>
      <c r="H5" s="781"/>
      <c r="I5" s="781"/>
      <c r="J5" s="781"/>
      <c r="K5" s="782"/>
    </row>
    <row r="6" spans="1:11" ht="57"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Lotti'!R197</f>
        <v>CHIRURMEDICA SRL</v>
      </c>
      <c r="C8" s="205">
        <v>0.75</v>
      </c>
      <c r="D8" s="205">
        <v>0.75</v>
      </c>
      <c r="E8" s="205">
        <v>0.75</v>
      </c>
      <c r="F8" s="89">
        <f>AVERAGE(C8:E8)</f>
        <v>0.75</v>
      </c>
      <c r="G8" s="789">
        <f>MAX(F8:F13)</f>
        <v>1</v>
      </c>
      <c r="H8" s="431">
        <f>F8/$G8</f>
        <v>0.75</v>
      </c>
      <c r="I8" s="792">
        <v>50</v>
      </c>
      <c r="J8" s="88">
        <f t="shared" ref="J8:J13" si="0">H8*I$8</f>
        <v>37.5</v>
      </c>
      <c r="K8" s="795" t="s">
        <v>753</v>
      </c>
    </row>
    <row r="9" spans="1:11" ht="15.75" x14ac:dyDescent="0.2">
      <c r="A9" s="787"/>
      <c r="B9" s="90" t="str">
        <f>'Elenco Lotti'!R198</f>
        <v>COLOPLAST</v>
      </c>
      <c r="C9" s="208">
        <v>0.25</v>
      </c>
      <c r="D9" s="208">
        <v>0.25</v>
      </c>
      <c r="E9" s="208">
        <v>0.25</v>
      </c>
      <c r="F9" s="92">
        <f t="shared" ref="F9:F31" si="1">AVERAGE(C9:E9)</f>
        <v>0.25</v>
      </c>
      <c r="G9" s="790"/>
      <c r="H9" s="432">
        <f>F9/$G8</f>
        <v>0.25</v>
      </c>
      <c r="I9" s="793"/>
      <c r="J9" s="91">
        <f t="shared" si="0"/>
        <v>12.5</v>
      </c>
      <c r="K9" s="796"/>
    </row>
    <row r="10" spans="1:11" ht="15.75" x14ac:dyDescent="0.2">
      <c r="A10" s="787"/>
      <c r="B10" s="90" t="str">
        <f>'Elenco Lotti'!R199</f>
        <v>BOSTON SCIENTIFIC S.P.A.</v>
      </c>
      <c r="C10" s="208">
        <v>0.25</v>
      </c>
      <c r="D10" s="208">
        <v>0.25</v>
      </c>
      <c r="E10" s="208">
        <v>0.25</v>
      </c>
      <c r="F10" s="92">
        <f t="shared" si="1"/>
        <v>0.25</v>
      </c>
      <c r="G10" s="790"/>
      <c r="H10" s="432">
        <f>F10/$G8</f>
        <v>0.25</v>
      </c>
      <c r="I10" s="793"/>
      <c r="J10" s="91">
        <f t="shared" si="0"/>
        <v>12.5</v>
      </c>
      <c r="K10" s="796"/>
    </row>
    <row r="11" spans="1:11" ht="15.75" x14ac:dyDescent="0.2">
      <c r="A11" s="787"/>
      <c r="B11" s="90" t="str">
        <f>'Elenco Lotti'!R200</f>
        <v>ARS CHIRURGICA SRL</v>
      </c>
      <c r="C11" s="208">
        <v>0.25</v>
      </c>
      <c r="D11" s="208">
        <v>0.25</v>
      </c>
      <c r="E11" s="208">
        <v>0.25</v>
      </c>
      <c r="F11" s="92">
        <f t="shared" si="1"/>
        <v>0.25</v>
      </c>
      <c r="G11" s="790"/>
      <c r="H11" s="432">
        <f>F11/$G8</f>
        <v>0.25</v>
      </c>
      <c r="I11" s="793"/>
      <c r="J11" s="91">
        <f t="shared" si="0"/>
        <v>12.5</v>
      </c>
      <c r="K11" s="796"/>
    </row>
    <row r="12" spans="1:11" ht="15.75" x14ac:dyDescent="0.2">
      <c r="A12" s="787"/>
      <c r="B12" s="90" t="str">
        <f>'Elenco Lotti'!R201</f>
        <v>COOK ITALIA SRL</v>
      </c>
      <c r="C12" s="208">
        <v>1</v>
      </c>
      <c r="D12" s="208">
        <v>1</v>
      </c>
      <c r="E12" s="208">
        <v>1</v>
      </c>
      <c r="F12" s="92">
        <f t="shared" si="1"/>
        <v>1</v>
      </c>
      <c r="G12" s="790"/>
      <c r="H12" s="432">
        <f>F12/$G8</f>
        <v>1</v>
      </c>
      <c r="I12" s="793"/>
      <c r="J12" s="91">
        <f t="shared" si="0"/>
        <v>50</v>
      </c>
      <c r="K12" s="796"/>
    </row>
    <row r="13" spans="1:11" ht="16.5" thickBot="1" x14ac:dyDescent="0.25">
      <c r="A13" s="805"/>
      <c r="B13" s="286" t="str">
        <f>'Elenco Lotti'!R202</f>
        <v>OLYMPUS ITALIA SRL</v>
      </c>
      <c r="C13" s="214">
        <v>1</v>
      </c>
      <c r="D13" s="214">
        <v>1</v>
      </c>
      <c r="E13" s="214">
        <v>1</v>
      </c>
      <c r="F13" s="101">
        <f t="shared" si="1"/>
        <v>1</v>
      </c>
      <c r="G13" s="806"/>
      <c r="H13" s="434">
        <f>F13/$G8</f>
        <v>1</v>
      </c>
      <c r="I13" s="807"/>
      <c r="J13" s="102">
        <f t="shared" si="0"/>
        <v>50</v>
      </c>
      <c r="K13" s="796"/>
    </row>
    <row r="14" spans="1:11" ht="15.75" customHeight="1" x14ac:dyDescent="0.2">
      <c r="A14" s="860" t="s">
        <v>623</v>
      </c>
      <c r="B14" s="96" t="str">
        <f t="shared" ref="B14:B19" si="2">B8</f>
        <v>CHIRURMEDICA SRL</v>
      </c>
      <c r="C14" s="205">
        <v>0.75</v>
      </c>
      <c r="D14" s="205">
        <v>0.75</v>
      </c>
      <c r="E14" s="205">
        <v>0.75</v>
      </c>
      <c r="F14" s="221">
        <f t="shared" si="1"/>
        <v>0.75</v>
      </c>
      <c r="G14" s="861">
        <f>MAX(F14:F19)</f>
        <v>1</v>
      </c>
      <c r="H14" s="436">
        <f>F14/$G14</f>
        <v>0.75</v>
      </c>
      <c r="I14" s="859">
        <v>15</v>
      </c>
      <c r="J14" s="222">
        <f t="shared" ref="J14:J19" si="3">H14*I$14</f>
        <v>11.25</v>
      </c>
      <c r="K14" s="796"/>
    </row>
    <row r="15" spans="1:11" ht="15.75" x14ac:dyDescent="0.2">
      <c r="A15" s="787"/>
      <c r="B15" s="97" t="str">
        <f t="shared" si="2"/>
        <v>COLOPLAST</v>
      </c>
      <c r="C15" s="208">
        <v>0.25</v>
      </c>
      <c r="D15" s="208">
        <v>0.25</v>
      </c>
      <c r="E15" s="208">
        <v>0.25</v>
      </c>
      <c r="F15" s="92">
        <f t="shared" si="1"/>
        <v>0.25</v>
      </c>
      <c r="G15" s="790"/>
      <c r="H15" s="432">
        <f>F15/$G14</f>
        <v>0.25</v>
      </c>
      <c r="I15" s="793"/>
      <c r="J15" s="91">
        <f t="shared" si="3"/>
        <v>3.75</v>
      </c>
      <c r="K15" s="796"/>
    </row>
    <row r="16" spans="1:11" ht="15.75" x14ac:dyDescent="0.2">
      <c r="A16" s="787"/>
      <c r="B16" s="97" t="str">
        <f t="shared" si="2"/>
        <v>BOSTON SCIENTIFIC S.P.A.</v>
      </c>
      <c r="C16" s="208">
        <v>0.25</v>
      </c>
      <c r="D16" s="208">
        <v>0.25</v>
      </c>
      <c r="E16" s="208">
        <v>0.25</v>
      </c>
      <c r="F16" s="92">
        <f t="shared" si="1"/>
        <v>0.25</v>
      </c>
      <c r="G16" s="790"/>
      <c r="H16" s="432">
        <f>F16/$G14</f>
        <v>0.25</v>
      </c>
      <c r="I16" s="793"/>
      <c r="J16" s="91">
        <f t="shared" si="3"/>
        <v>3.75</v>
      </c>
      <c r="K16" s="796"/>
    </row>
    <row r="17" spans="1:11" ht="15.75" x14ac:dyDescent="0.2">
      <c r="A17" s="787"/>
      <c r="B17" s="97" t="str">
        <f t="shared" si="2"/>
        <v>ARS CHIRURGICA SRL</v>
      </c>
      <c r="C17" s="208">
        <v>0.25</v>
      </c>
      <c r="D17" s="208">
        <v>0.25</v>
      </c>
      <c r="E17" s="208">
        <v>0.25</v>
      </c>
      <c r="F17" s="92">
        <f t="shared" si="1"/>
        <v>0.25</v>
      </c>
      <c r="G17" s="790"/>
      <c r="H17" s="432">
        <f>F17/$G14</f>
        <v>0.25</v>
      </c>
      <c r="I17" s="793"/>
      <c r="J17" s="91">
        <f t="shared" si="3"/>
        <v>3.75</v>
      </c>
      <c r="K17" s="796"/>
    </row>
    <row r="18" spans="1:11" ht="15.75" x14ac:dyDescent="0.2">
      <c r="A18" s="787"/>
      <c r="B18" s="97" t="str">
        <f t="shared" si="2"/>
        <v>COOK ITALIA SRL</v>
      </c>
      <c r="C18" s="208">
        <v>1</v>
      </c>
      <c r="D18" s="208">
        <v>1</v>
      </c>
      <c r="E18" s="208">
        <v>1</v>
      </c>
      <c r="F18" s="92">
        <f t="shared" si="1"/>
        <v>1</v>
      </c>
      <c r="G18" s="790"/>
      <c r="H18" s="432">
        <f>F18/$G14</f>
        <v>1</v>
      </c>
      <c r="I18" s="793"/>
      <c r="J18" s="91">
        <f t="shared" si="3"/>
        <v>15</v>
      </c>
      <c r="K18" s="796"/>
    </row>
    <row r="19" spans="1:11" ht="16.5" thickBot="1" x14ac:dyDescent="0.25">
      <c r="A19" s="788"/>
      <c r="B19" s="98" t="str">
        <f t="shared" si="2"/>
        <v>OLYMPUS ITALIA SRL</v>
      </c>
      <c r="C19" s="214">
        <v>1</v>
      </c>
      <c r="D19" s="214">
        <v>1</v>
      </c>
      <c r="E19" s="214">
        <v>1</v>
      </c>
      <c r="F19" s="95">
        <f t="shared" si="1"/>
        <v>1</v>
      </c>
      <c r="G19" s="791"/>
      <c r="H19" s="433">
        <f>F19/$G14</f>
        <v>1</v>
      </c>
      <c r="I19" s="794"/>
      <c r="J19" s="94">
        <f t="shared" si="3"/>
        <v>15</v>
      </c>
      <c r="K19" s="796"/>
    </row>
    <row r="20" spans="1:11" ht="15.75" customHeight="1" x14ac:dyDescent="0.2">
      <c r="A20" s="786" t="s">
        <v>427</v>
      </c>
      <c r="B20" s="99" t="str">
        <f t="shared" ref="B20:B25" si="4">B8</f>
        <v>CHIRURMEDICA SRL</v>
      </c>
      <c r="C20" s="217">
        <v>0.75</v>
      </c>
      <c r="D20" s="205">
        <v>0.75</v>
      </c>
      <c r="E20" s="568">
        <v>0.75</v>
      </c>
      <c r="F20" s="89">
        <f t="shared" si="1"/>
        <v>0.75</v>
      </c>
      <c r="G20" s="789">
        <f>MAX(F20:F25)</f>
        <v>1</v>
      </c>
      <c r="H20" s="604">
        <f>F20/$G20</f>
        <v>0.75</v>
      </c>
      <c r="I20" s="792">
        <v>10</v>
      </c>
      <c r="J20" s="88">
        <f t="shared" ref="J20:J25" si="5">H20*I$20</f>
        <v>7.5</v>
      </c>
      <c r="K20" s="796"/>
    </row>
    <row r="21" spans="1:11" ht="15.75" x14ac:dyDescent="0.2">
      <c r="A21" s="787"/>
      <c r="B21" s="97" t="str">
        <f t="shared" si="4"/>
        <v>COLOPLAST</v>
      </c>
      <c r="C21" s="218">
        <v>0.25</v>
      </c>
      <c r="D21" s="208">
        <v>0.25</v>
      </c>
      <c r="E21" s="624">
        <v>0.25</v>
      </c>
      <c r="F21" s="92">
        <f t="shared" si="1"/>
        <v>0.25</v>
      </c>
      <c r="G21" s="790"/>
      <c r="H21" s="605">
        <f>F21/$G20</f>
        <v>0.25</v>
      </c>
      <c r="I21" s="793"/>
      <c r="J21" s="91">
        <f t="shared" si="5"/>
        <v>2.5</v>
      </c>
      <c r="K21" s="796"/>
    </row>
    <row r="22" spans="1:11" ht="15.75" x14ac:dyDescent="0.2">
      <c r="A22" s="787"/>
      <c r="B22" s="97" t="str">
        <f t="shared" si="4"/>
        <v>BOSTON SCIENTIFIC S.P.A.</v>
      </c>
      <c r="C22" s="218">
        <v>0.25</v>
      </c>
      <c r="D22" s="208">
        <v>0.25</v>
      </c>
      <c r="E22" s="624">
        <v>0.25</v>
      </c>
      <c r="F22" s="92">
        <f t="shared" si="1"/>
        <v>0.25</v>
      </c>
      <c r="G22" s="790"/>
      <c r="H22" s="605">
        <v>0.25</v>
      </c>
      <c r="I22" s="793"/>
      <c r="J22" s="91">
        <f t="shared" si="5"/>
        <v>2.5</v>
      </c>
      <c r="K22" s="796"/>
    </row>
    <row r="23" spans="1:11" ht="15.75" x14ac:dyDescent="0.2">
      <c r="A23" s="787"/>
      <c r="B23" s="97" t="str">
        <f t="shared" si="4"/>
        <v>ARS CHIRURGICA SRL</v>
      </c>
      <c r="C23" s="218">
        <v>0.25</v>
      </c>
      <c r="D23" s="208">
        <v>0.25</v>
      </c>
      <c r="E23" s="624">
        <v>0.25</v>
      </c>
      <c r="F23" s="92">
        <f t="shared" si="1"/>
        <v>0.25</v>
      </c>
      <c r="G23" s="790"/>
      <c r="H23" s="605">
        <f>F23/$G20</f>
        <v>0.25</v>
      </c>
      <c r="I23" s="793"/>
      <c r="J23" s="91">
        <f>H21*I$20</f>
        <v>2.5</v>
      </c>
      <c r="K23" s="796"/>
    </row>
    <row r="24" spans="1:11" ht="15.75" x14ac:dyDescent="0.2">
      <c r="A24" s="787"/>
      <c r="B24" s="97" t="str">
        <f t="shared" si="4"/>
        <v>COOK ITALIA SRL</v>
      </c>
      <c r="C24" s="218">
        <v>1</v>
      </c>
      <c r="D24" s="208">
        <v>1</v>
      </c>
      <c r="E24" s="624">
        <v>1</v>
      </c>
      <c r="F24" s="92">
        <f t="shared" si="1"/>
        <v>1</v>
      </c>
      <c r="G24" s="790"/>
      <c r="H24" s="605">
        <f>F24/$G20</f>
        <v>1</v>
      </c>
      <c r="I24" s="793"/>
      <c r="J24" s="91">
        <f>H21*I$20</f>
        <v>2.5</v>
      </c>
      <c r="K24" s="796"/>
    </row>
    <row r="25" spans="1:11" ht="16.5" thickBot="1" x14ac:dyDescent="0.25">
      <c r="A25" s="805"/>
      <c r="B25" s="98" t="str">
        <f t="shared" si="4"/>
        <v>OLYMPUS ITALIA SRL</v>
      </c>
      <c r="C25" s="220">
        <v>1</v>
      </c>
      <c r="D25" s="214">
        <v>1</v>
      </c>
      <c r="E25" s="546">
        <v>1</v>
      </c>
      <c r="F25" s="101">
        <f t="shared" si="1"/>
        <v>1</v>
      </c>
      <c r="G25" s="806"/>
      <c r="H25" s="608">
        <f>F25/$G20</f>
        <v>1</v>
      </c>
      <c r="I25" s="807"/>
      <c r="J25" s="102">
        <f t="shared" si="5"/>
        <v>10</v>
      </c>
      <c r="K25" s="796"/>
    </row>
    <row r="26" spans="1:11" ht="15.75" x14ac:dyDescent="0.2">
      <c r="A26" s="786" t="s">
        <v>621</v>
      </c>
      <c r="B26" s="99" t="str">
        <f t="shared" ref="B26:B31" si="6">B8</f>
        <v>CHIRURMEDICA SRL</v>
      </c>
      <c r="C26" s="205">
        <v>1</v>
      </c>
      <c r="D26" s="206">
        <v>1</v>
      </c>
      <c r="E26" s="393">
        <v>1</v>
      </c>
      <c r="F26" s="89">
        <f t="shared" si="1"/>
        <v>1</v>
      </c>
      <c r="G26" s="789">
        <f>MAX(F26:F31)</f>
        <v>1</v>
      </c>
      <c r="H26" s="604">
        <f>F26/$G26</f>
        <v>1</v>
      </c>
      <c r="I26" s="792">
        <v>5</v>
      </c>
      <c r="J26" s="88">
        <f t="shared" ref="J26:J31" si="7">H26*I$26</f>
        <v>5</v>
      </c>
      <c r="K26" s="870"/>
    </row>
    <row r="27" spans="1:11" ht="15.75" x14ac:dyDescent="0.2">
      <c r="A27" s="787"/>
      <c r="B27" s="97" t="str">
        <f t="shared" si="6"/>
        <v>COLOPLAST</v>
      </c>
      <c r="C27" s="208">
        <v>1</v>
      </c>
      <c r="D27" s="209">
        <v>1</v>
      </c>
      <c r="E27" s="471">
        <v>1</v>
      </c>
      <c r="F27" s="92">
        <f t="shared" si="1"/>
        <v>1</v>
      </c>
      <c r="G27" s="790"/>
      <c r="H27" s="605">
        <f>F27/$G26</f>
        <v>1</v>
      </c>
      <c r="I27" s="793"/>
      <c r="J27" s="91">
        <f t="shared" si="7"/>
        <v>5</v>
      </c>
      <c r="K27" s="870"/>
    </row>
    <row r="28" spans="1:11" ht="15.75" x14ac:dyDescent="0.2">
      <c r="A28" s="787"/>
      <c r="B28" s="97" t="str">
        <f t="shared" si="6"/>
        <v>BOSTON SCIENTIFIC S.P.A.</v>
      </c>
      <c r="C28" s="208">
        <v>1</v>
      </c>
      <c r="D28" s="209">
        <v>1</v>
      </c>
      <c r="E28" s="471">
        <v>1</v>
      </c>
      <c r="F28" s="92">
        <f t="shared" si="1"/>
        <v>1</v>
      </c>
      <c r="G28" s="790"/>
      <c r="H28" s="605">
        <f>F28/$G26</f>
        <v>1</v>
      </c>
      <c r="I28" s="793"/>
      <c r="J28" s="91">
        <f t="shared" si="7"/>
        <v>5</v>
      </c>
      <c r="K28" s="870"/>
    </row>
    <row r="29" spans="1:11" ht="15.75" x14ac:dyDescent="0.2">
      <c r="A29" s="787"/>
      <c r="B29" s="97" t="str">
        <f t="shared" si="6"/>
        <v>ARS CHIRURGICA SRL</v>
      </c>
      <c r="C29" s="208">
        <v>1</v>
      </c>
      <c r="D29" s="209">
        <v>1</v>
      </c>
      <c r="E29" s="471">
        <v>1</v>
      </c>
      <c r="F29" s="92">
        <f t="shared" si="1"/>
        <v>1</v>
      </c>
      <c r="G29" s="790"/>
      <c r="H29" s="605">
        <f>F29/$G26</f>
        <v>1</v>
      </c>
      <c r="I29" s="793"/>
      <c r="J29" s="91">
        <f t="shared" si="7"/>
        <v>5</v>
      </c>
      <c r="K29" s="870"/>
    </row>
    <row r="30" spans="1:11" ht="15.75" x14ac:dyDescent="0.2">
      <c r="A30" s="787"/>
      <c r="B30" s="97" t="str">
        <f t="shared" si="6"/>
        <v>COOK ITALIA SRL</v>
      </c>
      <c r="C30" s="208">
        <v>1</v>
      </c>
      <c r="D30" s="209">
        <v>1</v>
      </c>
      <c r="E30" s="471">
        <v>1</v>
      </c>
      <c r="F30" s="92">
        <f t="shared" si="1"/>
        <v>1</v>
      </c>
      <c r="G30" s="790"/>
      <c r="H30" s="605">
        <f>F30/$G26</f>
        <v>1</v>
      </c>
      <c r="I30" s="793"/>
      <c r="J30" s="91">
        <f t="shared" si="7"/>
        <v>5</v>
      </c>
      <c r="K30" s="870"/>
    </row>
    <row r="31" spans="1:11" ht="16.5" thickBot="1" x14ac:dyDescent="0.25">
      <c r="A31" s="805"/>
      <c r="B31" s="100" t="str">
        <f t="shared" si="6"/>
        <v>OLYMPUS ITALIA SRL</v>
      </c>
      <c r="C31" s="214">
        <v>1</v>
      </c>
      <c r="D31" s="215">
        <v>1</v>
      </c>
      <c r="E31" s="631">
        <v>1</v>
      </c>
      <c r="F31" s="101">
        <f t="shared" si="1"/>
        <v>1</v>
      </c>
      <c r="G31" s="806"/>
      <c r="H31" s="608">
        <f>F31/$G26</f>
        <v>1</v>
      </c>
      <c r="I31" s="807"/>
      <c r="J31" s="102">
        <f t="shared" si="7"/>
        <v>5</v>
      </c>
      <c r="K31" s="871"/>
    </row>
    <row r="32" spans="1:11" ht="15.75" x14ac:dyDescent="0.25">
      <c r="A32" s="103"/>
      <c r="B32" s="104"/>
      <c r="C32" s="105"/>
      <c r="D32" s="105"/>
      <c r="E32" s="105"/>
      <c r="F32" s="105"/>
      <c r="G32" s="105"/>
      <c r="H32" s="105"/>
      <c r="I32" s="105"/>
      <c r="J32" s="105"/>
      <c r="K32" s="105"/>
    </row>
    <row r="33" spans="1:11" ht="16.5" thickBot="1" x14ac:dyDescent="0.3">
      <c r="A33" s="103"/>
      <c r="B33" s="104"/>
      <c r="C33" s="105"/>
      <c r="D33" s="105"/>
      <c r="E33" s="105"/>
      <c r="F33" s="105"/>
      <c r="G33" s="105"/>
      <c r="H33" s="105"/>
      <c r="I33" s="105"/>
      <c r="J33" s="105"/>
      <c r="K33" s="105"/>
    </row>
    <row r="34" spans="1:11" ht="15.75" x14ac:dyDescent="0.25">
      <c r="A34" s="798" t="s">
        <v>627</v>
      </c>
      <c r="B34" s="799"/>
      <c r="C34" s="106"/>
      <c r="D34" s="106"/>
      <c r="E34" s="106"/>
      <c r="F34" s="106"/>
      <c r="G34" s="106"/>
      <c r="H34" s="105"/>
      <c r="I34" s="105"/>
      <c r="J34" s="105"/>
      <c r="K34" s="105"/>
    </row>
    <row r="35" spans="1:11" ht="16.5" thickBot="1" x14ac:dyDescent="0.3">
      <c r="A35" s="800"/>
      <c r="B35" s="801"/>
      <c r="C35" s="106"/>
      <c r="D35" s="106"/>
      <c r="E35" s="106"/>
      <c r="F35" s="106"/>
      <c r="G35" s="106"/>
      <c r="H35" s="105"/>
      <c r="I35" s="105"/>
      <c r="J35" s="105"/>
      <c r="K35" s="105"/>
    </row>
    <row r="36" spans="1:11" ht="15.75" x14ac:dyDescent="0.25">
      <c r="A36" s="107" t="str">
        <f t="shared" ref="A36:A41" si="8">B8</f>
        <v>CHIRURMEDICA SRL</v>
      </c>
      <c r="B36" s="108">
        <f t="shared" ref="B36:B41" si="9">J8+J14+J20+J26</f>
        <v>61.25</v>
      </c>
      <c r="C36" s="600"/>
      <c r="D36" s="531"/>
      <c r="E36" s="531"/>
      <c r="F36" s="532"/>
      <c r="G36" s="109"/>
      <c r="H36" s="105"/>
      <c r="I36" s="105"/>
      <c r="J36" s="105"/>
      <c r="K36" s="105"/>
    </row>
    <row r="37" spans="1:11" ht="15.75" x14ac:dyDescent="0.25">
      <c r="A37" s="110" t="str">
        <f t="shared" si="8"/>
        <v>COLOPLAST</v>
      </c>
      <c r="B37" s="111">
        <f t="shared" si="9"/>
        <v>23.75</v>
      </c>
      <c r="C37" s="600"/>
      <c r="D37" s="531"/>
      <c r="E37" s="531"/>
      <c r="F37" s="532"/>
      <c r="G37" s="109"/>
      <c r="H37" s="105"/>
      <c r="I37" s="105"/>
      <c r="J37" s="105"/>
      <c r="K37" s="105"/>
    </row>
    <row r="38" spans="1:11" ht="15.75" x14ac:dyDescent="0.25">
      <c r="A38" s="110" t="str">
        <f t="shared" si="8"/>
        <v>BOSTON SCIENTIFIC S.P.A.</v>
      </c>
      <c r="B38" s="111">
        <f t="shared" si="9"/>
        <v>23.75</v>
      </c>
      <c r="C38" s="600"/>
      <c r="D38" s="531"/>
      <c r="E38" s="531"/>
      <c r="F38" s="532"/>
      <c r="G38" s="109"/>
      <c r="H38" s="105"/>
      <c r="I38" s="105"/>
      <c r="J38" s="105"/>
      <c r="K38" s="105"/>
    </row>
    <row r="39" spans="1:11" ht="15.75" x14ac:dyDescent="0.25">
      <c r="A39" s="110" t="str">
        <f t="shared" si="8"/>
        <v>ARS CHIRURGICA SRL</v>
      </c>
      <c r="B39" s="111">
        <f t="shared" si="9"/>
        <v>23.75</v>
      </c>
      <c r="C39" s="600"/>
      <c r="D39" s="531"/>
      <c r="E39" s="531"/>
      <c r="F39" s="532"/>
      <c r="G39" s="109"/>
      <c r="H39" s="105"/>
      <c r="I39" s="105"/>
      <c r="J39" s="105"/>
      <c r="K39" s="105"/>
    </row>
    <row r="40" spans="1:11" ht="15.75" x14ac:dyDescent="0.25">
      <c r="A40" s="110" t="str">
        <f t="shared" si="8"/>
        <v>COOK ITALIA SRL</v>
      </c>
      <c r="B40" s="111">
        <f t="shared" si="9"/>
        <v>72.5</v>
      </c>
      <c r="C40" s="600"/>
      <c r="D40" s="531"/>
      <c r="E40" s="531"/>
      <c r="F40" s="532"/>
      <c r="G40" s="109"/>
      <c r="H40" s="105"/>
      <c r="I40" s="105"/>
      <c r="J40" s="105"/>
      <c r="K40" s="105"/>
    </row>
    <row r="41" spans="1:11" ht="16.5" thickBot="1" x14ac:dyDescent="0.3">
      <c r="A41" s="112" t="str">
        <f t="shared" si="8"/>
        <v>OLYMPUS ITALIA SRL</v>
      </c>
      <c r="B41" s="113">
        <f t="shared" si="9"/>
        <v>80</v>
      </c>
      <c r="C41" s="600"/>
      <c r="D41" s="531"/>
      <c r="E41" s="531"/>
      <c r="F41" s="532"/>
      <c r="G41" s="109"/>
      <c r="H41" s="105"/>
      <c r="I41" s="105"/>
      <c r="J41" s="105"/>
      <c r="K41" s="105"/>
    </row>
  </sheetData>
  <sheetProtection formatCells="0" formatColumns="0" formatRows="0" insertColumns="0" insertRows="0" insertHyperlinks="0" deleteColumns="0" deleteRows="0" sort="0" autoFilter="0" pivotTables="0"/>
  <mergeCells count="19">
    <mergeCell ref="A34:B35"/>
    <mergeCell ref="A14:A19"/>
    <mergeCell ref="G14:G19"/>
    <mergeCell ref="I14:I19"/>
    <mergeCell ref="A20:A25"/>
    <mergeCell ref="G20:G25"/>
    <mergeCell ref="I20:I25"/>
    <mergeCell ref="G26:G31"/>
    <mergeCell ref="I26:I31"/>
    <mergeCell ref="A26:A31"/>
    <mergeCell ref="K8:K31"/>
    <mergeCell ref="I8:I13"/>
    <mergeCell ref="B1:K1"/>
    <mergeCell ref="A2:K2"/>
    <mergeCell ref="A3:K3"/>
    <mergeCell ref="A4:K4"/>
    <mergeCell ref="A5:K6"/>
    <mergeCell ref="A8:A13"/>
    <mergeCell ref="G8:G13"/>
  </mergeCells>
  <conditionalFormatting sqref="F40">
    <cfRule type="colorScale" priority="1">
      <colorScale>
        <cfvo type="min"/>
        <cfvo type="percentile" val="50"/>
        <cfvo type="max"/>
        <color rgb="FFF8696B"/>
        <color rgb="FFFFEB84"/>
        <color rgb="FF63BE7B"/>
      </colorScale>
    </cfRule>
  </conditionalFormatting>
  <conditionalFormatting sqref="F36:F41">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3">
    <pageSetUpPr fitToPage="1"/>
  </sheetPr>
  <dimension ref="A1:K40"/>
  <sheetViews>
    <sheetView topLeftCell="A10" workbookViewId="0">
      <selection activeCell="F37" sqref="F3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449</v>
      </c>
      <c r="B2" s="775"/>
      <c r="C2" s="775"/>
      <c r="D2" s="775"/>
      <c r="E2" s="775"/>
      <c r="F2" s="775"/>
      <c r="G2" s="775"/>
      <c r="H2" s="775"/>
      <c r="I2" s="775"/>
      <c r="J2" s="775"/>
      <c r="K2" s="776"/>
    </row>
    <row r="3" spans="1:11" ht="21" thickBot="1" x14ac:dyDescent="0.35">
      <c r="A3" s="777" t="str">
        <f>'Elenco Lotti'!B26</f>
        <v>9821091CAB</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Lotti'!C26</f>
        <v>Filo Guida di amplatz  in acciaio e rivestito in  PTFE  corpo extra stiff  punta dritta e punta J  per utilizzo in percutanea; misure .035 e .038 inch, lunghezza 145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x14ac:dyDescent="0.2">
      <c r="A8" s="786" t="s">
        <v>622</v>
      </c>
      <c r="B8" s="87" t="str">
        <f>'Elenco Lotti'!R26</f>
        <v>TELEFLEX MEDICAL SRL</v>
      </c>
      <c r="C8" s="217">
        <v>0</v>
      </c>
      <c r="D8" s="206">
        <v>0</v>
      </c>
      <c r="E8" s="207">
        <v>0</v>
      </c>
      <c r="F8" s="89">
        <f>AVERAGE(C8:E8)</f>
        <v>0</v>
      </c>
      <c r="G8" s="789">
        <f>MAX(F8:F13)</f>
        <v>0.85</v>
      </c>
      <c r="H8" s="387">
        <f>F8/$G8</f>
        <v>0</v>
      </c>
      <c r="I8" s="792">
        <v>50</v>
      </c>
      <c r="J8" s="88">
        <f t="shared" ref="J8:J13" si="0">H8*I$8</f>
        <v>0</v>
      </c>
      <c r="K8" s="795" t="s">
        <v>739</v>
      </c>
    </row>
    <row r="9" spans="1:11" ht="15.75" x14ac:dyDescent="0.2">
      <c r="A9" s="787"/>
      <c r="B9" s="90" t="str">
        <f>'Elenco Lotti'!R27</f>
        <v>COLOPLAST</v>
      </c>
      <c r="C9" s="511">
        <v>0.25</v>
      </c>
      <c r="D9" s="495">
        <v>0.25</v>
      </c>
      <c r="E9" s="496">
        <v>0.25</v>
      </c>
      <c r="F9" s="92">
        <f t="shared" ref="F9:F31" si="1">AVERAGE(C9:E9)</f>
        <v>0.25</v>
      </c>
      <c r="G9" s="790"/>
      <c r="H9" s="388">
        <f>F9/$G8</f>
        <v>0.29411764705882354</v>
      </c>
      <c r="I9" s="793"/>
      <c r="J9" s="91">
        <f t="shared" si="0"/>
        <v>14.705882352941178</v>
      </c>
      <c r="K9" s="796"/>
    </row>
    <row r="10" spans="1:11" ht="15.75" x14ac:dyDescent="0.2">
      <c r="A10" s="787"/>
      <c r="B10" s="90" t="str">
        <f>'Elenco Lotti'!R28</f>
        <v>BOSTON SCIENTIFIC S.P.A.</v>
      </c>
      <c r="C10" s="218">
        <v>0.85</v>
      </c>
      <c r="D10" s="209">
        <v>0.85</v>
      </c>
      <c r="E10" s="210">
        <v>0.85</v>
      </c>
      <c r="F10" s="92">
        <f t="shared" si="1"/>
        <v>0.85</v>
      </c>
      <c r="G10" s="790"/>
      <c r="H10" s="388">
        <f>F10/$G8</f>
        <v>1</v>
      </c>
      <c r="I10" s="793"/>
      <c r="J10" s="91">
        <f t="shared" si="0"/>
        <v>50</v>
      </c>
      <c r="K10" s="796"/>
    </row>
    <row r="11" spans="1:11" ht="15.75" x14ac:dyDescent="0.2">
      <c r="A11" s="787"/>
      <c r="B11" s="90" t="str">
        <f>'Elenco Lotti'!R29</f>
        <v>ARS CHIRURGICA SRL</v>
      </c>
      <c r="C11" s="218">
        <v>0.75</v>
      </c>
      <c r="D11" s="209">
        <v>0.75</v>
      </c>
      <c r="E11" s="210">
        <v>0.75</v>
      </c>
      <c r="F11" s="92">
        <f t="shared" si="1"/>
        <v>0.75</v>
      </c>
      <c r="G11" s="790"/>
      <c r="H11" s="388">
        <f>F11/$G8</f>
        <v>0.88235294117647056</v>
      </c>
      <c r="I11" s="793"/>
      <c r="J11" s="91">
        <f t="shared" si="0"/>
        <v>44.117647058823529</v>
      </c>
      <c r="K11" s="796"/>
    </row>
    <row r="12" spans="1:11" ht="15.75" x14ac:dyDescent="0.2">
      <c r="A12" s="787"/>
      <c r="B12" s="90" t="str">
        <f>'Elenco Lotti'!R30</f>
        <v xml:space="preserve">COOK ITALIA SRL </v>
      </c>
      <c r="C12" s="218">
        <v>0.6</v>
      </c>
      <c r="D12" s="209">
        <v>0.6</v>
      </c>
      <c r="E12" s="210">
        <v>0.6</v>
      </c>
      <c r="F12" s="92">
        <f t="shared" si="1"/>
        <v>0.6</v>
      </c>
      <c r="G12" s="790"/>
      <c r="H12" s="388">
        <f>F12/$G8</f>
        <v>0.70588235294117652</v>
      </c>
      <c r="I12" s="793"/>
      <c r="J12" s="91">
        <f t="shared" si="0"/>
        <v>35.294117647058826</v>
      </c>
      <c r="K12" s="796"/>
    </row>
    <row r="13" spans="1:11" ht="16.5" thickBot="1" x14ac:dyDescent="0.25">
      <c r="A13" s="805"/>
      <c r="B13" s="93" t="str">
        <f>'Elenco Lotti'!R31</f>
        <v xml:space="preserve">OLYMPUS ITALIA SRL </v>
      </c>
      <c r="C13" s="511">
        <v>0.25</v>
      </c>
      <c r="D13" s="495">
        <v>0.25</v>
      </c>
      <c r="E13" s="496">
        <v>0.25</v>
      </c>
      <c r="F13" s="101">
        <f t="shared" si="1"/>
        <v>0.25</v>
      </c>
      <c r="G13" s="806"/>
      <c r="H13" s="391">
        <f>F13/$G8</f>
        <v>0.29411764705882354</v>
      </c>
      <c r="I13" s="807"/>
      <c r="J13" s="102">
        <f t="shared" si="0"/>
        <v>14.705882352941178</v>
      </c>
      <c r="K13" s="796"/>
    </row>
    <row r="14" spans="1:11" ht="15.75" x14ac:dyDescent="0.2">
      <c r="A14" s="860" t="s">
        <v>623</v>
      </c>
      <c r="B14" s="96" t="str">
        <f t="shared" ref="B14:B19" si="2">B8</f>
        <v>TELEFLEX MEDICAL SRL</v>
      </c>
      <c r="C14" s="217">
        <v>0</v>
      </c>
      <c r="D14" s="206">
        <v>0</v>
      </c>
      <c r="E14" s="207">
        <v>0</v>
      </c>
      <c r="F14" s="221">
        <f t="shared" si="1"/>
        <v>0</v>
      </c>
      <c r="G14" s="861">
        <f>MAX(F14:F19)</f>
        <v>0.85</v>
      </c>
      <c r="H14" s="392">
        <f>F14/$G14</f>
        <v>0</v>
      </c>
      <c r="I14" s="859">
        <v>15</v>
      </c>
      <c r="J14" s="222">
        <f t="shared" ref="J14:J19" si="3">H14*I$14</f>
        <v>0</v>
      </c>
      <c r="K14" s="796"/>
    </row>
    <row r="15" spans="1:11" ht="15.75" x14ac:dyDescent="0.2">
      <c r="A15" s="787"/>
      <c r="B15" s="97" t="str">
        <f t="shared" si="2"/>
        <v>COLOPLAST</v>
      </c>
      <c r="C15" s="511">
        <v>0.25</v>
      </c>
      <c r="D15" s="495">
        <v>0.25</v>
      </c>
      <c r="E15" s="496">
        <v>0.25</v>
      </c>
      <c r="F15" s="92">
        <f t="shared" si="1"/>
        <v>0.25</v>
      </c>
      <c r="G15" s="790"/>
      <c r="H15" s="388">
        <f>F15/$G14</f>
        <v>0.29411764705882354</v>
      </c>
      <c r="I15" s="793"/>
      <c r="J15" s="91">
        <f t="shared" si="3"/>
        <v>4.4117647058823533</v>
      </c>
      <c r="K15" s="796"/>
    </row>
    <row r="16" spans="1:11" ht="15.75" x14ac:dyDescent="0.2">
      <c r="A16" s="787"/>
      <c r="B16" s="97" t="str">
        <f t="shared" si="2"/>
        <v>BOSTON SCIENTIFIC S.P.A.</v>
      </c>
      <c r="C16" s="218">
        <v>0.85</v>
      </c>
      <c r="D16" s="209">
        <v>0.85</v>
      </c>
      <c r="E16" s="210">
        <v>0.85</v>
      </c>
      <c r="F16" s="92">
        <f t="shared" si="1"/>
        <v>0.85</v>
      </c>
      <c r="G16" s="790"/>
      <c r="H16" s="388">
        <f>F16/$G14</f>
        <v>1</v>
      </c>
      <c r="I16" s="793"/>
      <c r="J16" s="91">
        <f t="shared" si="3"/>
        <v>15</v>
      </c>
      <c r="K16" s="796"/>
    </row>
    <row r="17" spans="1:11" ht="15.75" x14ac:dyDescent="0.2">
      <c r="A17" s="787"/>
      <c r="B17" s="97" t="str">
        <f t="shared" si="2"/>
        <v>ARS CHIRURGICA SRL</v>
      </c>
      <c r="C17" s="218">
        <v>0.75</v>
      </c>
      <c r="D17" s="209">
        <v>0.75</v>
      </c>
      <c r="E17" s="210">
        <v>0.75</v>
      </c>
      <c r="F17" s="92">
        <f t="shared" si="1"/>
        <v>0.75</v>
      </c>
      <c r="G17" s="790"/>
      <c r="H17" s="388">
        <f>F17/$G14</f>
        <v>0.88235294117647056</v>
      </c>
      <c r="I17" s="793"/>
      <c r="J17" s="91">
        <f t="shared" si="3"/>
        <v>13.235294117647058</v>
      </c>
      <c r="K17" s="796"/>
    </row>
    <row r="18" spans="1:11" ht="15.75" x14ac:dyDescent="0.2">
      <c r="A18" s="787"/>
      <c r="B18" s="97" t="str">
        <f t="shared" si="2"/>
        <v xml:space="preserve">COOK ITALIA SRL </v>
      </c>
      <c r="C18" s="218">
        <v>0.6</v>
      </c>
      <c r="D18" s="209">
        <v>0.6</v>
      </c>
      <c r="E18" s="210">
        <v>0.6</v>
      </c>
      <c r="F18" s="92">
        <f t="shared" si="1"/>
        <v>0.6</v>
      </c>
      <c r="G18" s="790"/>
      <c r="H18" s="388">
        <f>F18/$G14</f>
        <v>0.70588235294117652</v>
      </c>
      <c r="I18" s="793"/>
      <c r="J18" s="91">
        <f t="shared" si="3"/>
        <v>10.588235294117649</v>
      </c>
      <c r="K18" s="796"/>
    </row>
    <row r="19" spans="1:11" ht="16.5" thickBot="1" x14ac:dyDescent="0.25">
      <c r="A19" s="788"/>
      <c r="B19" s="98" t="str">
        <f t="shared" si="2"/>
        <v xml:space="preserve">OLYMPUS ITALIA SRL </v>
      </c>
      <c r="C19" s="511">
        <v>0.25</v>
      </c>
      <c r="D19" s="495">
        <v>0.25</v>
      </c>
      <c r="E19" s="496">
        <v>0.25</v>
      </c>
      <c r="F19" s="95">
        <f t="shared" si="1"/>
        <v>0.25</v>
      </c>
      <c r="G19" s="791"/>
      <c r="H19" s="389">
        <f>F19/$G14</f>
        <v>0.29411764705882354</v>
      </c>
      <c r="I19" s="794"/>
      <c r="J19" s="94">
        <f t="shared" si="3"/>
        <v>4.4117647058823533</v>
      </c>
      <c r="K19" s="796"/>
    </row>
    <row r="20" spans="1:11" ht="15.75" x14ac:dyDescent="0.2">
      <c r="A20" s="786" t="s">
        <v>427</v>
      </c>
      <c r="B20" s="99" t="str">
        <f t="shared" ref="B20:B25" si="4">B8</f>
        <v>TELEFLEX MEDICAL SRL</v>
      </c>
      <c r="C20" s="217">
        <v>0</v>
      </c>
      <c r="D20" s="206">
        <v>0</v>
      </c>
      <c r="E20" s="207">
        <v>0</v>
      </c>
      <c r="F20" s="89">
        <f t="shared" si="1"/>
        <v>0</v>
      </c>
      <c r="G20" s="789">
        <f>MAX(F20:F25)</f>
        <v>0.85</v>
      </c>
      <c r="H20" s="387">
        <f>F20/$G20</f>
        <v>0</v>
      </c>
      <c r="I20" s="792">
        <v>10</v>
      </c>
      <c r="J20" s="88">
        <f t="shared" ref="J20:J25" si="5">H20*I$20</f>
        <v>0</v>
      </c>
      <c r="K20" s="796"/>
    </row>
    <row r="21" spans="1:11" ht="15.75" x14ac:dyDescent="0.2">
      <c r="A21" s="787"/>
      <c r="B21" s="97" t="str">
        <f t="shared" si="4"/>
        <v>COLOPLAST</v>
      </c>
      <c r="C21" s="511">
        <v>0.25</v>
      </c>
      <c r="D21" s="495">
        <v>0.25</v>
      </c>
      <c r="E21" s="496">
        <v>0.25</v>
      </c>
      <c r="F21" s="92">
        <f t="shared" si="1"/>
        <v>0.25</v>
      </c>
      <c r="G21" s="790"/>
      <c r="H21" s="388">
        <f>F21/$G20</f>
        <v>0.29411764705882354</v>
      </c>
      <c r="I21" s="793"/>
      <c r="J21" s="91">
        <f t="shared" si="5"/>
        <v>2.9411764705882355</v>
      </c>
      <c r="K21" s="796"/>
    </row>
    <row r="22" spans="1:11" ht="15.75" x14ac:dyDescent="0.2">
      <c r="A22" s="787"/>
      <c r="B22" s="97" t="str">
        <f t="shared" si="4"/>
        <v>BOSTON SCIENTIFIC S.P.A.</v>
      </c>
      <c r="C22" s="218">
        <v>0.85</v>
      </c>
      <c r="D22" s="209">
        <v>0.85</v>
      </c>
      <c r="E22" s="210">
        <v>0.85</v>
      </c>
      <c r="F22" s="92">
        <f t="shared" si="1"/>
        <v>0.85</v>
      </c>
      <c r="G22" s="790"/>
      <c r="H22" s="388">
        <f>F22/$G20</f>
        <v>1</v>
      </c>
      <c r="I22" s="793"/>
      <c r="J22" s="91">
        <f t="shared" si="5"/>
        <v>10</v>
      </c>
      <c r="K22" s="796"/>
    </row>
    <row r="23" spans="1:11" ht="15.75" x14ac:dyDescent="0.2">
      <c r="A23" s="787"/>
      <c r="B23" s="97" t="str">
        <f t="shared" si="4"/>
        <v>ARS CHIRURGICA SRL</v>
      </c>
      <c r="C23" s="218">
        <v>0.75</v>
      </c>
      <c r="D23" s="209">
        <v>0.75</v>
      </c>
      <c r="E23" s="210">
        <v>0.75</v>
      </c>
      <c r="F23" s="92">
        <f t="shared" si="1"/>
        <v>0.75</v>
      </c>
      <c r="G23" s="790"/>
      <c r="H23" s="388">
        <f>F23/$G20</f>
        <v>0.88235294117647056</v>
      </c>
      <c r="I23" s="793"/>
      <c r="J23" s="91">
        <f t="shared" si="5"/>
        <v>8.8235294117647065</v>
      </c>
      <c r="K23" s="796"/>
    </row>
    <row r="24" spans="1:11" ht="15.75" x14ac:dyDescent="0.2">
      <c r="A24" s="787"/>
      <c r="B24" s="97" t="str">
        <f t="shared" si="4"/>
        <v xml:space="preserve">COOK ITALIA SRL </v>
      </c>
      <c r="C24" s="218">
        <v>0.6</v>
      </c>
      <c r="D24" s="209">
        <v>0.6</v>
      </c>
      <c r="E24" s="210">
        <v>0.6</v>
      </c>
      <c r="F24" s="92">
        <f t="shared" si="1"/>
        <v>0.6</v>
      </c>
      <c r="G24" s="790"/>
      <c r="H24" s="388">
        <f>F24/$G20</f>
        <v>0.70588235294117652</v>
      </c>
      <c r="I24" s="793"/>
      <c r="J24" s="91">
        <f t="shared" si="5"/>
        <v>7.0588235294117654</v>
      </c>
      <c r="K24" s="796"/>
    </row>
    <row r="25" spans="1:11" ht="16.5" thickBot="1" x14ac:dyDescent="0.25">
      <c r="A25" s="805"/>
      <c r="B25" s="98" t="str">
        <f t="shared" si="4"/>
        <v xml:space="preserve">OLYMPUS ITALIA SRL </v>
      </c>
      <c r="C25" s="511">
        <v>0.25</v>
      </c>
      <c r="D25" s="495">
        <v>0.25</v>
      </c>
      <c r="E25" s="496">
        <v>0.25</v>
      </c>
      <c r="F25" s="101">
        <f t="shared" si="1"/>
        <v>0.25</v>
      </c>
      <c r="G25" s="806"/>
      <c r="H25" s="391">
        <f>F25/$G20</f>
        <v>0.29411764705882354</v>
      </c>
      <c r="I25" s="807"/>
      <c r="J25" s="102">
        <f t="shared" si="5"/>
        <v>2.9411764705882355</v>
      </c>
      <c r="K25" s="796"/>
    </row>
    <row r="26" spans="1:11" ht="15.75" x14ac:dyDescent="0.2">
      <c r="A26" s="786" t="s">
        <v>621</v>
      </c>
      <c r="B26" s="99" t="str">
        <f t="shared" ref="B26:B31" si="6">B8</f>
        <v>TELEFLEX MEDICAL SRL</v>
      </c>
      <c r="C26" s="217">
        <v>0</v>
      </c>
      <c r="D26" s="206">
        <v>0</v>
      </c>
      <c r="E26" s="207">
        <v>0</v>
      </c>
      <c r="F26" s="89">
        <f t="shared" si="1"/>
        <v>0</v>
      </c>
      <c r="G26" s="789">
        <f>MAX(F26:F31)</f>
        <v>1</v>
      </c>
      <c r="H26" s="604">
        <f>F26/$G26</f>
        <v>0</v>
      </c>
      <c r="I26" s="792">
        <v>5</v>
      </c>
      <c r="J26" s="88">
        <f>H26*I$204</f>
        <v>0</v>
      </c>
      <c r="K26" s="796"/>
    </row>
    <row r="27" spans="1:11" ht="15.75" x14ac:dyDescent="0.2">
      <c r="A27" s="787"/>
      <c r="B27" s="97" t="str">
        <f t="shared" si="6"/>
        <v>COLOPLAST</v>
      </c>
      <c r="C27" s="218">
        <v>1</v>
      </c>
      <c r="D27" s="209">
        <v>1</v>
      </c>
      <c r="E27" s="210">
        <v>1</v>
      </c>
      <c r="F27" s="92">
        <f t="shared" si="1"/>
        <v>1</v>
      </c>
      <c r="G27" s="790"/>
      <c r="H27" s="613">
        <f>F27/$G26</f>
        <v>1</v>
      </c>
      <c r="I27" s="793"/>
      <c r="J27" s="91">
        <f>H27*I$26</f>
        <v>5</v>
      </c>
      <c r="K27" s="796"/>
    </row>
    <row r="28" spans="1:11" ht="15.75" x14ac:dyDescent="0.2">
      <c r="A28" s="787"/>
      <c r="B28" s="97" t="str">
        <f t="shared" si="6"/>
        <v>BOSTON SCIENTIFIC S.P.A.</v>
      </c>
      <c r="C28" s="218">
        <v>1</v>
      </c>
      <c r="D28" s="209">
        <v>1</v>
      </c>
      <c r="E28" s="210">
        <v>1</v>
      </c>
      <c r="F28" s="92">
        <f t="shared" si="1"/>
        <v>1</v>
      </c>
      <c r="G28" s="790"/>
      <c r="H28" s="605">
        <f>F28/$G26</f>
        <v>1</v>
      </c>
      <c r="I28" s="793"/>
      <c r="J28" s="91">
        <f>H28*I$26</f>
        <v>5</v>
      </c>
      <c r="K28" s="796"/>
    </row>
    <row r="29" spans="1:11" ht="15.75" x14ac:dyDescent="0.2">
      <c r="A29" s="787"/>
      <c r="B29" s="97" t="str">
        <f t="shared" si="6"/>
        <v>ARS CHIRURGICA SRL</v>
      </c>
      <c r="C29" s="218">
        <v>1</v>
      </c>
      <c r="D29" s="209">
        <v>1</v>
      </c>
      <c r="E29" s="210">
        <v>1</v>
      </c>
      <c r="F29" s="92">
        <f t="shared" si="1"/>
        <v>1</v>
      </c>
      <c r="G29" s="790"/>
      <c r="H29" s="613">
        <f>F29/$G26</f>
        <v>1</v>
      </c>
      <c r="I29" s="793"/>
      <c r="J29" s="91">
        <f>H29*I$26</f>
        <v>5</v>
      </c>
      <c r="K29" s="796"/>
    </row>
    <row r="30" spans="1:11" ht="15.75" x14ac:dyDescent="0.2">
      <c r="A30" s="787"/>
      <c r="B30" s="97" t="str">
        <f t="shared" si="6"/>
        <v xml:space="preserve">COOK ITALIA SRL </v>
      </c>
      <c r="C30" s="218">
        <v>1</v>
      </c>
      <c r="D30" s="209">
        <v>1</v>
      </c>
      <c r="E30" s="210">
        <v>1</v>
      </c>
      <c r="F30" s="92">
        <f t="shared" si="1"/>
        <v>1</v>
      </c>
      <c r="G30" s="790"/>
      <c r="H30" s="605">
        <f>F30/$G26</f>
        <v>1</v>
      </c>
      <c r="I30" s="793"/>
      <c r="J30" s="222">
        <f>H30*I$26</f>
        <v>5</v>
      </c>
      <c r="K30" s="796"/>
    </row>
    <row r="31" spans="1:11" ht="16.5" thickBot="1" x14ac:dyDescent="0.25">
      <c r="A31" s="805"/>
      <c r="B31" s="100" t="str">
        <f t="shared" si="6"/>
        <v xml:space="preserve">OLYMPUS ITALIA SRL </v>
      </c>
      <c r="C31" s="553">
        <v>1</v>
      </c>
      <c r="D31" s="554">
        <v>1</v>
      </c>
      <c r="E31" s="555">
        <v>1</v>
      </c>
      <c r="F31" s="564">
        <f t="shared" si="1"/>
        <v>1</v>
      </c>
      <c r="G31" s="806"/>
      <c r="H31" s="562">
        <f>F31/$G26</f>
        <v>1</v>
      </c>
      <c r="I31" s="807"/>
      <c r="J31" s="563">
        <f>H31*I$26</f>
        <v>5</v>
      </c>
      <c r="K31" s="797"/>
    </row>
    <row r="32" spans="1:11" ht="16.5" thickBot="1" x14ac:dyDescent="0.3">
      <c r="A32" s="103"/>
      <c r="B32" s="104"/>
      <c r="C32" s="105"/>
      <c r="D32" s="105"/>
      <c r="E32" s="105"/>
      <c r="F32" s="105"/>
      <c r="G32" s="105"/>
      <c r="H32" s="105"/>
      <c r="I32" s="105"/>
      <c r="J32" s="105"/>
      <c r="K32" s="105"/>
    </row>
    <row r="33" spans="1:11" ht="15.75" customHeight="1" x14ac:dyDescent="0.25">
      <c r="A33" s="798" t="s">
        <v>626</v>
      </c>
      <c r="B33" s="799"/>
      <c r="C33" s="106"/>
      <c r="D33" s="106"/>
      <c r="E33" s="106"/>
      <c r="F33" s="106"/>
      <c r="G33" s="106"/>
      <c r="H33" s="427"/>
      <c r="I33" s="105"/>
      <c r="J33" s="105"/>
      <c r="K33" s="105"/>
    </row>
    <row r="34" spans="1:11" ht="16.5" thickBot="1" x14ac:dyDescent="0.3">
      <c r="A34" s="800"/>
      <c r="B34" s="801"/>
      <c r="C34" s="106"/>
      <c r="D34" s="106"/>
      <c r="E34" s="106"/>
      <c r="F34" s="106"/>
      <c r="G34" s="106"/>
      <c r="H34" s="427"/>
      <c r="I34" s="105"/>
      <c r="J34" s="105"/>
      <c r="K34" s="105"/>
    </row>
    <row r="35" spans="1:11" ht="15.75" x14ac:dyDescent="0.25">
      <c r="A35" s="107" t="str">
        <f t="shared" ref="A35:A40" si="7">B8</f>
        <v>TELEFLEX MEDICAL SRL</v>
      </c>
      <c r="B35" s="108">
        <f t="shared" ref="B35:B39" si="8">J8+J14+J20+J26</f>
        <v>0</v>
      </c>
      <c r="C35" s="599"/>
      <c r="D35" s="531"/>
      <c r="E35" s="531"/>
      <c r="F35" s="532"/>
      <c r="G35" s="531"/>
      <c r="H35" s="427"/>
      <c r="I35" s="105"/>
      <c r="J35" s="105"/>
      <c r="K35" s="105"/>
    </row>
    <row r="36" spans="1:11" ht="15.75" x14ac:dyDescent="0.25">
      <c r="A36" s="110" t="str">
        <f t="shared" si="7"/>
        <v>COLOPLAST</v>
      </c>
      <c r="B36" s="111">
        <f>J9+J15+J21+J27</f>
        <v>27.058823529411764</v>
      </c>
      <c r="C36" s="599"/>
      <c r="D36" s="531"/>
      <c r="E36" s="531"/>
      <c r="F36" s="532"/>
      <c r="G36" s="531"/>
      <c r="H36" s="427"/>
      <c r="I36" s="105"/>
      <c r="J36" s="105"/>
      <c r="K36" s="105"/>
    </row>
    <row r="37" spans="1:11" ht="15.75" x14ac:dyDescent="0.25">
      <c r="A37" s="110" t="str">
        <f t="shared" si="7"/>
        <v>BOSTON SCIENTIFIC S.P.A.</v>
      </c>
      <c r="B37" s="111">
        <f t="shared" si="8"/>
        <v>80</v>
      </c>
      <c r="C37" s="599"/>
      <c r="D37" s="531"/>
      <c r="E37" s="531"/>
      <c r="F37" s="532"/>
      <c r="G37" s="531"/>
      <c r="H37" s="427"/>
      <c r="I37" s="105"/>
      <c r="J37" s="105"/>
      <c r="K37" s="105"/>
    </row>
    <row r="38" spans="1:11" ht="15.75" x14ac:dyDescent="0.25">
      <c r="A38" s="110" t="str">
        <f t="shared" si="7"/>
        <v>ARS CHIRURGICA SRL</v>
      </c>
      <c r="B38" s="111">
        <f>J11+J17+J23+J29</f>
        <v>71.17647058823529</v>
      </c>
      <c r="C38" s="599"/>
      <c r="D38" s="531"/>
      <c r="E38" s="531"/>
      <c r="F38" s="532"/>
      <c r="G38" s="531"/>
      <c r="H38" s="427"/>
      <c r="I38" s="105"/>
      <c r="J38" s="105"/>
      <c r="K38" s="105"/>
    </row>
    <row r="39" spans="1:11" ht="15.75" x14ac:dyDescent="0.25">
      <c r="A39" s="110" t="str">
        <f t="shared" si="7"/>
        <v xml:space="preserve">COOK ITALIA SRL </v>
      </c>
      <c r="B39" s="111">
        <f t="shared" si="8"/>
        <v>57.941176470588246</v>
      </c>
      <c r="C39" s="599"/>
      <c r="D39" s="531"/>
      <c r="E39" s="531"/>
      <c r="F39" s="532"/>
      <c r="G39" s="531"/>
      <c r="H39" s="427"/>
      <c r="I39" s="105"/>
      <c r="J39" s="105"/>
      <c r="K39" s="105"/>
    </row>
    <row r="40" spans="1:11" ht="16.5" thickBot="1" x14ac:dyDescent="0.3">
      <c r="A40" s="112" t="str">
        <f t="shared" si="7"/>
        <v xml:space="preserve">OLYMPUS ITALIA SRL </v>
      </c>
      <c r="B40" s="113">
        <f>J13+J19+J25+J31</f>
        <v>27.058823529411764</v>
      </c>
      <c r="C40" s="599"/>
      <c r="D40" s="531"/>
      <c r="E40" s="531"/>
      <c r="F40" s="532"/>
      <c r="G40" s="531"/>
      <c r="H40" s="427"/>
      <c r="I40" s="105"/>
      <c r="J40" s="105"/>
      <c r="K40" s="105"/>
    </row>
  </sheetData>
  <sheetProtection formatCells="0" formatColumns="0" formatRows="0" insertColumns="0" insertRows="0" insertHyperlinks="0" deleteColumns="0" deleteRows="0" sort="0" autoFilter="0" pivotTables="0"/>
  <mergeCells count="19">
    <mergeCell ref="A33:B34"/>
    <mergeCell ref="A14:A19"/>
    <mergeCell ref="G14:G19"/>
    <mergeCell ref="G26:G31"/>
    <mergeCell ref="I8:I13"/>
    <mergeCell ref="A8:A13"/>
    <mergeCell ref="G8:G13"/>
    <mergeCell ref="B1:K1"/>
    <mergeCell ref="A2:K2"/>
    <mergeCell ref="A3:K3"/>
    <mergeCell ref="A4:K4"/>
    <mergeCell ref="A5:K6"/>
    <mergeCell ref="K8:K31"/>
    <mergeCell ref="A20:A25"/>
    <mergeCell ref="A26:A31"/>
    <mergeCell ref="G20:G25"/>
    <mergeCell ref="I20:I25"/>
    <mergeCell ref="I14:I19"/>
    <mergeCell ref="I26:I31"/>
  </mergeCells>
  <conditionalFormatting sqref="F39">
    <cfRule type="colorScale" priority="2">
      <colorScale>
        <cfvo type="min"/>
        <cfvo type="percentile" val="50"/>
        <cfvo type="max"/>
        <color rgb="FFF8696B"/>
        <color rgb="FFFFEB84"/>
        <color rgb="FF63BE7B"/>
      </colorScale>
    </cfRule>
  </conditionalFormatting>
  <conditionalFormatting sqref="F35:F40">
    <cfRule type="colorScale" priority="45">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Foglio148"/>
  <dimension ref="A1:M28"/>
  <sheetViews>
    <sheetView topLeftCell="A7" workbookViewId="0">
      <selection activeCell="J13" sqref="J13:K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516</v>
      </c>
      <c r="B2" s="775"/>
      <c r="C2" s="775"/>
      <c r="D2" s="775"/>
      <c r="E2" s="775"/>
      <c r="F2" s="775"/>
      <c r="G2" s="775"/>
      <c r="H2" s="775"/>
      <c r="I2" s="775"/>
      <c r="J2" s="775"/>
      <c r="K2" s="776"/>
      <c r="L2" s="105"/>
      <c r="M2" s="105"/>
    </row>
    <row r="3" spans="1:13" ht="21" thickBot="1" x14ac:dyDescent="0.35">
      <c r="A3" s="777">
        <f>'Elenco Lotti'!B199</f>
        <v>9829938175</v>
      </c>
      <c r="B3" s="778"/>
      <c r="C3" s="778"/>
      <c r="D3" s="778"/>
      <c r="E3" s="778"/>
      <c r="F3" s="778"/>
      <c r="G3" s="778"/>
      <c r="H3" s="778"/>
      <c r="I3" s="778"/>
      <c r="J3" s="778"/>
      <c r="K3" s="779"/>
      <c r="L3" s="105"/>
      <c r="M3" s="105"/>
    </row>
    <row r="4" spans="1:13" ht="21" thickBot="1" x14ac:dyDescent="0.35">
      <c r="A4" s="802" t="str">
        <f>'ECONOMICA LOTTO 72'!A4:K4</f>
        <v>Catetere a palloncino per dilatazione ureterale</v>
      </c>
      <c r="B4" s="803"/>
      <c r="C4" s="803"/>
      <c r="D4" s="803"/>
      <c r="E4" s="803"/>
      <c r="F4" s="803"/>
      <c r="G4" s="803"/>
      <c r="H4" s="803"/>
      <c r="I4" s="803"/>
      <c r="J4" s="803"/>
      <c r="K4" s="804"/>
      <c r="L4" s="105"/>
      <c r="M4" s="105"/>
    </row>
    <row r="5" spans="1:13" ht="15.75" customHeight="1" x14ac:dyDescent="0.25">
      <c r="A5" s="780" t="str">
        <f>'Elenco Lotti'!C197</f>
        <v>Guaina d’accesso ureterale in PTFE con rinforzo metallico resistente al kinking. Teflonata all'interno, provvista di mandrino dilatatore con attacco luer-lock. Dispositivo prossimale ergonomico ad imbuto provvisto di due fori per il fissaggio, guaina e dilatatore idrofilici, diametro interno da 9.5, 10.7, 12 e 14 Fr e con lunghezze da 20, 28, 35, 45 e 55 cm.</v>
      </c>
      <c r="B5" s="781"/>
      <c r="C5" s="781"/>
      <c r="D5" s="781"/>
      <c r="E5" s="781"/>
      <c r="F5" s="781"/>
      <c r="G5" s="781"/>
      <c r="H5" s="781"/>
      <c r="I5" s="781"/>
      <c r="J5" s="781"/>
      <c r="K5" s="782"/>
      <c r="L5" s="105"/>
      <c r="M5" s="105"/>
    </row>
    <row r="6" spans="1:13" ht="42.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73'!A36</f>
        <v>CHIRURMEDICA SRL</v>
      </c>
      <c r="J8" s="811">
        <f>'LOTTO 73'!B36</f>
        <v>61.25</v>
      </c>
      <c r="K8" s="812"/>
      <c r="L8" s="117"/>
      <c r="M8" s="118"/>
    </row>
    <row r="9" spans="1:13" ht="16.5" thickBot="1" x14ac:dyDescent="0.3">
      <c r="A9" s="808"/>
      <c r="B9" s="808"/>
      <c r="C9" s="808"/>
      <c r="D9" s="808"/>
      <c r="E9" s="808"/>
      <c r="F9" s="808"/>
      <c r="G9" s="808"/>
      <c r="H9" s="808"/>
      <c r="I9" s="144" t="str">
        <f>'LOTTO 73'!A37</f>
        <v>COLOPLAST</v>
      </c>
      <c r="J9" s="811">
        <f>'LOTTO 73'!B37</f>
        <v>23.75</v>
      </c>
      <c r="K9" s="812"/>
      <c r="L9" s="117"/>
      <c r="M9" s="118"/>
    </row>
    <row r="10" spans="1:13" ht="16.5" thickBot="1" x14ac:dyDescent="0.3">
      <c r="A10" s="813" t="s">
        <v>430</v>
      </c>
      <c r="B10" s="814"/>
      <c r="C10" s="814"/>
      <c r="D10" s="815"/>
      <c r="E10" s="119"/>
      <c r="F10" s="119"/>
      <c r="G10" s="119"/>
      <c r="H10" s="119"/>
      <c r="I10" s="144" t="str">
        <f>'LOTTO 73'!A38</f>
        <v>BOSTON SCIENTIFIC S.P.A.</v>
      </c>
      <c r="J10" s="811">
        <f>'LOTTO 73'!B38</f>
        <v>23.75</v>
      </c>
      <c r="K10" s="812"/>
      <c r="L10" s="117"/>
      <c r="M10" s="118"/>
    </row>
    <row r="11" spans="1:13" ht="16.5" thickBot="1" x14ac:dyDescent="0.3">
      <c r="A11" s="816"/>
      <c r="B11" s="817"/>
      <c r="C11" s="817"/>
      <c r="D11" s="818"/>
      <c r="E11" s="119"/>
      <c r="F11" s="119"/>
      <c r="G11" s="119"/>
      <c r="H11" s="119"/>
      <c r="I11" s="144" t="str">
        <f>'LOTTO 73'!A39</f>
        <v>ARS CHIRURGICA SRL</v>
      </c>
      <c r="J11" s="811">
        <f>'LOTTO 73'!B39</f>
        <v>23.75</v>
      </c>
      <c r="K11" s="812"/>
      <c r="L11" s="117"/>
      <c r="M11" s="118"/>
    </row>
    <row r="12" spans="1:13" ht="16.5" thickBot="1" x14ac:dyDescent="0.3">
      <c r="A12" s="819" t="s">
        <v>431</v>
      </c>
      <c r="B12" s="820"/>
      <c r="C12" s="820"/>
      <c r="D12" s="821"/>
      <c r="E12" s="287"/>
      <c r="F12" s="105"/>
      <c r="G12" s="822" t="s">
        <v>432</v>
      </c>
      <c r="H12" s="823"/>
      <c r="I12" s="144" t="str">
        <f>'LOTTO 73'!A40</f>
        <v>COOK ITALIA SRL</v>
      </c>
      <c r="J12" s="811">
        <f>'LOTTO 73'!B40</f>
        <v>72.5</v>
      </c>
      <c r="K12" s="812"/>
      <c r="L12" s="117"/>
      <c r="M12" s="118"/>
    </row>
    <row r="13" spans="1:13" ht="16.5" thickBot="1" x14ac:dyDescent="0.3">
      <c r="A13" s="819" t="s">
        <v>433</v>
      </c>
      <c r="B13" s="820"/>
      <c r="C13" s="820"/>
      <c r="D13" s="821"/>
      <c r="E13" s="287"/>
      <c r="F13" s="105"/>
      <c r="G13" s="824">
        <f>'Elenco Lotti'!O197</f>
        <v>34980.000000000007</v>
      </c>
      <c r="H13" s="825"/>
      <c r="I13" s="144" t="str">
        <f>'LOTTO 73'!A41</f>
        <v>OLYMPUS ITALIA SRL</v>
      </c>
      <c r="J13" s="811">
        <f>'LOTTO 73'!B41</f>
        <v>80</v>
      </c>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CHIRURMEDICA SRL</v>
      </c>
      <c r="B20" s="223"/>
      <c r="C20" s="835">
        <v>0.5</v>
      </c>
      <c r="D20" s="835">
        <f>MAX(B20:B25)</f>
        <v>0</v>
      </c>
      <c r="E20" s="288" t="e">
        <f t="shared" ref="E20:E25" si="1">POWER(B20/$D$20,$C$20)</f>
        <v>#DIV/0!</v>
      </c>
      <c r="F20" s="835">
        <v>40</v>
      </c>
      <c r="G20" s="288" t="e">
        <f t="shared" ref="G20:G25" si="2">E20*$F$20</f>
        <v>#DIV/0!</v>
      </c>
      <c r="H20" s="134">
        <f t="shared" ref="H20:H25" si="3">TRUNC($G$13-($G$13/100*B20),2)</f>
        <v>34980</v>
      </c>
      <c r="I20" s="193" t="str">
        <f t="shared" ref="I20:I25" si="4">A20</f>
        <v>CHIRURMEDICA SRL</v>
      </c>
      <c r="J20" s="199">
        <f>IF(I20=I8,J8,IF(I20=$H$7,$I$7,IF(I20=$H$8,$I$8,IF(I20=#REF!,#REF!,IF(I20=$H$10,$I$10,IF(I20=$H$11,$I$11,"1"))))))</f>
        <v>61.25</v>
      </c>
      <c r="K20" s="196" t="e">
        <f t="shared" ref="K20:K25" si="5">G20</f>
        <v>#DIV/0!</v>
      </c>
      <c r="L20" s="70" t="e">
        <f t="shared" ref="L20:L25" si="6">SUM(J20,K20)</f>
        <v>#DIV/0!</v>
      </c>
      <c r="M20" s="71" t="e">
        <f t="shared" ref="M20:M25" si="7">IF(AND(K20&gt;=20,J20&gt;=60),"ANOMALIA","NO ANOMALIA")</f>
        <v>#DIV/0!</v>
      </c>
    </row>
    <row r="21" spans="1:13" ht="15.75" x14ac:dyDescent="0.2">
      <c r="A21" s="227" t="str">
        <f t="shared" si="0"/>
        <v>COLOPLAST</v>
      </c>
      <c r="B21" s="224"/>
      <c r="C21" s="836"/>
      <c r="D21" s="836"/>
      <c r="E21" s="289" t="e">
        <f t="shared" si="1"/>
        <v>#DIV/0!</v>
      </c>
      <c r="F21" s="836"/>
      <c r="G21" s="289" t="e">
        <f t="shared" si="2"/>
        <v>#DIV/0!</v>
      </c>
      <c r="H21" s="138">
        <f t="shared" si="3"/>
        <v>34980</v>
      </c>
      <c r="I21" s="194" t="str">
        <f t="shared" si="4"/>
        <v>COLOPLAST</v>
      </c>
      <c r="J21" s="200">
        <f>IF(I21=I9,J9,IF(I21=$H$7,$I$7,IF(I21=$H$8,$I$8,IF(I21=#REF!,#REF!,IF(I21=$H$10,$I$10,IF(I21=$H$11,$I$11,"1"))))))</f>
        <v>23.75</v>
      </c>
      <c r="K21" s="197" t="e">
        <f t="shared" si="5"/>
        <v>#DIV/0!</v>
      </c>
      <c r="L21" s="72" t="e">
        <f t="shared" si="6"/>
        <v>#DIV/0!</v>
      </c>
      <c r="M21" s="73" t="e">
        <f t="shared" si="7"/>
        <v>#DIV/0!</v>
      </c>
    </row>
    <row r="22" spans="1:13" ht="15.75" x14ac:dyDescent="0.2">
      <c r="A22" s="227" t="str">
        <f t="shared" si="0"/>
        <v>BOSTON SCIENTIFIC S.P.A.</v>
      </c>
      <c r="B22" s="224"/>
      <c r="C22" s="836"/>
      <c r="D22" s="836"/>
      <c r="E22" s="289" t="e">
        <f t="shared" si="1"/>
        <v>#DIV/0!</v>
      </c>
      <c r="F22" s="836"/>
      <c r="G22" s="289" t="e">
        <f t="shared" si="2"/>
        <v>#DIV/0!</v>
      </c>
      <c r="H22" s="138">
        <f t="shared" si="3"/>
        <v>34980</v>
      </c>
      <c r="I22" s="194" t="str">
        <f t="shared" si="4"/>
        <v>BOSTON SCIENTIFIC S.P.A.</v>
      </c>
      <c r="J22" s="200">
        <f>IF(I22=I10,J10,IF(I22=$H$7,$I$7,IF(I22=$H$8,$I$8,IF(I22=#REF!,#REF!,IF(I22=$H$10,$I$10,IF(I22=$H$11,$I$11,"1"))))))</f>
        <v>23.75</v>
      </c>
      <c r="K22" s="197" t="e">
        <f t="shared" si="5"/>
        <v>#DIV/0!</v>
      </c>
      <c r="L22" s="72" t="e">
        <f t="shared" si="6"/>
        <v>#DIV/0!</v>
      </c>
      <c r="M22" s="73" t="e">
        <f t="shared" si="7"/>
        <v>#DIV/0!</v>
      </c>
    </row>
    <row r="23" spans="1:13" ht="15.75" x14ac:dyDescent="0.2">
      <c r="A23" s="227" t="str">
        <f t="shared" si="0"/>
        <v>ARS CHIRURGICA SRL</v>
      </c>
      <c r="B23" s="224"/>
      <c r="C23" s="836"/>
      <c r="D23" s="836"/>
      <c r="E23" s="289" t="e">
        <f t="shared" si="1"/>
        <v>#DIV/0!</v>
      </c>
      <c r="F23" s="836"/>
      <c r="G23" s="289" t="e">
        <f t="shared" si="2"/>
        <v>#DIV/0!</v>
      </c>
      <c r="H23" s="138">
        <f t="shared" si="3"/>
        <v>34980</v>
      </c>
      <c r="I23" s="194" t="str">
        <f t="shared" si="4"/>
        <v>ARS CHIRURGICA SRL</v>
      </c>
      <c r="J23" s="200">
        <f>IF(I23=I11,J11,IF(I23=$H$7,$I$7,IF(I23=$H$8,$I$8,IF(I23=#REF!,#REF!,IF(I23=$H$10,$I$10,IF(I23=$H$11,$I$11,"1"))))))</f>
        <v>23.75</v>
      </c>
      <c r="K23" s="197" t="e">
        <f t="shared" si="5"/>
        <v>#DIV/0!</v>
      </c>
      <c r="L23" s="72" t="e">
        <f t="shared" si="6"/>
        <v>#DIV/0!</v>
      </c>
      <c r="M23" s="73" t="e">
        <f t="shared" si="7"/>
        <v>#DIV/0!</v>
      </c>
    </row>
    <row r="24" spans="1:13" ht="15.75" x14ac:dyDescent="0.2">
      <c r="A24" s="227" t="str">
        <f t="shared" si="0"/>
        <v>COOK ITALIA SRL</v>
      </c>
      <c r="B24" s="224"/>
      <c r="C24" s="836"/>
      <c r="D24" s="836"/>
      <c r="E24" s="289" t="e">
        <f t="shared" si="1"/>
        <v>#DIV/0!</v>
      </c>
      <c r="F24" s="836"/>
      <c r="G24" s="289" t="e">
        <f t="shared" si="2"/>
        <v>#DIV/0!</v>
      </c>
      <c r="H24" s="138">
        <f t="shared" si="3"/>
        <v>34980</v>
      </c>
      <c r="I24" s="194" t="str">
        <f t="shared" si="4"/>
        <v>COOK ITALIA SRL</v>
      </c>
      <c r="J24" s="200">
        <f>IF(I24=I12,J12,IF(I24=$H$7,$I$7,IF(I24=$H$8,$I$8,IF(I24=#REF!,#REF!,IF(I24=$H$10,$I$10,IF(I24=$H$11,$I$11,"1"))))))</f>
        <v>72.5</v>
      </c>
      <c r="K24" s="197" t="e">
        <f t="shared" si="5"/>
        <v>#DIV/0!</v>
      </c>
      <c r="L24" s="72" t="e">
        <f t="shared" si="6"/>
        <v>#DIV/0!</v>
      </c>
      <c r="M24" s="73" t="e">
        <f t="shared" si="7"/>
        <v>#DIV/0!</v>
      </c>
    </row>
    <row r="25" spans="1:13" ht="16.5" thickBot="1" x14ac:dyDescent="0.25">
      <c r="A25" s="228" t="str">
        <f t="shared" si="0"/>
        <v>OLYMPUS ITALIA SRL</v>
      </c>
      <c r="B25" s="225"/>
      <c r="C25" s="837"/>
      <c r="D25" s="837"/>
      <c r="E25" s="290" t="e">
        <f t="shared" si="1"/>
        <v>#DIV/0!</v>
      </c>
      <c r="F25" s="837"/>
      <c r="G25" s="290" t="e">
        <f t="shared" si="2"/>
        <v>#DIV/0!</v>
      </c>
      <c r="H25" s="142">
        <f t="shared" si="3"/>
        <v>34980</v>
      </c>
      <c r="I25" s="195" t="str">
        <f t="shared" si="4"/>
        <v>OLYMPUS ITALIA SRL</v>
      </c>
      <c r="J25" s="201">
        <f>IF(I25=I13,J13,IF(I25=$H$7,$I$7,IF(I25=$H$8,$I$8,IF(I25=#REF!,#REF!,IF(I25=$H$10,$I$10,IF(I25=$H$11,$I$11,"1"))))))</f>
        <v>80</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403" priority="1" operator="containsText" text="NO ANOMALIA">
      <formula>NOT(ISERROR(SEARCH("NO ANOMALIA",M20)))</formula>
    </cfRule>
    <cfRule type="containsText" dxfId="402" priority="2" operator="containsText" text="ANOMALIA">
      <formula>NOT(ISERROR(SEARCH("ANOMALIA",M20)))</formula>
    </cfRule>
  </conditionalFormatting>
  <conditionalFormatting sqref="M20:M25">
    <cfRule type="containsText" dxfId="401" priority="3" operator="containsText" text="ANOMALIA">
      <formula>NOT(ISERROR(SEARCH("ANOMALIA",M20)))</formula>
    </cfRule>
  </conditionalFormatting>
  <conditionalFormatting sqref="L20:L25">
    <cfRule type="expression" dxfId="400" priority="4">
      <formula>L20=MAX($L$20:$L$29)</formula>
    </cfRule>
  </conditionalFormatting>
  <pageMargins left="0.7" right="0.7" top="0.75" bottom="0.75" header="0.3" footer="0.3"/>
  <pageSetup paperSize="9"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Foglio149">
    <pageSetUpPr fitToPage="1"/>
  </sheetPr>
  <dimension ref="A1:K41"/>
  <sheetViews>
    <sheetView topLeftCell="A8" workbookViewId="0">
      <selection activeCell="K39" sqref="K3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517</v>
      </c>
      <c r="B2" s="775"/>
      <c r="C2" s="775"/>
      <c r="D2" s="775"/>
      <c r="E2" s="775"/>
      <c r="F2" s="775"/>
      <c r="G2" s="775"/>
      <c r="H2" s="775"/>
      <c r="I2" s="775"/>
      <c r="J2" s="775"/>
      <c r="K2" s="776"/>
    </row>
    <row r="3" spans="1:11" ht="21" thickBot="1" x14ac:dyDescent="0.35">
      <c r="A3" s="777" t="str">
        <f>'Elenco Lotti'!B204</f>
        <v>9829952CFF</v>
      </c>
      <c r="B3" s="778"/>
      <c r="C3" s="778"/>
      <c r="D3" s="778"/>
      <c r="E3" s="778"/>
      <c r="F3" s="778"/>
      <c r="G3" s="778"/>
      <c r="H3" s="778"/>
      <c r="I3" s="778"/>
      <c r="J3" s="778"/>
      <c r="K3" s="779"/>
    </row>
    <row r="4" spans="1:11" ht="21" thickBot="1" x14ac:dyDescent="0.35">
      <c r="A4" s="802" t="str">
        <f>'Elenco Lotti'!C203</f>
        <v>Stent ureterali  media permanenza</v>
      </c>
      <c r="B4" s="803"/>
      <c r="C4" s="803"/>
      <c r="D4" s="803"/>
      <c r="E4" s="803"/>
      <c r="F4" s="803"/>
      <c r="G4" s="803"/>
      <c r="H4" s="803"/>
      <c r="I4" s="803"/>
      <c r="J4" s="803"/>
      <c r="K4" s="804"/>
    </row>
    <row r="5" spans="1:11" ht="12.75" customHeight="1" x14ac:dyDescent="0.2">
      <c r="A5" s="780" t="str">
        <f>'Elenco Lotti'!C204</f>
        <v>stent ureterale a punta aperta/aperta, doppio J, fori di drenaggio su tutta la lunghezza, completamente radiopaco completo di guida idrofilica, ricoperta in poliuretano, con punta flessibile da 8 cm, comprensivo di spingitore. Biocompatibile 6 mesi. Misura circa 4,7 - 6 - 7- 8 F - lunghezza corpo:  20 cm, 22 cm, 24 cm, 26 cm e 28 cm.</v>
      </c>
      <c r="B5" s="781"/>
      <c r="C5" s="781"/>
      <c r="D5" s="781"/>
      <c r="E5" s="781"/>
      <c r="F5" s="781"/>
      <c r="G5" s="781"/>
      <c r="H5" s="781"/>
      <c r="I5" s="781"/>
      <c r="J5" s="781"/>
      <c r="K5" s="782"/>
    </row>
    <row r="6" spans="1:11" ht="42.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thickBot="1" x14ac:dyDescent="0.25">
      <c r="A8" s="786" t="s">
        <v>622</v>
      </c>
      <c r="B8" s="87" t="str">
        <f>'Elenco Lotti'!R204</f>
        <v xml:space="preserve">COLMA </v>
      </c>
      <c r="C8" s="205">
        <v>0</v>
      </c>
      <c r="D8" s="205">
        <v>0</v>
      </c>
      <c r="E8" s="205">
        <v>0</v>
      </c>
      <c r="F8" s="89">
        <f>AVERAGE(C8:E8)</f>
        <v>0</v>
      </c>
      <c r="G8" s="789">
        <f>MAX(F8:F13)</f>
        <v>1</v>
      </c>
      <c r="H8" s="431">
        <f>F8/$G8</f>
        <v>0</v>
      </c>
      <c r="I8" s="792">
        <v>50</v>
      </c>
      <c r="J8" s="88">
        <f t="shared" ref="J8:J13" si="0">H8*I$8</f>
        <v>0</v>
      </c>
      <c r="K8" s="795" t="s">
        <v>754</v>
      </c>
    </row>
    <row r="9" spans="1:11" ht="16.5" thickBot="1" x14ac:dyDescent="0.25">
      <c r="A9" s="787"/>
      <c r="B9" s="87" t="str">
        <f>'Elenco Lotti'!R205</f>
        <v>COLOPLAST</v>
      </c>
      <c r="C9" s="208">
        <v>1</v>
      </c>
      <c r="D9" s="208">
        <v>1</v>
      </c>
      <c r="E9" s="208">
        <v>1</v>
      </c>
      <c r="F9" s="92">
        <f t="shared" ref="F9:F31" si="1">AVERAGE(C9:E9)</f>
        <v>1</v>
      </c>
      <c r="G9" s="790"/>
      <c r="H9" s="432">
        <f>F9/$G8</f>
        <v>1</v>
      </c>
      <c r="I9" s="793"/>
      <c r="J9" s="91">
        <f t="shared" si="0"/>
        <v>50</v>
      </c>
      <c r="K9" s="796"/>
    </row>
    <row r="10" spans="1:11" ht="16.5" thickBot="1" x14ac:dyDescent="0.25">
      <c r="A10" s="787"/>
      <c r="B10" s="87" t="str">
        <f>'Elenco Lotti'!R206</f>
        <v>ARS CHIRURGICA SRL</v>
      </c>
      <c r="C10" s="208">
        <v>0.5</v>
      </c>
      <c r="D10" s="208">
        <v>0.5</v>
      </c>
      <c r="E10" s="208">
        <v>0.5</v>
      </c>
      <c r="F10" s="92">
        <f t="shared" si="1"/>
        <v>0.5</v>
      </c>
      <c r="G10" s="790"/>
      <c r="H10" s="432">
        <f>F10/$G8</f>
        <v>0.5</v>
      </c>
      <c r="I10" s="793"/>
      <c r="J10" s="91">
        <f t="shared" si="0"/>
        <v>25</v>
      </c>
      <c r="K10" s="796"/>
    </row>
    <row r="11" spans="1:11" ht="16.5" thickBot="1" x14ac:dyDescent="0.25">
      <c r="A11" s="787"/>
      <c r="B11" s="87" t="str">
        <f>'Elenco Lotti'!R207</f>
        <v>COOK ITALIA SRL</v>
      </c>
      <c r="C11" s="208">
        <v>1</v>
      </c>
      <c r="D11" s="208">
        <v>1</v>
      </c>
      <c r="E11" s="208">
        <v>1</v>
      </c>
      <c r="F11" s="92">
        <f t="shared" si="1"/>
        <v>1</v>
      </c>
      <c r="G11" s="790"/>
      <c r="H11" s="432">
        <f>F11/$G8</f>
        <v>1</v>
      </c>
      <c r="I11" s="793"/>
      <c r="J11" s="91">
        <f t="shared" si="0"/>
        <v>50</v>
      </c>
      <c r="K11" s="796"/>
    </row>
    <row r="12" spans="1:11" ht="16.5" thickBot="1" x14ac:dyDescent="0.25">
      <c r="A12" s="787"/>
      <c r="B12" s="87" t="str">
        <f>'Elenco Lotti'!R208</f>
        <v>OLYMPUS ITALIA SRL</v>
      </c>
      <c r="C12" s="208">
        <v>0.5</v>
      </c>
      <c r="D12" s="208">
        <v>0.5</v>
      </c>
      <c r="E12" s="208">
        <v>0.5</v>
      </c>
      <c r="F12" s="92">
        <f t="shared" si="1"/>
        <v>0.5</v>
      </c>
      <c r="G12" s="790"/>
      <c r="H12" s="432">
        <f>F12/$G8</f>
        <v>0.5</v>
      </c>
      <c r="I12" s="793"/>
      <c r="J12" s="91">
        <f t="shared" si="0"/>
        <v>25</v>
      </c>
      <c r="K12" s="796"/>
    </row>
    <row r="13" spans="1:11" ht="16.5" thickBot="1" x14ac:dyDescent="0.25">
      <c r="A13" s="805"/>
      <c r="B13" s="87" t="str">
        <f>'Elenco Lotti'!R209</f>
        <v>TAU MEDICA SRL</v>
      </c>
      <c r="C13" s="214">
        <v>0</v>
      </c>
      <c r="D13" s="214">
        <v>0</v>
      </c>
      <c r="E13" s="214">
        <v>0</v>
      </c>
      <c r="F13" s="101">
        <f t="shared" si="1"/>
        <v>0</v>
      </c>
      <c r="G13" s="806"/>
      <c r="H13" s="434">
        <f>F13/$G8</f>
        <v>0</v>
      </c>
      <c r="I13" s="807"/>
      <c r="J13" s="102">
        <f t="shared" si="0"/>
        <v>0</v>
      </c>
      <c r="K13" s="796"/>
    </row>
    <row r="14" spans="1:11" ht="15.75" customHeight="1" x14ac:dyDescent="0.2">
      <c r="A14" s="860" t="s">
        <v>623</v>
      </c>
      <c r="B14" s="96" t="str">
        <f t="shared" ref="B14:B19" si="2">B8</f>
        <v xml:space="preserve">COLMA </v>
      </c>
      <c r="C14" s="205">
        <v>0</v>
      </c>
      <c r="D14" s="205">
        <v>0</v>
      </c>
      <c r="E14" s="205">
        <v>0</v>
      </c>
      <c r="F14" s="221">
        <f t="shared" si="1"/>
        <v>0</v>
      </c>
      <c r="G14" s="861">
        <f>MAX(F14:F19)</f>
        <v>1</v>
      </c>
      <c r="H14" s="436">
        <f>F14/$G14</f>
        <v>0</v>
      </c>
      <c r="I14" s="859">
        <v>15</v>
      </c>
      <c r="J14" s="222">
        <f t="shared" ref="J14:J19" si="3">H14*I$14</f>
        <v>0</v>
      </c>
      <c r="K14" s="796"/>
    </row>
    <row r="15" spans="1:11" ht="15.75" x14ac:dyDescent="0.2">
      <c r="A15" s="787"/>
      <c r="B15" s="97" t="str">
        <f t="shared" si="2"/>
        <v>COLOPLAST</v>
      </c>
      <c r="C15" s="208">
        <v>1</v>
      </c>
      <c r="D15" s="208">
        <v>1</v>
      </c>
      <c r="E15" s="208">
        <v>1</v>
      </c>
      <c r="F15" s="92">
        <f t="shared" si="1"/>
        <v>1</v>
      </c>
      <c r="G15" s="790"/>
      <c r="H15" s="432">
        <f>F15/$G14</f>
        <v>1</v>
      </c>
      <c r="I15" s="793"/>
      <c r="J15" s="91">
        <f t="shared" si="3"/>
        <v>15</v>
      </c>
      <c r="K15" s="796"/>
    </row>
    <row r="16" spans="1:11" ht="15.75" x14ac:dyDescent="0.2">
      <c r="A16" s="787"/>
      <c r="B16" s="97" t="str">
        <f t="shared" si="2"/>
        <v>ARS CHIRURGICA SRL</v>
      </c>
      <c r="C16" s="208">
        <v>0.5</v>
      </c>
      <c r="D16" s="208">
        <v>0.5</v>
      </c>
      <c r="E16" s="208">
        <v>0.5</v>
      </c>
      <c r="F16" s="92">
        <f t="shared" si="1"/>
        <v>0.5</v>
      </c>
      <c r="G16" s="790"/>
      <c r="H16" s="432">
        <f>F16/$G14</f>
        <v>0.5</v>
      </c>
      <c r="I16" s="793"/>
      <c r="J16" s="91">
        <f t="shared" si="3"/>
        <v>7.5</v>
      </c>
      <c r="K16" s="796"/>
    </row>
    <row r="17" spans="1:11" ht="15.75" x14ac:dyDescent="0.2">
      <c r="A17" s="787"/>
      <c r="B17" s="97" t="str">
        <f t="shared" si="2"/>
        <v>COOK ITALIA SRL</v>
      </c>
      <c r="C17" s="208">
        <v>1</v>
      </c>
      <c r="D17" s="208">
        <v>1</v>
      </c>
      <c r="E17" s="208">
        <v>1</v>
      </c>
      <c r="F17" s="92">
        <f t="shared" si="1"/>
        <v>1</v>
      </c>
      <c r="G17" s="790"/>
      <c r="H17" s="432">
        <f>F17/$G14</f>
        <v>1</v>
      </c>
      <c r="I17" s="793"/>
      <c r="J17" s="91">
        <f t="shared" si="3"/>
        <v>15</v>
      </c>
      <c r="K17" s="796"/>
    </row>
    <row r="18" spans="1:11" ht="15.75" x14ac:dyDescent="0.2">
      <c r="A18" s="787"/>
      <c r="B18" s="97" t="str">
        <f t="shared" si="2"/>
        <v>OLYMPUS ITALIA SRL</v>
      </c>
      <c r="C18" s="208">
        <v>0.5</v>
      </c>
      <c r="D18" s="208">
        <v>0.5</v>
      </c>
      <c r="E18" s="208">
        <v>0.5</v>
      </c>
      <c r="F18" s="92">
        <f t="shared" si="1"/>
        <v>0.5</v>
      </c>
      <c r="G18" s="790"/>
      <c r="H18" s="432">
        <f>F18/$G14</f>
        <v>0.5</v>
      </c>
      <c r="I18" s="793"/>
      <c r="J18" s="91">
        <f t="shared" si="3"/>
        <v>7.5</v>
      </c>
      <c r="K18" s="796"/>
    </row>
    <row r="19" spans="1:11" ht="16.5" thickBot="1" x14ac:dyDescent="0.25">
      <c r="A19" s="788"/>
      <c r="B19" s="98" t="str">
        <f t="shared" si="2"/>
        <v>TAU MEDICA SRL</v>
      </c>
      <c r="C19" s="214">
        <v>0</v>
      </c>
      <c r="D19" s="214">
        <v>0</v>
      </c>
      <c r="E19" s="214">
        <v>0</v>
      </c>
      <c r="F19" s="95">
        <f t="shared" si="1"/>
        <v>0</v>
      </c>
      <c r="G19" s="791"/>
      <c r="H19" s="433">
        <f>F19/$G14</f>
        <v>0</v>
      </c>
      <c r="I19" s="794"/>
      <c r="J19" s="94">
        <f t="shared" si="3"/>
        <v>0</v>
      </c>
      <c r="K19" s="796"/>
    </row>
    <row r="20" spans="1:11" ht="15.75" customHeight="1" x14ac:dyDescent="0.2">
      <c r="A20" s="786" t="s">
        <v>427</v>
      </c>
      <c r="B20" s="99" t="str">
        <f t="shared" ref="B20:B25" si="4">B8</f>
        <v xml:space="preserve">COLMA </v>
      </c>
      <c r="C20" s="205">
        <v>0</v>
      </c>
      <c r="D20" s="205">
        <v>0</v>
      </c>
      <c r="E20" s="205">
        <v>0</v>
      </c>
      <c r="F20" s="89">
        <f t="shared" si="1"/>
        <v>0</v>
      </c>
      <c r="G20" s="789">
        <f>MAX(F20:F25)</f>
        <v>1</v>
      </c>
      <c r="H20" s="431">
        <f>F20/$G20</f>
        <v>0</v>
      </c>
      <c r="I20" s="792">
        <v>10</v>
      </c>
      <c r="J20" s="88">
        <f t="shared" ref="J20:J25" si="5">H20*I$20</f>
        <v>0</v>
      </c>
      <c r="K20" s="796"/>
    </row>
    <row r="21" spans="1:11" ht="15.75" x14ac:dyDescent="0.2">
      <c r="A21" s="787"/>
      <c r="B21" s="97" t="str">
        <f t="shared" si="4"/>
        <v>COLOPLAST</v>
      </c>
      <c r="C21" s="208">
        <v>1</v>
      </c>
      <c r="D21" s="208">
        <v>1</v>
      </c>
      <c r="E21" s="208">
        <v>1</v>
      </c>
      <c r="F21" s="92">
        <f t="shared" si="1"/>
        <v>1</v>
      </c>
      <c r="G21" s="790"/>
      <c r="H21" s="432">
        <f>F21/$G20</f>
        <v>1</v>
      </c>
      <c r="I21" s="793"/>
      <c r="J21" s="91">
        <f t="shared" si="5"/>
        <v>10</v>
      </c>
      <c r="K21" s="796"/>
    </row>
    <row r="22" spans="1:11" ht="15.75" x14ac:dyDescent="0.2">
      <c r="A22" s="787"/>
      <c r="B22" s="97" t="str">
        <f t="shared" si="4"/>
        <v>ARS CHIRURGICA SRL</v>
      </c>
      <c r="C22" s="208">
        <v>0.5</v>
      </c>
      <c r="D22" s="208">
        <v>0.5</v>
      </c>
      <c r="E22" s="208">
        <v>0.5</v>
      </c>
      <c r="F22" s="92">
        <f t="shared" si="1"/>
        <v>0.5</v>
      </c>
      <c r="G22" s="790"/>
      <c r="H22" s="432">
        <f>F22/$G20</f>
        <v>0.5</v>
      </c>
      <c r="I22" s="793"/>
      <c r="J22" s="91">
        <f t="shared" si="5"/>
        <v>5</v>
      </c>
      <c r="K22" s="796"/>
    </row>
    <row r="23" spans="1:11" ht="15.75" x14ac:dyDescent="0.2">
      <c r="A23" s="787"/>
      <c r="B23" s="97" t="str">
        <f t="shared" si="4"/>
        <v>COOK ITALIA SRL</v>
      </c>
      <c r="C23" s="208">
        <v>1</v>
      </c>
      <c r="D23" s="208">
        <v>1</v>
      </c>
      <c r="E23" s="208">
        <v>1</v>
      </c>
      <c r="F23" s="92">
        <f t="shared" si="1"/>
        <v>1</v>
      </c>
      <c r="G23" s="790"/>
      <c r="H23" s="432">
        <f>F23/$G20</f>
        <v>1</v>
      </c>
      <c r="I23" s="793"/>
      <c r="J23" s="91">
        <f t="shared" si="5"/>
        <v>10</v>
      </c>
      <c r="K23" s="796"/>
    </row>
    <row r="24" spans="1:11" ht="15.75" x14ac:dyDescent="0.2">
      <c r="A24" s="787"/>
      <c r="B24" s="97" t="str">
        <f t="shared" si="4"/>
        <v>OLYMPUS ITALIA SRL</v>
      </c>
      <c r="C24" s="208">
        <v>0.5</v>
      </c>
      <c r="D24" s="208">
        <v>0.5</v>
      </c>
      <c r="E24" s="208">
        <v>0.5</v>
      </c>
      <c r="F24" s="92">
        <f t="shared" si="1"/>
        <v>0.5</v>
      </c>
      <c r="G24" s="790"/>
      <c r="H24" s="432">
        <f>F24/$G20</f>
        <v>0.5</v>
      </c>
      <c r="I24" s="793"/>
      <c r="J24" s="91">
        <f t="shared" si="5"/>
        <v>5</v>
      </c>
      <c r="K24" s="796"/>
    </row>
    <row r="25" spans="1:11" ht="16.5" thickBot="1" x14ac:dyDescent="0.25">
      <c r="A25" s="805"/>
      <c r="B25" s="98" t="str">
        <f t="shared" si="4"/>
        <v>TAU MEDICA SRL</v>
      </c>
      <c r="C25" s="214">
        <v>0</v>
      </c>
      <c r="D25" s="214">
        <v>0</v>
      </c>
      <c r="E25" s="214">
        <v>0</v>
      </c>
      <c r="F25" s="95">
        <f t="shared" si="1"/>
        <v>0</v>
      </c>
      <c r="G25" s="791"/>
      <c r="H25" s="606">
        <f>F25/$G20</f>
        <v>0</v>
      </c>
      <c r="I25" s="794"/>
      <c r="J25" s="94">
        <f t="shared" si="5"/>
        <v>0</v>
      </c>
      <c r="K25" s="796"/>
    </row>
    <row r="26" spans="1:11" ht="16.5" customHeight="1" x14ac:dyDescent="0.2">
      <c r="A26" s="786" t="s">
        <v>621</v>
      </c>
      <c r="B26" s="99" t="str">
        <f t="shared" ref="B26:B31" si="6">B8</f>
        <v xml:space="preserve">COLMA </v>
      </c>
      <c r="C26" s="217">
        <v>0</v>
      </c>
      <c r="D26" s="205">
        <v>0</v>
      </c>
      <c r="E26" s="568">
        <v>0</v>
      </c>
      <c r="F26" s="89">
        <f t="shared" si="1"/>
        <v>0</v>
      </c>
      <c r="G26" s="789">
        <f>MAX(F26:F31)</f>
        <v>1</v>
      </c>
      <c r="H26" s="604">
        <f>F26/$G26</f>
        <v>0</v>
      </c>
      <c r="I26" s="792">
        <v>5</v>
      </c>
      <c r="J26" s="88">
        <f>H26*I$206</f>
        <v>0</v>
      </c>
      <c r="K26" s="870"/>
    </row>
    <row r="27" spans="1:11" ht="15.75" x14ac:dyDescent="0.2">
      <c r="A27" s="787"/>
      <c r="B27" s="97" t="str">
        <f t="shared" si="6"/>
        <v>COLOPLAST</v>
      </c>
      <c r="C27" s="218">
        <v>1</v>
      </c>
      <c r="D27" s="208">
        <v>1</v>
      </c>
      <c r="E27" s="624">
        <v>1</v>
      </c>
      <c r="F27" s="92">
        <f t="shared" si="1"/>
        <v>1</v>
      </c>
      <c r="G27" s="790"/>
      <c r="H27" s="605">
        <f>F27/$G26</f>
        <v>1</v>
      </c>
      <c r="I27" s="793"/>
      <c r="J27" s="91">
        <f>H27*I$26</f>
        <v>5</v>
      </c>
      <c r="K27" s="870"/>
    </row>
    <row r="28" spans="1:11" ht="15.75" x14ac:dyDescent="0.2">
      <c r="A28" s="787"/>
      <c r="B28" s="97" t="str">
        <f t="shared" si="6"/>
        <v>ARS CHIRURGICA SRL</v>
      </c>
      <c r="C28" s="218">
        <v>1</v>
      </c>
      <c r="D28" s="208">
        <v>1</v>
      </c>
      <c r="E28" s="624">
        <v>1</v>
      </c>
      <c r="F28" s="92">
        <f t="shared" si="1"/>
        <v>1</v>
      </c>
      <c r="G28" s="790"/>
      <c r="H28" s="605">
        <f>F28/$G26</f>
        <v>1</v>
      </c>
      <c r="I28" s="793"/>
      <c r="J28" s="91">
        <f>H28*I$26</f>
        <v>5</v>
      </c>
      <c r="K28" s="870"/>
    </row>
    <row r="29" spans="1:11" ht="15.75" x14ac:dyDescent="0.2">
      <c r="A29" s="787"/>
      <c r="B29" s="97" t="str">
        <f t="shared" si="6"/>
        <v>COOK ITALIA SRL</v>
      </c>
      <c r="C29" s="218">
        <v>1</v>
      </c>
      <c r="D29" s="208">
        <v>1</v>
      </c>
      <c r="E29" s="624">
        <v>1</v>
      </c>
      <c r="F29" s="92">
        <f t="shared" si="1"/>
        <v>1</v>
      </c>
      <c r="G29" s="790"/>
      <c r="H29" s="605">
        <f>F29/$G26</f>
        <v>1</v>
      </c>
      <c r="I29" s="793"/>
      <c r="J29" s="91">
        <f>H29*I$26</f>
        <v>5</v>
      </c>
      <c r="K29" s="870"/>
    </row>
    <row r="30" spans="1:11" ht="15.75" x14ac:dyDescent="0.2">
      <c r="A30" s="787"/>
      <c r="B30" s="97" t="str">
        <f t="shared" si="6"/>
        <v>OLYMPUS ITALIA SRL</v>
      </c>
      <c r="C30" s="218">
        <v>1</v>
      </c>
      <c r="D30" s="208">
        <v>1</v>
      </c>
      <c r="E30" s="624">
        <v>1</v>
      </c>
      <c r="F30" s="92">
        <f t="shared" si="1"/>
        <v>1</v>
      </c>
      <c r="G30" s="790"/>
      <c r="H30" s="605">
        <f>F30/$G26</f>
        <v>1</v>
      </c>
      <c r="I30" s="793"/>
      <c r="J30" s="91">
        <f>H30*I$26</f>
        <v>5</v>
      </c>
      <c r="K30" s="870"/>
    </row>
    <row r="31" spans="1:11" ht="16.5" thickBot="1" x14ac:dyDescent="0.25">
      <c r="A31" s="805"/>
      <c r="B31" s="100" t="str">
        <f t="shared" si="6"/>
        <v>TAU MEDICA SRL</v>
      </c>
      <c r="C31" s="553">
        <v>0</v>
      </c>
      <c r="D31" s="570">
        <v>0</v>
      </c>
      <c r="E31" s="571">
        <v>0</v>
      </c>
      <c r="F31" s="564">
        <f t="shared" si="1"/>
        <v>0</v>
      </c>
      <c r="G31" s="806"/>
      <c r="H31" s="562">
        <f>F31/$G26</f>
        <v>0</v>
      </c>
      <c r="I31" s="807"/>
      <c r="J31" s="563">
        <f>H31*I$26</f>
        <v>0</v>
      </c>
      <c r="K31" s="871"/>
    </row>
    <row r="32" spans="1:11" ht="15.75" x14ac:dyDescent="0.25">
      <c r="A32" s="103"/>
      <c r="B32" s="104"/>
      <c r="C32" s="105"/>
      <c r="D32" s="105"/>
      <c r="E32" s="105"/>
      <c r="F32" s="105"/>
      <c r="G32" s="105"/>
      <c r="H32" s="105"/>
      <c r="I32" s="105"/>
      <c r="J32" s="105"/>
      <c r="K32" s="105"/>
    </row>
    <row r="33" spans="1:11" ht="16.5" thickBot="1" x14ac:dyDescent="0.3">
      <c r="A33" s="103"/>
      <c r="B33" s="104"/>
      <c r="C33" s="105"/>
      <c r="D33" s="105"/>
      <c r="E33" s="105"/>
      <c r="F33" s="105"/>
      <c r="G33" s="105"/>
      <c r="H33" s="105"/>
      <c r="I33" s="105"/>
      <c r="J33" s="105"/>
      <c r="K33" s="105"/>
    </row>
    <row r="34" spans="1:11" ht="15.75" customHeight="1" x14ac:dyDescent="0.25">
      <c r="A34" s="798" t="s">
        <v>626</v>
      </c>
      <c r="B34" s="799"/>
      <c r="C34" s="105"/>
      <c r="D34" s="105"/>
      <c r="E34" s="105"/>
      <c r="F34" s="105"/>
      <c r="G34" s="106"/>
      <c r="H34" s="105"/>
      <c r="I34" s="105"/>
      <c r="J34" s="105"/>
      <c r="K34" s="105"/>
    </row>
    <row r="35" spans="1:11" ht="16.5" thickBot="1" x14ac:dyDescent="0.3">
      <c r="A35" s="800"/>
      <c r="B35" s="801"/>
      <c r="C35" s="105"/>
      <c r="D35" s="105"/>
      <c r="E35" s="105"/>
      <c r="F35" s="105"/>
      <c r="G35" s="106"/>
      <c r="H35" s="105"/>
      <c r="I35" s="105"/>
      <c r="J35" s="105"/>
      <c r="K35" s="105"/>
    </row>
    <row r="36" spans="1:11" ht="15.75" x14ac:dyDescent="0.25">
      <c r="A36" s="107" t="str">
        <f t="shared" ref="A36:A41" si="7">B8</f>
        <v xml:space="preserve">COLMA </v>
      </c>
      <c r="B36" s="108">
        <f>J8+J14+J26</f>
        <v>0</v>
      </c>
      <c r="C36" s="616"/>
      <c r="D36" s="105"/>
      <c r="E36" s="105"/>
      <c r="F36" s="105"/>
      <c r="G36" s="109"/>
      <c r="H36" s="105"/>
      <c r="I36" s="105"/>
      <c r="J36" s="105"/>
      <c r="K36" s="105"/>
    </row>
    <row r="37" spans="1:11" ht="15.75" x14ac:dyDescent="0.25">
      <c r="A37" s="110" t="str">
        <f t="shared" si="7"/>
        <v>COLOPLAST</v>
      </c>
      <c r="B37" s="111">
        <f>J9+J15+J21+J27</f>
        <v>80</v>
      </c>
      <c r="C37" s="616"/>
      <c r="D37" s="105"/>
      <c r="E37" s="105"/>
      <c r="F37" s="105"/>
      <c r="G37" s="109"/>
      <c r="H37" s="105"/>
      <c r="I37" s="105"/>
      <c r="J37" s="105"/>
      <c r="K37" s="105"/>
    </row>
    <row r="38" spans="1:11" ht="15.75" x14ac:dyDescent="0.25">
      <c r="A38" s="110" t="str">
        <f t="shared" si="7"/>
        <v>ARS CHIRURGICA SRL</v>
      </c>
      <c r="B38" s="111">
        <f>J10+J16+J22+J28</f>
        <v>42.5</v>
      </c>
      <c r="C38" s="616"/>
      <c r="D38" s="105"/>
      <c r="E38" s="105"/>
      <c r="F38" s="105"/>
      <c r="G38" s="109"/>
      <c r="H38" s="105"/>
      <c r="I38" s="105"/>
      <c r="J38" s="105"/>
      <c r="K38" s="105"/>
    </row>
    <row r="39" spans="1:11" ht="15.75" x14ac:dyDescent="0.25">
      <c r="A39" s="110" t="str">
        <f t="shared" si="7"/>
        <v>COOK ITALIA SRL</v>
      </c>
      <c r="B39" s="111">
        <f>J11+J17+J23+J29</f>
        <v>80</v>
      </c>
      <c r="C39" s="616"/>
      <c r="D39" s="105"/>
      <c r="E39" s="105"/>
      <c r="F39" s="105"/>
      <c r="G39" s="109"/>
      <c r="H39" s="105"/>
      <c r="I39" s="105"/>
      <c r="J39" s="105"/>
      <c r="K39" s="105"/>
    </row>
    <row r="40" spans="1:11" ht="15.75" x14ac:dyDescent="0.25">
      <c r="A40" s="110" t="str">
        <f t="shared" si="7"/>
        <v>OLYMPUS ITALIA SRL</v>
      </c>
      <c r="B40" s="111">
        <f>J12+J18+J24+J30</f>
        <v>42.5</v>
      </c>
      <c r="C40" s="616"/>
      <c r="D40" s="105"/>
      <c r="E40" s="105"/>
      <c r="F40" s="105"/>
      <c r="G40" s="109"/>
      <c r="H40" s="105"/>
      <c r="I40" s="105"/>
      <c r="J40" s="105"/>
      <c r="K40" s="105"/>
    </row>
    <row r="41" spans="1:11" ht="16.5" thickBot="1" x14ac:dyDescent="0.3">
      <c r="A41" s="112" t="str">
        <f t="shared" si="7"/>
        <v>TAU MEDICA SRL</v>
      </c>
      <c r="B41" s="113">
        <f>J13+J19+J25+J31</f>
        <v>0</v>
      </c>
      <c r="C41" s="616"/>
      <c r="D41" s="105"/>
      <c r="E41" s="105"/>
      <c r="F41" s="105"/>
      <c r="G41" s="109"/>
      <c r="H41" s="105"/>
      <c r="I41" s="105"/>
      <c r="J41" s="105"/>
      <c r="K41" s="105"/>
    </row>
  </sheetData>
  <sheetProtection formatCells="0" formatColumns="0" formatRows="0" insertColumns="0" insertRows="0" insertHyperlinks="0" deleteColumns="0" deleteRows="0" sort="0" autoFilter="0" pivotTables="0"/>
  <mergeCells count="19">
    <mergeCell ref="B1:K1"/>
    <mergeCell ref="A2:K2"/>
    <mergeCell ref="A3:K3"/>
    <mergeCell ref="A4:K4"/>
    <mergeCell ref="A5:K6"/>
    <mergeCell ref="A34:B35"/>
    <mergeCell ref="A14:A19"/>
    <mergeCell ref="G14:G19"/>
    <mergeCell ref="K8:K31"/>
    <mergeCell ref="I14:I19"/>
    <mergeCell ref="A20:A25"/>
    <mergeCell ref="A26:A31"/>
    <mergeCell ref="G26:G31"/>
    <mergeCell ref="I26:I31"/>
    <mergeCell ref="G20:G25"/>
    <mergeCell ref="I20:I25"/>
    <mergeCell ref="A8:A13"/>
    <mergeCell ref="G8:G13"/>
    <mergeCell ref="I8:I13"/>
  </mergeCells>
  <pageMargins left="0.25" right="0.25" top="0.75" bottom="0.75" header="0.3" footer="0.3"/>
  <pageSetup paperSize="8" scale="80"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Foglio150"/>
  <dimension ref="A1:M28"/>
  <sheetViews>
    <sheetView topLeftCell="A4" workbookViewId="0">
      <selection activeCell="I35" sqref="I3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517</v>
      </c>
      <c r="B2" s="775"/>
      <c r="C2" s="775"/>
      <c r="D2" s="775"/>
      <c r="E2" s="775"/>
      <c r="F2" s="775"/>
      <c r="G2" s="775"/>
      <c r="H2" s="775"/>
      <c r="I2" s="775"/>
      <c r="J2" s="775"/>
      <c r="K2" s="776"/>
      <c r="L2" s="105"/>
      <c r="M2" s="105"/>
    </row>
    <row r="3" spans="1:13" ht="21" thickBot="1" x14ac:dyDescent="0.35">
      <c r="A3" s="777" t="str">
        <f>'Elenco Lotti'!B204</f>
        <v>9829952CFF</v>
      </c>
      <c r="B3" s="778"/>
      <c r="C3" s="778"/>
      <c r="D3" s="778"/>
      <c r="E3" s="778"/>
      <c r="F3" s="778"/>
      <c r="G3" s="778"/>
      <c r="H3" s="778"/>
      <c r="I3" s="778"/>
      <c r="J3" s="778"/>
      <c r="K3" s="779"/>
      <c r="L3" s="105"/>
      <c r="M3" s="105"/>
    </row>
    <row r="4" spans="1:13" ht="21" thickBot="1" x14ac:dyDescent="0.35">
      <c r="A4" s="802" t="str">
        <f>'Elenco Lotti'!C203</f>
        <v>Stent ureterali  media permanenza</v>
      </c>
      <c r="B4" s="803"/>
      <c r="C4" s="803"/>
      <c r="D4" s="803"/>
      <c r="E4" s="803"/>
      <c r="F4" s="803"/>
      <c r="G4" s="803"/>
      <c r="H4" s="803"/>
      <c r="I4" s="803"/>
      <c r="J4" s="803"/>
      <c r="K4" s="804"/>
      <c r="L4" s="105"/>
      <c r="M4" s="105"/>
    </row>
    <row r="5" spans="1:13" ht="15.75" customHeight="1" x14ac:dyDescent="0.25">
      <c r="A5" s="780" t="str">
        <f>'Elenco Lotti'!C204</f>
        <v>stent ureterale a punta aperta/aperta, doppio J, fori di drenaggio su tutta la lunghezza, completamente radiopaco completo di guida idrofilica, ricoperta in poliuretano, con punta flessibile da 8 cm, comprensivo di spingitore. Biocompatibile 6 mesi. Misura circa 4,7 - 6 - 7- 8 F - lunghezza corpo:  20 cm, 22 cm, 24 cm, 26 cm e 28 cm.</v>
      </c>
      <c r="B5" s="781"/>
      <c r="C5" s="781"/>
      <c r="D5" s="781"/>
      <c r="E5" s="781"/>
      <c r="F5" s="781"/>
      <c r="G5" s="781"/>
      <c r="H5" s="781"/>
      <c r="I5" s="781"/>
      <c r="J5" s="781"/>
      <c r="K5" s="782"/>
      <c r="L5" s="105"/>
      <c r="M5" s="105"/>
    </row>
    <row r="6" spans="1:13" ht="33"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74'!A36</f>
        <v xml:space="preserve">COLMA </v>
      </c>
      <c r="J8" s="811">
        <f>'LOTTO 74'!B36</f>
        <v>0</v>
      </c>
      <c r="K8" s="812"/>
      <c r="L8" s="117"/>
      <c r="M8" s="118"/>
    </row>
    <row r="9" spans="1:13" ht="16.5" thickBot="1" x14ac:dyDescent="0.3">
      <c r="A9" s="808"/>
      <c r="B9" s="808"/>
      <c r="C9" s="808"/>
      <c r="D9" s="808"/>
      <c r="E9" s="808"/>
      <c r="F9" s="808"/>
      <c r="G9" s="808"/>
      <c r="H9" s="808"/>
      <c r="I9" s="144" t="str">
        <f>'LOTTO 74'!A37</f>
        <v>COLOPLAST</v>
      </c>
      <c r="J9" s="811">
        <f>'LOTTO 74'!B37</f>
        <v>80</v>
      </c>
      <c r="K9" s="812"/>
      <c r="L9" s="117"/>
      <c r="M9" s="118"/>
    </row>
    <row r="10" spans="1:13" ht="16.5" thickBot="1" x14ac:dyDescent="0.3">
      <c r="A10" s="813" t="s">
        <v>430</v>
      </c>
      <c r="B10" s="814"/>
      <c r="C10" s="814"/>
      <c r="D10" s="815"/>
      <c r="E10" s="119"/>
      <c r="F10" s="119"/>
      <c r="G10" s="119"/>
      <c r="H10" s="119"/>
      <c r="I10" s="144" t="str">
        <f>'LOTTO 74'!A38</f>
        <v>ARS CHIRURGICA SRL</v>
      </c>
      <c r="J10" s="811">
        <f>'LOTTO 74'!B38</f>
        <v>42.5</v>
      </c>
      <c r="K10" s="812"/>
      <c r="L10" s="117"/>
      <c r="M10" s="118"/>
    </row>
    <row r="11" spans="1:13" ht="16.5" thickBot="1" x14ac:dyDescent="0.3">
      <c r="A11" s="816"/>
      <c r="B11" s="817"/>
      <c r="C11" s="817"/>
      <c r="D11" s="818"/>
      <c r="E11" s="119"/>
      <c r="F11" s="119"/>
      <c r="G11" s="119"/>
      <c r="H11" s="119"/>
      <c r="I11" s="144" t="str">
        <f>'LOTTO 74'!A39</f>
        <v>COOK ITALIA SRL</v>
      </c>
      <c r="J11" s="811">
        <f>'LOTTO 74'!B39</f>
        <v>80</v>
      </c>
      <c r="K11" s="812"/>
      <c r="L11" s="117"/>
      <c r="M11" s="118"/>
    </row>
    <row r="12" spans="1:13" ht="16.5" thickBot="1" x14ac:dyDescent="0.3">
      <c r="A12" s="819" t="s">
        <v>431</v>
      </c>
      <c r="B12" s="820"/>
      <c r="C12" s="820"/>
      <c r="D12" s="821"/>
      <c r="E12" s="287"/>
      <c r="F12" s="105"/>
      <c r="G12" s="822" t="s">
        <v>432</v>
      </c>
      <c r="H12" s="823"/>
      <c r="I12" s="144" t="str">
        <f>'LOTTO 74'!A40</f>
        <v>OLYMPUS ITALIA SRL</v>
      </c>
      <c r="J12" s="811">
        <f>'LOTTO 74'!B40</f>
        <v>42.5</v>
      </c>
      <c r="K12" s="812"/>
      <c r="L12" s="117"/>
      <c r="M12" s="118"/>
    </row>
    <row r="13" spans="1:13" ht="16.5" thickBot="1" x14ac:dyDescent="0.3">
      <c r="A13" s="819" t="s">
        <v>433</v>
      </c>
      <c r="B13" s="820"/>
      <c r="C13" s="820"/>
      <c r="D13" s="821"/>
      <c r="E13" s="287"/>
      <c r="F13" s="105"/>
      <c r="G13" s="824">
        <f>'Elenco Lotti'!O204</f>
        <v>68900</v>
      </c>
      <c r="H13" s="825"/>
      <c r="I13" s="144" t="str">
        <f>'LOTTO 74'!A41</f>
        <v>TAU MEDICA SRL</v>
      </c>
      <c r="J13" s="811">
        <f>'LOTTO 74'!B41</f>
        <v>0</v>
      </c>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 xml:space="preserve">COLMA </v>
      </c>
      <c r="B20" s="223"/>
      <c r="C20" s="835">
        <v>0.5</v>
      </c>
      <c r="D20" s="835">
        <f>MAX(B20:B25)</f>
        <v>0</v>
      </c>
      <c r="E20" s="288" t="e">
        <f t="shared" ref="E20:E25" si="1">POWER(B20/$D$20,$C$20)</f>
        <v>#DIV/0!</v>
      </c>
      <c r="F20" s="835">
        <v>40</v>
      </c>
      <c r="G20" s="288" t="e">
        <f t="shared" ref="G20:G25" si="2">E20*$F$20</f>
        <v>#DIV/0!</v>
      </c>
      <c r="H20" s="134">
        <f t="shared" ref="H20:H25" si="3">TRUNC($G$13-($G$13/100*B20),2)</f>
        <v>68900</v>
      </c>
      <c r="I20" s="193" t="str">
        <f t="shared" ref="I20:I25" si="4">A20</f>
        <v xml:space="preserve">COLMA </v>
      </c>
      <c r="J20" s="199">
        <f>IF(I20=I8,J8,IF(I20=$H$7,$I$7,IF(I20=$H$8,$I$8,IF(I20=#REF!,#REF!,IF(I20=$H$10,$I$10,IF(I20=$H$11,$I$11,"1"))))))</f>
        <v>0</v>
      </c>
      <c r="K20" s="196" t="e">
        <f t="shared" ref="K20:K25" si="5">G20</f>
        <v>#DIV/0!</v>
      </c>
      <c r="L20" s="70" t="e">
        <f t="shared" ref="L20:L25" si="6">SUM(J20,K20)</f>
        <v>#DIV/0!</v>
      </c>
      <c r="M20" s="71" t="e">
        <f t="shared" ref="M20:M25" si="7">IF(AND(K20&gt;=20,J20&gt;=60),"ANOMALIA","NO ANOMALIA")</f>
        <v>#DIV/0!</v>
      </c>
    </row>
    <row r="21" spans="1:13" ht="15.75" x14ac:dyDescent="0.2">
      <c r="A21" s="227" t="str">
        <f t="shared" si="0"/>
        <v>COLOPLAST</v>
      </c>
      <c r="B21" s="224"/>
      <c r="C21" s="836"/>
      <c r="D21" s="836"/>
      <c r="E21" s="289" t="e">
        <f t="shared" si="1"/>
        <v>#DIV/0!</v>
      </c>
      <c r="F21" s="836"/>
      <c r="G21" s="289" t="e">
        <f t="shared" si="2"/>
        <v>#DIV/0!</v>
      </c>
      <c r="H21" s="138">
        <f t="shared" si="3"/>
        <v>68900</v>
      </c>
      <c r="I21" s="194" t="str">
        <f t="shared" si="4"/>
        <v>COLOPLAST</v>
      </c>
      <c r="J21" s="200">
        <f>IF(I21=I9,J9,IF(I21=$H$7,$I$7,IF(I21=$H$8,$I$8,IF(I21=#REF!,#REF!,IF(I21=$H$10,$I$10,IF(I21=$H$11,$I$11,"1"))))))</f>
        <v>80</v>
      </c>
      <c r="K21" s="197" t="e">
        <f t="shared" si="5"/>
        <v>#DIV/0!</v>
      </c>
      <c r="L21" s="72" t="e">
        <f t="shared" si="6"/>
        <v>#DIV/0!</v>
      </c>
      <c r="M21" s="73" t="e">
        <f t="shared" si="7"/>
        <v>#DIV/0!</v>
      </c>
    </row>
    <row r="22" spans="1:13" ht="15.75" x14ac:dyDescent="0.2">
      <c r="A22" s="227" t="str">
        <f t="shared" si="0"/>
        <v>ARS CHIRURGICA SRL</v>
      </c>
      <c r="B22" s="224"/>
      <c r="C22" s="836"/>
      <c r="D22" s="836"/>
      <c r="E22" s="289" t="e">
        <f t="shared" si="1"/>
        <v>#DIV/0!</v>
      </c>
      <c r="F22" s="836"/>
      <c r="G22" s="289" t="e">
        <f t="shared" si="2"/>
        <v>#DIV/0!</v>
      </c>
      <c r="H22" s="138">
        <f t="shared" si="3"/>
        <v>68900</v>
      </c>
      <c r="I22" s="194" t="str">
        <f t="shared" si="4"/>
        <v>ARS CHIRURGICA SRL</v>
      </c>
      <c r="J22" s="200">
        <f>IF(I22=I10,J10,IF(I22=$H$7,$I$7,IF(I22=$H$8,$I$8,IF(I22=#REF!,#REF!,IF(I22=$H$10,$I$10,IF(I22=$H$11,$I$11,"1"))))))</f>
        <v>42.5</v>
      </c>
      <c r="K22" s="197" t="e">
        <f t="shared" si="5"/>
        <v>#DIV/0!</v>
      </c>
      <c r="L22" s="72" t="e">
        <f t="shared" si="6"/>
        <v>#DIV/0!</v>
      </c>
      <c r="M22" s="73" t="e">
        <f t="shared" si="7"/>
        <v>#DIV/0!</v>
      </c>
    </row>
    <row r="23" spans="1:13" ht="15.75" x14ac:dyDescent="0.2">
      <c r="A23" s="227" t="str">
        <f t="shared" si="0"/>
        <v>COOK ITALIA SRL</v>
      </c>
      <c r="B23" s="224"/>
      <c r="C23" s="836"/>
      <c r="D23" s="836"/>
      <c r="E23" s="289" t="e">
        <f t="shared" si="1"/>
        <v>#DIV/0!</v>
      </c>
      <c r="F23" s="836"/>
      <c r="G23" s="289" t="e">
        <f t="shared" si="2"/>
        <v>#DIV/0!</v>
      </c>
      <c r="H23" s="138">
        <f t="shared" si="3"/>
        <v>68900</v>
      </c>
      <c r="I23" s="194" t="str">
        <f t="shared" si="4"/>
        <v>COOK ITALIA SRL</v>
      </c>
      <c r="J23" s="200">
        <f>IF(I23=I11,J11,IF(I23=$H$7,$I$7,IF(I23=$H$8,$I$8,IF(I23=#REF!,#REF!,IF(I23=$H$10,$I$10,IF(I23=$H$11,$I$11,"1"))))))</f>
        <v>80</v>
      </c>
      <c r="K23" s="197" t="e">
        <f t="shared" si="5"/>
        <v>#DIV/0!</v>
      </c>
      <c r="L23" s="72" t="e">
        <f t="shared" si="6"/>
        <v>#DIV/0!</v>
      </c>
      <c r="M23" s="73" t="e">
        <f t="shared" si="7"/>
        <v>#DIV/0!</v>
      </c>
    </row>
    <row r="24" spans="1:13" ht="15.75" x14ac:dyDescent="0.2">
      <c r="A24" s="227" t="str">
        <f t="shared" si="0"/>
        <v>OLYMPUS ITALIA SRL</v>
      </c>
      <c r="B24" s="224"/>
      <c r="C24" s="836"/>
      <c r="D24" s="836"/>
      <c r="E24" s="289" t="e">
        <f t="shared" si="1"/>
        <v>#DIV/0!</v>
      </c>
      <c r="F24" s="836"/>
      <c r="G24" s="289" t="e">
        <f t="shared" si="2"/>
        <v>#DIV/0!</v>
      </c>
      <c r="H24" s="138">
        <f t="shared" si="3"/>
        <v>68900</v>
      </c>
      <c r="I24" s="194" t="str">
        <f t="shared" si="4"/>
        <v>OLYMPUS ITALIA SRL</v>
      </c>
      <c r="J24" s="200">
        <f>IF(I24=I12,J12,IF(I24=$H$7,$I$7,IF(I24=$H$8,$I$8,IF(I24=#REF!,#REF!,IF(I24=$H$10,$I$10,IF(I24=$H$11,$I$11,"1"))))))</f>
        <v>42.5</v>
      </c>
      <c r="K24" s="197" t="e">
        <f t="shared" si="5"/>
        <v>#DIV/0!</v>
      </c>
      <c r="L24" s="72" t="e">
        <f t="shared" si="6"/>
        <v>#DIV/0!</v>
      </c>
      <c r="M24" s="73" t="e">
        <f t="shared" si="7"/>
        <v>#DIV/0!</v>
      </c>
    </row>
    <row r="25" spans="1:13" ht="16.5" thickBot="1" x14ac:dyDescent="0.25">
      <c r="A25" s="228" t="str">
        <f t="shared" si="0"/>
        <v>TAU MEDICA SRL</v>
      </c>
      <c r="B25" s="225"/>
      <c r="C25" s="837"/>
      <c r="D25" s="837"/>
      <c r="E25" s="290" t="e">
        <f t="shared" si="1"/>
        <v>#DIV/0!</v>
      </c>
      <c r="F25" s="837"/>
      <c r="G25" s="290" t="e">
        <f t="shared" si="2"/>
        <v>#DIV/0!</v>
      </c>
      <c r="H25" s="142">
        <f t="shared" si="3"/>
        <v>68900</v>
      </c>
      <c r="I25" s="195" t="str">
        <f t="shared" si="4"/>
        <v>TAU MEDICA SRL</v>
      </c>
      <c r="J25" s="201">
        <f>IF(I25=I13,J13,IF(I25=$H$7,$I$7,IF(I25=$H$8,$I$8,IF(I25=#REF!,#REF!,IF(I25=$H$10,$I$10,IF(I25=$H$11,$I$11,"1"))))))</f>
        <v>0</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399" priority="1" operator="containsText" text="NO ANOMALIA">
      <formula>NOT(ISERROR(SEARCH("NO ANOMALIA",M20)))</formula>
    </cfRule>
    <cfRule type="containsText" dxfId="398" priority="2" operator="containsText" text="ANOMALIA">
      <formula>NOT(ISERROR(SEARCH("ANOMALIA",M20)))</formula>
    </cfRule>
  </conditionalFormatting>
  <conditionalFormatting sqref="M20:M25">
    <cfRule type="containsText" dxfId="397" priority="3" operator="containsText" text="ANOMALIA">
      <formula>NOT(ISERROR(SEARCH("ANOMALIA",M20)))</formula>
    </cfRule>
  </conditionalFormatting>
  <conditionalFormatting sqref="L20:L25">
    <cfRule type="expression" dxfId="396" priority="4">
      <formula>L20=MAX($L$20:$L$29)</formula>
    </cfRule>
  </conditionalFormatting>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Foglio151">
    <pageSetUpPr fitToPage="1"/>
  </sheetPr>
  <dimension ref="A1:K35"/>
  <sheetViews>
    <sheetView topLeftCell="A4" workbookViewId="0">
      <selection activeCell="G33" sqref="G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518</v>
      </c>
      <c r="B2" s="775"/>
      <c r="C2" s="775"/>
      <c r="D2" s="775"/>
      <c r="E2" s="775"/>
      <c r="F2" s="775"/>
      <c r="G2" s="775"/>
      <c r="H2" s="775"/>
      <c r="I2" s="775"/>
      <c r="J2" s="775"/>
      <c r="K2" s="776"/>
    </row>
    <row r="3" spans="1:11" ht="21" thickBot="1" x14ac:dyDescent="0.35">
      <c r="A3" s="777" t="str">
        <f>'Elenco Lotti'!B210</f>
        <v>9829971CAD</v>
      </c>
      <c r="B3" s="778"/>
      <c r="C3" s="778"/>
      <c r="D3" s="778"/>
      <c r="E3" s="778"/>
      <c r="F3" s="778"/>
      <c r="G3" s="778"/>
      <c r="H3" s="778"/>
      <c r="I3" s="778"/>
      <c r="J3" s="778"/>
      <c r="K3" s="779"/>
    </row>
    <row r="4" spans="1:11" ht="21" thickBot="1" x14ac:dyDescent="0.35">
      <c r="A4" s="802" t="str">
        <f>'ECONOMICA LOTTO 74'!A4:K4</f>
        <v>Stent ureterali  media permanenza</v>
      </c>
      <c r="B4" s="803"/>
      <c r="C4" s="803"/>
      <c r="D4" s="803"/>
      <c r="E4" s="803"/>
      <c r="F4" s="803"/>
      <c r="G4" s="803"/>
      <c r="H4" s="803"/>
      <c r="I4" s="803"/>
      <c r="J4" s="803"/>
      <c r="K4" s="804"/>
    </row>
    <row r="5" spans="1:11" ht="12.75" customHeight="1" x14ac:dyDescent="0.2">
      <c r="A5" s="780" t="str">
        <f>'Elenco Lotti'!C210</f>
        <v xml:space="preserve">stent ureterale punta chiusa, doppio J,  con rivestimento idrofilo completamente orientabile fori di drenaggio su tutta la lunghezza misure circa 4.8-6-7 CH e 24 26 28 cm </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thickBot="1" x14ac:dyDescent="0.25">
      <c r="A8" s="786" t="s">
        <v>622</v>
      </c>
      <c r="B8" s="87" t="str">
        <f>'Elenco Lotti'!R210</f>
        <v xml:space="preserve">COLMA </v>
      </c>
      <c r="C8" s="205">
        <v>0</v>
      </c>
      <c r="D8" s="205">
        <v>0</v>
      </c>
      <c r="E8" s="205">
        <v>0</v>
      </c>
      <c r="F8" s="89">
        <f>AVERAGE(C8:E8)</f>
        <v>0</v>
      </c>
      <c r="G8" s="789">
        <f>MAX(F8:F12)</f>
        <v>1</v>
      </c>
      <c r="H8" s="438">
        <f>F8/$G8</f>
        <v>0</v>
      </c>
      <c r="I8" s="792">
        <v>50</v>
      </c>
      <c r="J8" s="88">
        <f>H8*I$8</f>
        <v>0</v>
      </c>
      <c r="K8" s="795" t="s">
        <v>755</v>
      </c>
    </row>
    <row r="9" spans="1:11" ht="16.5" thickBot="1" x14ac:dyDescent="0.25">
      <c r="A9" s="787"/>
      <c r="B9" s="87" t="str">
        <f>'Elenco Lotti'!R211</f>
        <v>TELEFLEX MEDICAL SRL</v>
      </c>
      <c r="C9" s="208">
        <v>1</v>
      </c>
      <c r="D9" s="208">
        <v>1</v>
      </c>
      <c r="E9" s="208">
        <v>1</v>
      </c>
      <c r="F9" s="92">
        <f t="shared" ref="F9:F27" si="0">AVERAGE(C9:E9)</f>
        <v>1</v>
      </c>
      <c r="G9" s="790"/>
      <c r="H9" s="439">
        <f>F9/$G8</f>
        <v>1</v>
      </c>
      <c r="I9" s="793"/>
      <c r="J9" s="91">
        <f>H9*I$8</f>
        <v>50</v>
      </c>
      <c r="K9" s="796"/>
    </row>
    <row r="10" spans="1:11" ht="16.5" thickBot="1" x14ac:dyDescent="0.25">
      <c r="A10" s="787"/>
      <c r="B10" s="87" t="str">
        <f>'Elenco Lotti'!R212</f>
        <v>OLYMPUS ITALIA SRL</v>
      </c>
      <c r="C10" s="208">
        <v>0.25</v>
      </c>
      <c r="D10" s="208">
        <v>0.25</v>
      </c>
      <c r="E10" s="208">
        <v>0.25</v>
      </c>
      <c r="F10" s="92">
        <f t="shared" si="0"/>
        <v>0.25</v>
      </c>
      <c r="G10" s="790"/>
      <c r="H10" s="439">
        <f>F10/$G8</f>
        <v>0.25</v>
      </c>
      <c r="I10" s="793"/>
      <c r="J10" s="91">
        <f>H10*I$8</f>
        <v>12.5</v>
      </c>
      <c r="K10" s="796"/>
    </row>
    <row r="11" spans="1:11" ht="16.5" thickBot="1" x14ac:dyDescent="0.25">
      <c r="A11" s="787"/>
      <c r="B11" s="87" t="str">
        <f>'Elenco Lotti'!R213</f>
        <v>TAU MEDICA SRL</v>
      </c>
      <c r="C11" s="208">
        <v>0.25</v>
      </c>
      <c r="D11" s="208">
        <v>0.25</v>
      </c>
      <c r="E11" s="208">
        <v>0.25</v>
      </c>
      <c r="F11" s="92">
        <f t="shared" si="0"/>
        <v>0.25</v>
      </c>
      <c r="G11" s="790"/>
      <c r="H11" s="439">
        <f>F11/$G8</f>
        <v>0.25</v>
      </c>
      <c r="I11" s="793"/>
      <c r="J11" s="91">
        <f>H11*I$8</f>
        <v>12.5</v>
      </c>
      <c r="K11" s="796"/>
    </row>
    <row r="12" spans="1:11" ht="16.5" thickBot="1" x14ac:dyDescent="0.25">
      <c r="A12" s="805"/>
      <c r="B12" s="87" t="str">
        <f>'Elenco Lotti'!R214</f>
        <v>COOK ITALIA SRL</v>
      </c>
      <c r="C12" s="214">
        <v>0.75</v>
      </c>
      <c r="D12" s="214">
        <v>0.75</v>
      </c>
      <c r="E12" s="214">
        <v>0.75</v>
      </c>
      <c r="F12" s="101">
        <f t="shared" si="0"/>
        <v>0.75</v>
      </c>
      <c r="G12" s="806"/>
      <c r="H12" s="442">
        <f>F12/$G8</f>
        <v>0.75</v>
      </c>
      <c r="I12" s="807"/>
      <c r="J12" s="102">
        <f>H12*I$8</f>
        <v>37.5</v>
      </c>
      <c r="K12" s="796"/>
    </row>
    <row r="13" spans="1:11" ht="15.75" customHeight="1" x14ac:dyDescent="0.2">
      <c r="A13" s="860" t="s">
        <v>623</v>
      </c>
      <c r="B13" s="96" t="str">
        <f>B8</f>
        <v xml:space="preserve">COLMA </v>
      </c>
      <c r="C13" s="205">
        <v>0</v>
      </c>
      <c r="D13" s="205">
        <v>0</v>
      </c>
      <c r="E13" s="205">
        <v>0</v>
      </c>
      <c r="F13" s="221">
        <f t="shared" si="0"/>
        <v>0</v>
      </c>
      <c r="G13" s="861">
        <f>MAX(F13:F17)</f>
        <v>1</v>
      </c>
      <c r="H13" s="443">
        <f>F13/$G13</f>
        <v>0</v>
      </c>
      <c r="I13" s="859">
        <v>15</v>
      </c>
      <c r="J13" s="222">
        <f>H13*I$13</f>
        <v>0</v>
      </c>
      <c r="K13" s="796"/>
    </row>
    <row r="14" spans="1:11" ht="15.75" x14ac:dyDescent="0.2">
      <c r="A14" s="787"/>
      <c r="B14" s="97" t="str">
        <f>B9</f>
        <v>TELEFLEX MEDICAL SRL</v>
      </c>
      <c r="C14" s="208">
        <v>1</v>
      </c>
      <c r="D14" s="208">
        <v>1</v>
      </c>
      <c r="E14" s="208">
        <v>1</v>
      </c>
      <c r="F14" s="92">
        <f t="shared" si="0"/>
        <v>1</v>
      </c>
      <c r="G14" s="790"/>
      <c r="H14" s="439">
        <f>F14/$G13</f>
        <v>1</v>
      </c>
      <c r="I14" s="793"/>
      <c r="J14" s="91">
        <f>H14*I$13</f>
        <v>15</v>
      </c>
      <c r="K14" s="796"/>
    </row>
    <row r="15" spans="1:11" ht="15.75" x14ac:dyDescent="0.2">
      <c r="A15" s="787"/>
      <c r="B15" s="97" t="str">
        <f>B10</f>
        <v>OLYMPUS ITALIA SRL</v>
      </c>
      <c r="C15" s="208">
        <v>0.25</v>
      </c>
      <c r="D15" s="208">
        <v>0.25</v>
      </c>
      <c r="E15" s="208">
        <v>0.25</v>
      </c>
      <c r="F15" s="92">
        <f t="shared" si="0"/>
        <v>0.25</v>
      </c>
      <c r="G15" s="790"/>
      <c r="H15" s="439">
        <f>F15/$G13</f>
        <v>0.25</v>
      </c>
      <c r="I15" s="793"/>
      <c r="J15" s="91">
        <f>H15*I$13</f>
        <v>3.75</v>
      </c>
      <c r="K15" s="796"/>
    </row>
    <row r="16" spans="1:11" ht="15.75" x14ac:dyDescent="0.2">
      <c r="A16" s="787"/>
      <c r="B16" s="97" t="str">
        <f>B11</f>
        <v>TAU MEDICA SRL</v>
      </c>
      <c r="C16" s="208">
        <v>0.25</v>
      </c>
      <c r="D16" s="208">
        <v>0.25</v>
      </c>
      <c r="E16" s="208">
        <v>0.25</v>
      </c>
      <c r="F16" s="92">
        <f t="shared" si="0"/>
        <v>0.25</v>
      </c>
      <c r="G16" s="790"/>
      <c r="H16" s="439">
        <f>F16/$G13</f>
        <v>0.25</v>
      </c>
      <c r="I16" s="793"/>
      <c r="J16" s="91">
        <f>H16*I$13</f>
        <v>3.75</v>
      </c>
      <c r="K16" s="796"/>
    </row>
    <row r="17" spans="1:11" ht="16.5" thickBot="1" x14ac:dyDescent="0.25">
      <c r="A17" s="788"/>
      <c r="B17" s="98" t="str">
        <f>B12</f>
        <v>COOK ITALIA SRL</v>
      </c>
      <c r="C17" s="214">
        <v>0.75</v>
      </c>
      <c r="D17" s="214">
        <v>0.75</v>
      </c>
      <c r="E17" s="214">
        <v>0.75</v>
      </c>
      <c r="F17" s="95">
        <f t="shared" si="0"/>
        <v>0.75</v>
      </c>
      <c r="G17" s="791"/>
      <c r="H17" s="440">
        <f>F17/$G13</f>
        <v>0.75</v>
      </c>
      <c r="I17" s="794"/>
      <c r="J17" s="94">
        <f>H17*I$13</f>
        <v>11.25</v>
      </c>
      <c r="K17" s="796"/>
    </row>
    <row r="18" spans="1:11" ht="15.75" customHeight="1" x14ac:dyDescent="0.2">
      <c r="A18" s="786" t="s">
        <v>427</v>
      </c>
      <c r="B18" s="99" t="str">
        <f>B8</f>
        <v xml:space="preserve">COLMA </v>
      </c>
      <c r="C18" s="205">
        <v>0</v>
      </c>
      <c r="D18" s="205">
        <v>0</v>
      </c>
      <c r="E18" s="205">
        <v>0</v>
      </c>
      <c r="F18" s="89">
        <f t="shared" si="0"/>
        <v>0</v>
      </c>
      <c r="G18" s="789">
        <f>MAX(F18:F22)</f>
        <v>1</v>
      </c>
      <c r="H18" s="438">
        <f>F18/$G18</f>
        <v>0</v>
      </c>
      <c r="I18" s="792">
        <v>10</v>
      </c>
      <c r="J18" s="88">
        <f>H18*I$18</f>
        <v>0</v>
      </c>
      <c r="K18" s="796"/>
    </row>
    <row r="19" spans="1:11" ht="15.75" x14ac:dyDescent="0.2">
      <c r="A19" s="787"/>
      <c r="B19" s="97" t="str">
        <f>B9</f>
        <v>TELEFLEX MEDICAL SRL</v>
      </c>
      <c r="C19" s="208">
        <v>1</v>
      </c>
      <c r="D19" s="208">
        <v>1</v>
      </c>
      <c r="E19" s="208">
        <v>1</v>
      </c>
      <c r="F19" s="92">
        <f t="shared" si="0"/>
        <v>1</v>
      </c>
      <c r="G19" s="790"/>
      <c r="H19" s="439">
        <f>F19/$G18</f>
        <v>1</v>
      </c>
      <c r="I19" s="793"/>
      <c r="J19" s="91">
        <f>H19*I$18</f>
        <v>10</v>
      </c>
      <c r="K19" s="796"/>
    </row>
    <row r="20" spans="1:11" ht="15.75" x14ac:dyDescent="0.2">
      <c r="A20" s="787"/>
      <c r="B20" s="97" t="str">
        <f>B10</f>
        <v>OLYMPUS ITALIA SRL</v>
      </c>
      <c r="C20" s="208">
        <v>0.25</v>
      </c>
      <c r="D20" s="208">
        <v>0.25</v>
      </c>
      <c r="E20" s="208">
        <v>0.25</v>
      </c>
      <c r="F20" s="92">
        <f t="shared" si="0"/>
        <v>0.25</v>
      </c>
      <c r="G20" s="790"/>
      <c r="H20" s="439">
        <f>F20/$G18</f>
        <v>0.25</v>
      </c>
      <c r="I20" s="793"/>
      <c r="J20" s="91">
        <f>H20*I$18</f>
        <v>2.5</v>
      </c>
      <c r="K20" s="796"/>
    </row>
    <row r="21" spans="1:11" ht="15.75" x14ac:dyDescent="0.2">
      <c r="A21" s="787"/>
      <c r="B21" s="97" t="str">
        <f>B11</f>
        <v>TAU MEDICA SRL</v>
      </c>
      <c r="C21" s="208">
        <v>0.25</v>
      </c>
      <c r="D21" s="208">
        <v>0.25</v>
      </c>
      <c r="E21" s="208">
        <v>0.25</v>
      </c>
      <c r="F21" s="92">
        <f t="shared" si="0"/>
        <v>0.25</v>
      </c>
      <c r="G21" s="790"/>
      <c r="H21" s="439">
        <f>F21/$G18</f>
        <v>0.25</v>
      </c>
      <c r="I21" s="793"/>
      <c r="J21" s="91">
        <f>H21*I$18</f>
        <v>2.5</v>
      </c>
      <c r="K21" s="796"/>
    </row>
    <row r="22" spans="1:11" ht="16.5" thickBot="1" x14ac:dyDescent="0.25">
      <c r="A22" s="805"/>
      <c r="B22" s="98" t="str">
        <f>B12</f>
        <v>COOK ITALIA SRL</v>
      </c>
      <c r="C22" s="214">
        <v>0.75</v>
      </c>
      <c r="D22" s="214">
        <v>0.75</v>
      </c>
      <c r="E22" s="214">
        <v>0.75</v>
      </c>
      <c r="F22" s="95">
        <f t="shared" si="0"/>
        <v>0.75</v>
      </c>
      <c r="G22" s="791"/>
      <c r="H22" s="440">
        <f>F22/$G18</f>
        <v>0.75</v>
      </c>
      <c r="I22" s="794"/>
      <c r="J22" s="94">
        <f>H22*I$18</f>
        <v>7.5</v>
      </c>
      <c r="K22" s="796"/>
    </row>
    <row r="23" spans="1:11" ht="15.75" x14ac:dyDescent="0.2">
      <c r="A23" s="786" t="s">
        <v>621</v>
      </c>
      <c r="B23" s="99" t="str">
        <f>B8</f>
        <v xml:space="preserve">COLMA </v>
      </c>
      <c r="C23" s="217">
        <v>0</v>
      </c>
      <c r="D23" s="206">
        <v>0</v>
      </c>
      <c r="E23" s="207">
        <v>0</v>
      </c>
      <c r="F23" s="89">
        <f t="shared" si="0"/>
        <v>0</v>
      </c>
      <c r="G23" s="789">
        <f>MAX(F23:F27)</f>
        <v>1</v>
      </c>
      <c r="H23" s="438">
        <f>F23/$G23</f>
        <v>0</v>
      </c>
      <c r="I23" s="792">
        <v>5</v>
      </c>
      <c r="J23" s="88">
        <f>H23*I$23</f>
        <v>0</v>
      </c>
      <c r="K23" s="796"/>
    </row>
    <row r="24" spans="1:11" ht="15.75" x14ac:dyDescent="0.2">
      <c r="A24" s="787"/>
      <c r="B24" s="97" t="str">
        <f>B9</f>
        <v>TELEFLEX MEDICAL SRL</v>
      </c>
      <c r="C24" s="218">
        <v>1</v>
      </c>
      <c r="D24" s="208">
        <v>1</v>
      </c>
      <c r="E24" s="624">
        <v>1</v>
      </c>
      <c r="F24" s="92">
        <f t="shared" si="0"/>
        <v>1</v>
      </c>
      <c r="G24" s="790"/>
      <c r="H24" s="439">
        <f>F24/$G23</f>
        <v>1</v>
      </c>
      <c r="I24" s="793"/>
      <c r="J24" s="91">
        <f>H24*I$23</f>
        <v>5</v>
      </c>
      <c r="K24" s="796"/>
    </row>
    <row r="25" spans="1:11" ht="15.75" x14ac:dyDescent="0.2">
      <c r="A25" s="787"/>
      <c r="B25" s="97" t="str">
        <f>B10</f>
        <v>OLYMPUS ITALIA SRL</v>
      </c>
      <c r="C25" s="218">
        <v>1</v>
      </c>
      <c r="D25" s="208">
        <v>1</v>
      </c>
      <c r="E25" s="624">
        <v>1</v>
      </c>
      <c r="F25" s="92">
        <f t="shared" si="0"/>
        <v>1</v>
      </c>
      <c r="G25" s="790"/>
      <c r="H25" s="439">
        <f>F25/$G23</f>
        <v>1</v>
      </c>
      <c r="I25" s="793"/>
      <c r="J25" s="91">
        <f>H25*I$23</f>
        <v>5</v>
      </c>
      <c r="K25" s="796"/>
    </row>
    <row r="26" spans="1:11" ht="15.75" x14ac:dyDescent="0.2">
      <c r="A26" s="787"/>
      <c r="B26" s="97" t="str">
        <f>B11</f>
        <v>TAU MEDICA SRL</v>
      </c>
      <c r="C26" s="218">
        <v>1</v>
      </c>
      <c r="D26" s="208">
        <v>1</v>
      </c>
      <c r="E26" s="624">
        <v>1</v>
      </c>
      <c r="F26" s="92">
        <f t="shared" si="0"/>
        <v>1</v>
      </c>
      <c r="G26" s="790"/>
      <c r="H26" s="439">
        <f>F26/$G23</f>
        <v>1</v>
      </c>
      <c r="I26" s="793"/>
      <c r="J26" s="91">
        <f>H26*I$23</f>
        <v>5</v>
      </c>
      <c r="K26" s="796"/>
    </row>
    <row r="27" spans="1:11" ht="16.5" thickBot="1" x14ac:dyDescent="0.25">
      <c r="A27" s="805"/>
      <c r="B27" s="405" t="str">
        <f>B12</f>
        <v>COOK ITALIA SRL</v>
      </c>
      <c r="C27" s="220">
        <v>1</v>
      </c>
      <c r="D27" s="214">
        <v>1</v>
      </c>
      <c r="E27" s="546">
        <v>1</v>
      </c>
      <c r="F27" s="101">
        <f t="shared" si="0"/>
        <v>1</v>
      </c>
      <c r="G27" s="806"/>
      <c r="H27" s="442">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x14ac:dyDescent="0.25">
      <c r="A29" s="798" t="s">
        <v>626</v>
      </c>
      <c r="B29" s="799"/>
      <c r="C29" s="109"/>
      <c r="D29" s="109"/>
      <c r="E29" s="109"/>
      <c r="F29" s="109"/>
      <c r="G29" s="106"/>
      <c r="H29" s="105"/>
      <c r="I29" s="105"/>
      <c r="J29" s="105"/>
      <c r="K29" s="105"/>
    </row>
    <row r="30" spans="1:11" ht="16.5" thickBot="1" x14ac:dyDescent="0.3">
      <c r="A30" s="800"/>
      <c r="B30" s="801"/>
      <c r="C30" s="109"/>
      <c r="D30" s="109"/>
      <c r="E30" s="109"/>
      <c r="F30" s="109"/>
      <c r="G30" s="106"/>
      <c r="H30" s="105"/>
      <c r="I30" s="105"/>
      <c r="J30" s="105"/>
      <c r="K30" s="105"/>
    </row>
    <row r="31" spans="1:11" ht="15.75" x14ac:dyDescent="0.25">
      <c r="A31" s="110" t="str">
        <f>B8</f>
        <v xml:space="preserve">COLMA </v>
      </c>
      <c r="B31" s="108">
        <f>J8+J13+J18+J23</f>
        <v>0</v>
      </c>
      <c r="C31" s="618"/>
      <c r="D31" s="109"/>
      <c r="E31" s="109"/>
      <c r="F31" s="109"/>
      <c r="G31" s="109"/>
      <c r="H31" s="105"/>
      <c r="I31" s="105"/>
      <c r="J31" s="105"/>
      <c r="K31" s="105"/>
    </row>
    <row r="32" spans="1:11" ht="15.75" x14ac:dyDescent="0.25">
      <c r="A32" s="110" t="str">
        <f>B9</f>
        <v>TELEFLEX MEDICAL SRL</v>
      </c>
      <c r="B32" s="111">
        <f>J9+J14+J19+J24</f>
        <v>80</v>
      </c>
      <c r="C32" s="618"/>
      <c r="D32" s="109"/>
      <c r="E32" s="109"/>
      <c r="F32" s="109"/>
      <c r="G32" s="109"/>
      <c r="H32" s="105"/>
      <c r="I32" s="105"/>
      <c r="J32" s="105"/>
      <c r="K32" s="105"/>
    </row>
    <row r="33" spans="1:11" ht="15.75" x14ac:dyDescent="0.25">
      <c r="A33" s="110" t="str">
        <f>B10</f>
        <v>OLYMPUS ITALIA SRL</v>
      </c>
      <c r="B33" s="111">
        <f>J10+J15+J20+J25</f>
        <v>23.75</v>
      </c>
      <c r="C33" s="618"/>
      <c r="D33" s="109"/>
      <c r="E33" s="109"/>
      <c r="F33" s="109"/>
      <c r="G33" s="109"/>
      <c r="H33" s="105"/>
      <c r="I33" s="105"/>
      <c r="J33" s="105"/>
      <c r="K33" s="105"/>
    </row>
    <row r="34" spans="1:11" ht="15.75" x14ac:dyDescent="0.25">
      <c r="A34" s="110" t="str">
        <f>B11</f>
        <v>TAU MEDICA SRL</v>
      </c>
      <c r="B34" s="111">
        <f>J11+J16+J21+J26</f>
        <v>23.75</v>
      </c>
      <c r="C34" s="618"/>
      <c r="D34" s="109"/>
      <c r="E34" s="109"/>
      <c r="F34" s="109"/>
      <c r="G34" s="109"/>
      <c r="H34" s="105"/>
      <c r="I34" s="105"/>
      <c r="J34" s="105"/>
      <c r="K34" s="105"/>
    </row>
    <row r="35" spans="1:11" ht="16.5" thickBot="1" x14ac:dyDescent="0.3">
      <c r="A35" s="112" t="str">
        <f>B12</f>
        <v>COOK ITALIA SRL</v>
      </c>
      <c r="B35" s="113">
        <f>J12+J17+J22+J27</f>
        <v>61.25</v>
      </c>
      <c r="C35" s="618"/>
      <c r="D35" s="109"/>
      <c r="E35" s="109"/>
      <c r="F35" s="109"/>
      <c r="G35" s="109"/>
      <c r="H35" s="105"/>
      <c r="I35" s="105"/>
      <c r="J35" s="105"/>
      <c r="K35" s="105"/>
    </row>
  </sheetData>
  <sheetProtection formatCells="0" formatColumns="0" formatRows="0" insertColumns="0" insertRows="0" insertHyperlinks="0" deleteColumns="0" deleteRows="0" sort="0" autoFilter="0" pivotTables="0"/>
  <mergeCells count="19">
    <mergeCell ref="K8:K27"/>
    <mergeCell ref="I8:I12"/>
    <mergeCell ref="B1:K1"/>
    <mergeCell ref="A2:K2"/>
    <mergeCell ref="A3:K3"/>
    <mergeCell ref="A4:K4"/>
    <mergeCell ref="A5:K6"/>
    <mergeCell ref="I18:I22"/>
    <mergeCell ref="A8:A12"/>
    <mergeCell ref="G8:G12"/>
    <mergeCell ref="G23:G27"/>
    <mergeCell ref="I23:I27"/>
    <mergeCell ref="A23:A27"/>
    <mergeCell ref="A29:B30"/>
    <mergeCell ref="A13:A17"/>
    <mergeCell ref="G13:G17"/>
    <mergeCell ref="I13:I17"/>
    <mergeCell ref="A18:A22"/>
    <mergeCell ref="G18:G22"/>
  </mergeCells>
  <pageMargins left="0.25" right="0.25" top="0.75" bottom="0.75" header="0.3" footer="0.3"/>
  <pageSetup paperSize="8" scale="80"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Foglio152"/>
  <dimension ref="A1:M27"/>
  <sheetViews>
    <sheetView topLeftCell="A4" workbookViewId="0">
      <selection activeCell="G36" sqref="G3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518</v>
      </c>
      <c r="B2" s="775"/>
      <c r="C2" s="775"/>
      <c r="D2" s="775"/>
      <c r="E2" s="775"/>
      <c r="F2" s="775"/>
      <c r="G2" s="775"/>
      <c r="H2" s="775"/>
      <c r="I2" s="775"/>
      <c r="J2" s="775"/>
      <c r="K2" s="776"/>
      <c r="L2" s="105"/>
      <c r="M2" s="105"/>
    </row>
    <row r="3" spans="1:13" ht="21" thickBot="1" x14ac:dyDescent="0.35">
      <c r="A3" s="777" t="str">
        <f>'Elenco Lotti'!B210</f>
        <v>9829971CAD</v>
      </c>
      <c r="B3" s="778"/>
      <c r="C3" s="778"/>
      <c r="D3" s="778"/>
      <c r="E3" s="778"/>
      <c r="F3" s="778"/>
      <c r="G3" s="778"/>
      <c r="H3" s="778"/>
      <c r="I3" s="778"/>
      <c r="J3" s="778"/>
      <c r="K3" s="779"/>
      <c r="L3" s="105"/>
      <c r="M3" s="105"/>
    </row>
    <row r="4" spans="1:13" ht="21" thickBot="1" x14ac:dyDescent="0.35">
      <c r="A4" s="802" t="str">
        <f>'ECONOMICA LOTTO 74'!A4:K4</f>
        <v>Stent ureterali  media permanenza</v>
      </c>
      <c r="B4" s="803"/>
      <c r="C4" s="803"/>
      <c r="D4" s="803"/>
      <c r="E4" s="803"/>
      <c r="F4" s="803"/>
      <c r="G4" s="803"/>
      <c r="H4" s="803"/>
      <c r="I4" s="803"/>
      <c r="J4" s="803"/>
      <c r="K4" s="804"/>
      <c r="L4" s="105"/>
      <c r="M4" s="105"/>
    </row>
    <row r="5" spans="1:13" ht="15.75" customHeight="1" x14ac:dyDescent="0.25">
      <c r="A5" s="780" t="str">
        <f>'Elenco Lotti'!C210</f>
        <v xml:space="preserve">stent ureterale punta chiusa, doppio J,  con rivestimento idrofilo completamente orientabile fori di drenaggio su tutta la lunghezza misure circa 4.8-6-7 CH e 24 26 28 cm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75'!A31</f>
        <v xml:space="preserve">COLMA </v>
      </c>
      <c r="J8" s="811">
        <f>'LOTTO 75'!B31</f>
        <v>0</v>
      </c>
      <c r="K8" s="812"/>
      <c r="L8" s="117"/>
      <c r="M8" s="118"/>
    </row>
    <row r="9" spans="1:13" ht="16.5" thickBot="1" x14ac:dyDescent="0.3">
      <c r="A9" s="808"/>
      <c r="B9" s="808"/>
      <c r="C9" s="808"/>
      <c r="D9" s="808"/>
      <c r="E9" s="808"/>
      <c r="F9" s="808"/>
      <c r="G9" s="808"/>
      <c r="H9" s="808"/>
      <c r="I9" s="144" t="str">
        <f>'LOTTO 75'!A32</f>
        <v>TELEFLEX MEDICAL SRL</v>
      </c>
      <c r="J9" s="811">
        <f>'LOTTO 75'!B32</f>
        <v>80</v>
      </c>
      <c r="K9" s="812"/>
      <c r="L9" s="117"/>
      <c r="M9" s="118"/>
    </row>
    <row r="10" spans="1:13" ht="16.5" thickBot="1" x14ac:dyDescent="0.3">
      <c r="A10" s="813" t="s">
        <v>430</v>
      </c>
      <c r="B10" s="814"/>
      <c r="C10" s="814"/>
      <c r="D10" s="815"/>
      <c r="E10" s="119"/>
      <c r="F10" s="119"/>
      <c r="G10" s="119"/>
      <c r="H10" s="119"/>
      <c r="I10" s="144" t="str">
        <f>'LOTTO 75'!A33</f>
        <v>OLYMPUS ITALIA SRL</v>
      </c>
      <c r="J10" s="811">
        <f>'LOTTO 75'!B33</f>
        <v>23.75</v>
      </c>
      <c r="K10" s="812"/>
      <c r="L10" s="117"/>
      <c r="M10" s="118"/>
    </row>
    <row r="11" spans="1:13" ht="16.5" thickBot="1" x14ac:dyDescent="0.3">
      <c r="A11" s="816"/>
      <c r="B11" s="817"/>
      <c r="C11" s="817"/>
      <c r="D11" s="818"/>
      <c r="E11" s="119"/>
      <c r="F11" s="119"/>
      <c r="G11" s="119"/>
      <c r="H11" s="119"/>
      <c r="I11" s="144" t="str">
        <f>'LOTTO 75'!A34</f>
        <v>TAU MEDICA SRL</v>
      </c>
      <c r="J11" s="811">
        <f>'LOTTO 75'!B34</f>
        <v>23.75</v>
      </c>
      <c r="K11" s="812"/>
      <c r="L11" s="117"/>
      <c r="M11" s="118"/>
    </row>
    <row r="12" spans="1:13" ht="16.5" thickBot="1" x14ac:dyDescent="0.3">
      <c r="A12" s="819" t="s">
        <v>431</v>
      </c>
      <c r="B12" s="820"/>
      <c r="C12" s="820"/>
      <c r="D12" s="821"/>
      <c r="E12" s="287"/>
      <c r="F12" s="105"/>
      <c r="G12" s="822" t="s">
        <v>432</v>
      </c>
      <c r="H12" s="823"/>
      <c r="I12" s="144" t="str">
        <f>'LOTTO 75'!A35</f>
        <v>COOK ITALIA SRL</v>
      </c>
      <c r="J12" s="811">
        <f>'LOTTO 75'!B35</f>
        <v>61.25</v>
      </c>
      <c r="K12" s="812"/>
      <c r="L12" s="117"/>
      <c r="M12" s="118"/>
    </row>
    <row r="13" spans="1:13" ht="16.5" thickBot="1" x14ac:dyDescent="0.3">
      <c r="A13" s="819" t="s">
        <v>433</v>
      </c>
      <c r="B13" s="820"/>
      <c r="C13" s="820"/>
      <c r="D13" s="821"/>
      <c r="E13" s="287"/>
      <c r="F13" s="105"/>
      <c r="G13" s="824">
        <f>'Elenco Lotti'!O210</f>
        <v>116600.00000000001</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 xml:space="preserve">COLMA </v>
      </c>
      <c r="B20" s="223"/>
      <c r="C20" s="835">
        <v>0.5</v>
      </c>
      <c r="D20" s="835">
        <f>MAX(B20:B24)</f>
        <v>0</v>
      </c>
      <c r="E20" s="288" t="e">
        <f>POWER(B20/$D$20,$C$20)</f>
        <v>#DIV/0!</v>
      </c>
      <c r="F20" s="835">
        <v>40</v>
      </c>
      <c r="G20" s="288" t="e">
        <f>E20*$F$20</f>
        <v>#DIV/0!</v>
      </c>
      <c r="H20" s="134">
        <f>TRUNC($G$13-($G$13/100*B20),2)</f>
        <v>116600</v>
      </c>
      <c r="I20" s="193" t="str">
        <f>A20</f>
        <v xml:space="preserve">COLMA </v>
      </c>
      <c r="J20" s="199">
        <f>IF(I20=I8,J8,IF(I20=$H$7,$I$7,IF(I20=$H$8,$I$8,IF(I20=#REF!,#REF!,IF(I20=$H$10,$I$10,IF(I20=$H$11,$I$11,"1"))))))</f>
        <v>0</v>
      </c>
      <c r="K20" s="196" t="e">
        <f>G20</f>
        <v>#DIV/0!</v>
      </c>
      <c r="L20" s="70" t="e">
        <f>SUM(J20,K20)</f>
        <v>#DIV/0!</v>
      </c>
      <c r="M20" s="71" t="e">
        <f>IF(AND(K20&gt;=20,J20&gt;=60),"ANOMALIA","NO ANOMALIA")</f>
        <v>#DIV/0!</v>
      </c>
    </row>
    <row r="21" spans="1:13" ht="15.75" x14ac:dyDescent="0.2">
      <c r="A21" s="227" t="str">
        <f>I9</f>
        <v>TELEFLEX MEDICAL SRL</v>
      </c>
      <c r="B21" s="224"/>
      <c r="C21" s="836"/>
      <c r="D21" s="836"/>
      <c r="E21" s="289" t="e">
        <f>POWER(B21/$D$20,$C$20)</f>
        <v>#DIV/0!</v>
      </c>
      <c r="F21" s="836"/>
      <c r="G21" s="289" t="e">
        <f>E21*$F$20</f>
        <v>#DIV/0!</v>
      </c>
      <c r="H21" s="138">
        <f>TRUNC($G$13-($G$13/100*B21),2)</f>
        <v>116600</v>
      </c>
      <c r="I21" s="194" t="str">
        <f>A21</f>
        <v>TELEFLEX MEDICAL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OLYMPUS ITALIA SRL</v>
      </c>
      <c r="B22" s="224"/>
      <c r="C22" s="836"/>
      <c r="D22" s="836"/>
      <c r="E22" s="289" t="e">
        <f>POWER(B22/$D$20,$C$20)</f>
        <v>#DIV/0!</v>
      </c>
      <c r="F22" s="836"/>
      <c r="G22" s="289" t="e">
        <f>E22*$F$20</f>
        <v>#DIV/0!</v>
      </c>
      <c r="H22" s="138">
        <f>TRUNC($G$13-($G$13/100*B22),2)</f>
        <v>116600</v>
      </c>
      <c r="I22" s="194" t="str">
        <f>A22</f>
        <v>OLYMPUS ITALIA SRL</v>
      </c>
      <c r="J22" s="200">
        <f>IF(I22=I10,J10,IF(I22=$H$7,$I$7,IF(I22=$H$8,$I$8,IF(I22=#REF!,#REF!,IF(I22=$H$10,$I$10,IF(I22=$H$11,$I$11,"1"))))))</f>
        <v>23.75</v>
      </c>
      <c r="K22" s="197" t="e">
        <f>G22</f>
        <v>#DIV/0!</v>
      </c>
      <c r="L22" s="72" t="e">
        <f>SUM(J22,K22)</f>
        <v>#DIV/0!</v>
      </c>
      <c r="M22" s="73" t="e">
        <f>IF(AND(K22&gt;=20,J22&gt;=60),"ANOMALIA","NO ANOMALIA")</f>
        <v>#DIV/0!</v>
      </c>
    </row>
    <row r="23" spans="1:13" ht="15.75" x14ac:dyDescent="0.2">
      <c r="A23" s="227" t="str">
        <f>I11</f>
        <v>TAU MEDICA SRL</v>
      </c>
      <c r="B23" s="224"/>
      <c r="C23" s="836"/>
      <c r="D23" s="836"/>
      <c r="E23" s="289" t="e">
        <f>POWER(B23/$D$20,$C$20)</f>
        <v>#DIV/0!</v>
      </c>
      <c r="F23" s="836"/>
      <c r="G23" s="289" t="e">
        <f>E23*$F$20</f>
        <v>#DIV/0!</v>
      </c>
      <c r="H23" s="138">
        <f>TRUNC($G$13-($G$13/100*B23),2)</f>
        <v>116600</v>
      </c>
      <c r="I23" s="194" t="str">
        <f>A23</f>
        <v>TAU MEDICA SRL</v>
      </c>
      <c r="J23" s="200">
        <f>IF(I23=I11,J11,IF(I23=$H$7,$I$7,IF(I23=$H$8,$I$8,IF(I23=#REF!,#REF!,IF(I23=$H$10,$I$10,IF(I23=$H$11,$I$11,"1"))))))</f>
        <v>23.75</v>
      </c>
      <c r="K23" s="197" t="e">
        <f>G23</f>
        <v>#DIV/0!</v>
      </c>
      <c r="L23" s="72" t="e">
        <f>SUM(J23,K23)</f>
        <v>#DIV/0!</v>
      </c>
      <c r="M23" s="73" t="e">
        <f>IF(AND(K23&gt;=20,J23&gt;=60),"ANOMALIA","NO ANOMALIA")</f>
        <v>#DIV/0!</v>
      </c>
    </row>
    <row r="24" spans="1:13" ht="16.5" thickBot="1" x14ac:dyDescent="0.25">
      <c r="A24" s="228" t="str">
        <f>I12</f>
        <v>COOK ITALIA SRL</v>
      </c>
      <c r="B24" s="225"/>
      <c r="C24" s="837"/>
      <c r="D24" s="837"/>
      <c r="E24" s="290" t="e">
        <f>POWER(B24/$D$20,$C$20)</f>
        <v>#DIV/0!</v>
      </c>
      <c r="F24" s="837"/>
      <c r="G24" s="290" t="e">
        <f>E24*$F$20</f>
        <v>#DIV/0!</v>
      </c>
      <c r="H24" s="142">
        <f>TRUNC($G$13-($G$13/100*B24),2)</f>
        <v>116600</v>
      </c>
      <c r="I24" s="195" t="str">
        <f>A24</f>
        <v>COOK ITALIA SRL</v>
      </c>
      <c r="J24" s="201">
        <f>IF(I24=I12,J12,IF(I24=$H$7,$I$7,IF(I24=$H$8,$I$8,IF(I24=#REF!,#REF!,IF(I24=$H$10,$I$10,IF(I24=$H$11,$I$11,"1"))))))</f>
        <v>61.25</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395" priority="1" operator="containsText" text="NO ANOMALIA">
      <formula>NOT(ISERROR(SEARCH("NO ANOMALIA",M20)))</formula>
    </cfRule>
    <cfRule type="containsText" dxfId="394" priority="2" operator="containsText" text="ANOMALIA">
      <formula>NOT(ISERROR(SEARCH("ANOMALIA",M20)))</formula>
    </cfRule>
  </conditionalFormatting>
  <conditionalFormatting sqref="M20:M24">
    <cfRule type="containsText" dxfId="393" priority="3" operator="containsText" text="ANOMALIA">
      <formula>NOT(ISERROR(SEARCH("ANOMALIA",M20)))</formula>
    </cfRule>
  </conditionalFormatting>
  <conditionalFormatting sqref="L20:L24">
    <cfRule type="expression" dxfId="392" priority="4">
      <formula>L20=MAX($L$20:$L$28)</formula>
    </cfRule>
  </conditionalFormatting>
  <pageMargins left="0.7" right="0.7" top="0.75" bottom="0.75" header="0.3" footer="0.3"/>
  <pageSetup paperSize="9"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Foglio153">
    <pageSetUpPr fitToPage="1"/>
  </sheetPr>
  <dimension ref="A1:K31"/>
  <sheetViews>
    <sheetView topLeftCell="A4" workbookViewId="0">
      <selection activeCell="F29" sqref="F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519</v>
      </c>
      <c r="B2" s="775"/>
      <c r="C2" s="775"/>
      <c r="D2" s="775"/>
      <c r="E2" s="775"/>
      <c r="F2" s="775"/>
      <c r="G2" s="775"/>
      <c r="H2" s="775"/>
      <c r="I2" s="775"/>
      <c r="J2" s="775"/>
      <c r="K2" s="776"/>
    </row>
    <row r="3" spans="1:11" ht="21" thickBot="1" x14ac:dyDescent="0.35">
      <c r="A3" s="777" t="str">
        <f>'Elenco Lotti'!B215</f>
        <v>9830029C8A</v>
      </c>
      <c r="B3" s="778"/>
      <c r="C3" s="778"/>
      <c r="D3" s="778"/>
      <c r="E3" s="778"/>
      <c r="F3" s="778"/>
      <c r="G3" s="778"/>
      <c r="H3" s="778"/>
      <c r="I3" s="778"/>
      <c r="J3" s="778"/>
      <c r="K3" s="779"/>
    </row>
    <row r="4" spans="1:11" ht="21" thickBot="1" x14ac:dyDescent="0.35">
      <c r="A4" s="802" t="str">
        <f>'LOTTO 75'!A4:K4</f>
        <v>Stent ureterali  media permanenza</v>
      </c>
      <c r="B4" s="803"/>
      <c r="C4" s="803"/>
      <c r="D4" s="803"/>
      <c r="E4" s="803"/>
      <c r="F4" s="803"/>
      <c r="G4" s="803"/>
      <c r="H4" s="803"/>
      <c r="I4" s="803"/>
      <c r="J4" s="803"/>
      <c r="K4" s="804"/>
    </row>
    <row r="5" spans="1:11" x14ac:dyDescent="0.2">
      <c r="A5" s="780" t="str">
        <f>'Elenco Lotti'!C215</f>
        <v>Stent ureterale punta aperta, doppio J,  in silicone idrofilo completo di spingitore e filoguida idrofilo misure 6-7-8 CH circa e 22-24 26 28 cm di lunghezza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Lotti'!R215</f>
        <v>CHIRURMEDICA SRL</v>
      </c>
      <c r="C8" s="205">
        <v>0.5</v>
      </c>
      <c r="D8" s="205">
        <v>0.5</v>
      </c>
      <c r="E8" s="205">
        <v>0.5</v>
      </c>
      <c r="F8" s="89">
        <f>AVERAGE(C8:E8)</f>
        <v>0.5</v>
      </c>
      <c r="G8" s="789">
        <f>MAX(F8:F11)</f>
        <v>0.85</v>
      </c>
      <c r="H8" s="431">
        <f>F8/$G8</f>
        <v>0.58823529411764708</v>
      </c>
      <c r="I8" s="792">
        <v>50</v>
      </c>
      <c r="J8" s="88">
        <f>H8*I$8</f>
        <v>29.411764705882355</v>
      </c>
      <c r="K8" s="795" t="s">
        <v>756</v>
      </c>
    </row>
    <row r="9" spans="1:11" ht="15.75" x14ac:dyDescent="0.2">
      <c r="A9" s="787"/>
      <c r="B9" s="90" t="str">
        <f>'Elenco Lotti'!R216</f>
        <v>COLOPLAST</v>
      </c>
      <c r="C9" s="208">
        <v>0.85</v>
      </c>
      <c r="D9" s="208">
        <v>0.85</v>
      </c>
      <c r="E9" s="208">
        <v>0.85</v>
      </c>
      <c r="F9" s="92">
        <f t="shared" ref="F9:F23" si="0">AVERAGE(C9:E9)</f>
        <v>0.85</v>
      </c>
      <c r="G9" s="790"/>
      <c r="H9" s="432">
        <f>F9/$G8</f>
        <v>1</v>
      </c>
      <c r="I9" s="793"/>
      <c r="J9" s="91">
        <f>H9*I$8</f>
        <v>50</v>
      </c>
      <c r="K9" s="796"/>
    </row>
    <row r="10" spans="1:11" ht="15.75" x14ac:dyDescent="0.2">
      <c r="A10" s="787"/>
      <c r="B10" s="90" t="str">
        <f>'Elenco Lotti'!R217</f>
        <v>ARS CHIRURGICA SRL</v>
      </c>
      <c r="C10" s="208">
        <v>0.85</v>
      </c>
      <c r="D10" s="208">
        <v>0.85</v>
      </c>
      <c r="E10" s="208">
        <v>0.85</v>
      </c>
      <c r="F10" s="92">
        <f t="shared" si="0"/>
        <v>0.85</v>
      </c>
      <c r="G10" s="790"/>
      <c r="H10" s="432">
        <f>F10/$G8</f>
        <v>1</v>
      </c>
      <c r="I10" s="793"/>
      <c r="J10" s="91">
        <f>H10*I$8</f>
        <v>50</v>
      </c>
      <c r="K10" s="796"/>
    </row>
    <row r="11" spans="1:11" ht="16.5" thickBot="1" x14ac:dyDescent="0.25">
      <c r="A11" s="805"/>
      <c r="B11" s="93" t="str">
        <f>'Elenco Lotti'!R218</f>
        <v>OLYMPUS ITALIA SRL</v>
      </c>
      <c r="C11" s="214">
        <v>0.75</v>
      </c>
      <c r="D11" s="215">
        <v>0.75</v>
      </c>
      <c r="E11" s="216">
        <v>0.75</v>
      </c>
      <c r="F11" s="101">
        <f t="shared" si="0"/>
        <v>0.75</v>
      </c>
      <c r="G11" s="806"/>
      <c r="H11" s="434">
        <f>F11/$G8</f>
        <v>0.88235294117647056</v>
      </c>
      <c r="I11" s="807"/>
      <c r="J11" s="102">
        <f>H11*I$8</f>
        <v>44.117647058823529</v>
      </c>
      <c r="K11" s="796"/>
    </row>
    <row r="12" spans="1:11" ht="15.75" customHeight="1" x14ac:dyDescent="0.2">
      <c r="A12" s="860" t="s">
        <v>623</v>
      </c>
      <c r="B12" s="96" t="str">
        <f>B8</f>
        <v>CHIRURMEDICA SRL</v>
      </c>
      <c r="C12" s="205">
        <v>0.5</v>
      </c>
      <c r="D12" s="205">
        <v>0.5</v>
      </c>
      <c r="E12" s="205">
        <v>0.5</v>
      </c>
      <c r="F12" s="221">
        <f t="shared" si="0"/>
        <v>0.5</v>
      </c>
      <c r="G12" s="861">
        <f>MAX(F12:F15)</f>
        <v>0.85</v>
      </c>
      <c r="H12" s="436">
        <f>F12/$G12</f>
        <v>0.58823529411764708</v>
      </c>
      <c r="I12" s="859">
        <v>15</v>
      </c>
      <c r="J12" s="222">
        <f>H12*I$12</f>
        <v>8.8235294117647065</v>
      </c>
      <c r="K12" s="796"/>
    </row>
    <row r="13" spans="1:11" ht="15.75" x14ac:dyDescent="0.2">
      <c r="A13" s="787"/>
      <c r="B13" s="97" t="str">
        <f>B9</f>
        <v>COLOPLAST</v>
      </c>
      <c r="C13" s="208">
        <v>0.85</v>
      </c>
      <c r="D13" s="208">
        <v>0.85</v>
      </c>
      <c r="E13" s="208">
        <v>0.85</v>
      </c>
      <c r="F13" s="92">
        <f t="shared" si="0"/>
        <v>0.85</v>
      </c>
      <c r="G13" s="790"/>
      <c r="H13" s="432">
        <f>F13/$G12</f>
        <v>1</v>
      </c>
      <c r="I13" s="793"/>
      <c r="J13" s="91">
        <f>H13*I$12</f>
        <v>15</v>
      </c>
      <c r="K13" s="796"/>
    </row>
    <row r="14" spans="1:11" ht="15.75" x14ac:dyDescent="0.2">
      <c r="A14" s="787"/>
      <c r="B14" s="97" t="str">
        <f>B10</f>
        <v>ARS CHIRURGICA SRL</v>
      </c>
      <c r="C14" s="208">
        <v>0.85</v>
      </c>
      <c r="D14" s="208">
        <v>0.85</v>
      </c>
      <c r="E14" s="208">
        <v>0.85</v>
      </c>
      <c r="F14" s="92">
        <f t="shared" si="0"/>
        <v>0.85</v>
      </c>
      <c r="G14" s="790"/>
      <c r="H14" s="432">
        <f>F14/$G12</f>
        <v>1</v>
      </c>
      <c r="I14" s="793"/>
      <c r="J14" s="91">
        <f>H14*I$12</f>
        <v>15</v>
      </c>
      <c r="K14" s="796"/>
    </row>
    <row r="15" spans="1:11" ht="16.5" thickBot="1" x14ac:dyDescent="0.25">
      <c r="A15" s="788"/>
      <c r="B15" s="98" t="str">
        <f>B11</f>
        <v>OLYMPUS ITALIA SRL</v>
      </c>
      <c r="C15" s="214">
        <v>0.75</v>
      </c>
      <c r="D15" s="215">
        <v>0.75</v>
      </c>
      <c r="E15" s="216">
        <v>0.75</v>
      </c>
      <c r="F15" s="95">
        <f t="shared" si="0"/>
        <v>0.75</v>
      </c>
      <c r="G15" s="791"/>
      <c r="H15" s="433">
        <f>F15/$G12</f>
        <v>0.88235294117647056</v>
      </c>
      <c r="I15" s="794"/>
      <c r="J15" s="94">
        <f>H15*I$12</f>
        <v>13.235294117647058</v>
      </c>
      <c r="K15" s="796"/>
    </row>
    <row r="16" spans="1:11" ht="15.75" customHeight="1" x14ac:dyDescent="0.2">
      <c r="A16" s="786" t="s">
        <v>427</v>
      </c>
      <c r="B16" s="99" t="str">
        <f>B8</f>
        <v>CHIRURMEDICA SRL</v>
      </c>
      <c r="C16" s="205">
        <v>0.5</v>
      </c>
      <c r="D16" s="205">
        <v>0.5</v>
      </c>
      <c r="E16" s="205">
        <v>0.5</v>
      </c>
      <c r="F16" s="89">
        <f t="shared" si="0"/>
        <v>0.5</v>
      </c>
      <c r="G16" s="789">
        <f>MAX(F16:F19)</f>
        <v>0.85</v>
      </c>
      <c r="H16" s="431">
        <f>F16/$G16</f>
        <v>0.58823529411764708</v>
      </c>
      <c r="I16" s="792">
        <v>10</v>
      </c>
      <c r="J16" s="88">
        <f>H16*I$16</f>
        <v>5.882352941176471</v>
      </c>
      <c r="K16" s="796"/>
    </row>
    <row r="17" spans="1:11" ht="15.75" x14ac:dyDescent="0.2">
      <c r="A17" s="787"/>
      <c r="B17" s="97" t="str">
        <f>B9</f>
        <v>COLOPLAST</v>
      </c>
      <c r="C17" s="208">
        <v>0.85</v>
      </c>
      <c r="D17" s="208">
        <v>0.85</v>
      </c>
      <c r="E17" s="208">
        <v>0.85</v>
      </c>
      <c r="F17" s="92">
        <f t="shared" si="0"/>
        <v>0.85</v>
      </c>
      <c r="G17" s="790"/>
      <c r="H17" s="432">
        <f>F17/$G16</f>
        <v>1</v>
      </c>
      <c r="I17" s="793"/>
      <c r="J17" s="91">
        <f>H17*I$16</f>
        <v>10</v>
      </c>
      <c r="K17" s="796"/>
    </row>
    <row r="18" spans="1:11" ht="15.75" x14ac:dyDescent="0.2">
      <c r="A18" s="787"/>
      <c r="B18" s="97" t="str">
        <f>B10</f>
        <v>ARS CHIRURGICA SRL</v>
      </c>
      <c r="C18" s="208">
        <v>0.85</v>
      </c>
      <c r="D18" s="208">
        <v>0.85</v>
      </c>
      <c r="E18" s="208">
        <v>0.85</v>
      </c>
      <c r="F18" s="92">
        <f t="shared" si="0"/>
        <v>0.85</v>
      </c>
      <c r="G18" s="790"/>
      <c r="H18" s="432">
        <f>F18/$G16</f>
        <v>1</v>
      </c>
      <c r="I18" s="793"/>
      <c r="J18" s="91">
        <f>H18*I$16</f>
        <v>10</v>
      </c>
      <c r="K18" s="796"/>
    </row>
    <row r="19" spans="1:11" ht="16.5" thickBot="1" x14ac:dyDescent="0.25">
      <c r="A19" s="805"/>
      <c r="B19" s="98" t="str">
        <f>B11</f>
        <v>OLYMPUS ITALIA SRL</v>
      </c>
      <c r="C19" s="211">
        <v>0.75</v>
      </c>
      <c r="D19" s="212">
        <v>0.75</v>
      </c>
      <c r="E19" s="213">
        <v>0.75</v>
      </c>
      <c r="F19" s="95">
        <f t="shared" si="0"/>
        <v>0.75</v>
      </c>
      <c r="G19" s="791"/>
      <c r="H19" s="433">
        <f>F19/$G16</f>
        <v>0.88235294117647056</v>
      </c>
      <c r="I19" s="794"/>
      <c r="J19" s="94">
        <f>H19*I$16</f>
        <v>8.8235294117647065</v>
      </c>
      <c r="K19" s="796"/>
    </row>
    <row r="20" spans="1:11" ht="15.75" x14ac:dyDescent="0.2">
      <c r="A20" s="786" t="s">
        <v>621</v>
      </c>
      <c r="B20" s="478" t="str">
        <f>B8</f>
        <v>CHIRURMEDICA SRL</v>
      </c>
      <c r="C20" s="217">
        <v>1</v>
      </c>
      <c r="D20" s="206">
        <v>1</v>
      </c>
      <c r="E20" s="207">
        <v>1</v>
      </c>
      <c r="F20" s="609">
        <f t="shared" si="0"/>
        <v>1</v>
      </c>
      <c r="G20" s="789">
        <f>MAX(F20:F23)</f>
        <v>1</v>
      </c>
      <c r="H20" s="431">
        <f>F20/$G20</f>
        <v>1</v>
      </c>
      <c r="I20" s="792">
        <v>5</v>
      </c>
      <c r="J20" s="88">
        <f>H20*I$20</f>
        <v>5</v>
      </c>
      <c r="K20" s="796"/>
    </row>
    <row r="21" spans="1:11" ht="15.75" x14ac:dyDescent="0.2">
      <c r="A21" s="787"/>
      <c r="B21" s="400" t="str">
        <f>B9</f>
        <v>COLOPLAST</v>
      </c>
      <c r="C21" s="218">
        <v>1</v>
      </c>
      <c r="D21" s="209">
        <v>1</v>
      </c>
      <c r="E21" s="210">
        <v>1</v>
      </c>
      <c r="F21" s="610">
        <f t="shared" si="0"/>
        <v>1</v>
      </c>
      <c r="G21" s="790"/>
      <c r="H21" s="432">
        <f>F21/$G20</f>
        <v>1</v>
      </c>
      <c r="I21" s="793"/>
      <c r="J21" s="91">
        <f>H21*I$20</f>
        <v>5</v>
      </c>
      <c r="K21" s="796"/>
    </row>
    <row r="22" spans="1:11" ht="15.75" x14ac:dyDescent="0.2">
      <c r="A22" s="787"/>
      <c r="B22" s="400" t="str">
        <f>B10</f>
        <v>ARS CHIRURGICA SRL</v>
      </c>
      <c r="C22" s="218">
        <v>1</v>
      </c>
      <c r="D22" s="209">
        <v>1</v>
      </c>
      <c r="E22" s="210">
        <v>1</v>
      </c>
      <c r="F22" s="610">
        <f t="shared" si="0"/>
        <v>1</v>
      </c>
      <c r="G22" s="790"/>
      <c r="H22" s="432">
        <f>F22/$G20</f>
        <v>1</v>
      </c>
      <c r="I22" s="793"/>
      <c r="J22" s="91">
        <f>H22*I$20</f>
        <v>5</v>
      </c>
      <c r="K22" s="796"/>
    </row>
    <row r="23" spans="1:11" ht="16.5" thickBot="1" x14ac:dyDescent="0.25">
      <c r="A23" s="805"/>
      <c r="B23" s="401" t="str">
        <f>B11</f>
        <v>OLYMPUS ITALIA SRL</v>
      </c>
      <c r="C23" s="220">
        <v>1</v>
      </c>
      <c r="D23" s="215">
        <v>1</v>
      </c>
      <c r="E23" s="216">
        <v>1</v>
      </c>
      <c r="F23" s="612">
        <f t="shared" si="0"/>
        <v>1</v>
      </c>
      <c r="G23" s="806"/>
      <c r="H23" s="434">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5"/>
      <c r="D26" s="105"/>
      <c r="E26" s="105"/>
      <c r="F26" s="105"/>
      <c r="G26" s="106"/>
      <c r="H26" s="105"/>
      <c r="I26" s="105"/>
      <c r="J26" s="105"/>
      <c r="K26" s="105"/>
    </row>
    <row r="27" spans="1:11" ht="16.5" thickBot="1" x14ac:dyDescent="0.3">
      <c r="A27" s="800"/>
      <c r="B27" s="801"/>
      <c r="C27" s="105"/>
      <c r="D27" s="105"/>
      <c r="E27" s="105"/>
      <c r="F27" s="105"/>
      <c r="G27" s="106"/>
      <c r="H27" s="105"/>
      <c r="I27" s="105"/>
      <c r="J27" s="105"/>
      <c r="K27" s="105"/>
    </row>
    <row r="28" spans="1:11" ht="15.75" x14ac:dyDescent="0.25">
      <c r="A28" s="107" t="str">
        <f>B8</f>
        <v>CHIRURMEDICA SRL</v>
      </c>
      <c r="B28" s="108">
        <f>J8+J12+J16+J20</f>
        <v>49.117647058823529</v>
      </c>
      <c r="C28" s="105"/>
      <c r="D28" s="105"/>
      <c r="E28" s="105"/>
      <c r="F28" s="105"/>
      <c r="G28" s="109"/>
      <c r="H28" s="105"/>
      <c r="I28" s="105"/>
      <c r="J28" s="105"/>
      <c r="K28" s="105"/>
    </row>
    <row r="29" spans="1:11" ht="15.75" x14ac:dyDescent="0.25">
      <c r="A29" s="110" t="str">
        <f>B9</f>
        <v>COLOPLAST</v>
      </c>
      <c r="B29" s="111">
        <f>J9+J13+J17+J21</f>
        <v>80</v>
      </c>
      <c r="C29" s="105"/>
      <c r="D29" s="105"/>
      <c r="E29" s="105"/>
      <c r="F29" s="105"/>
      <c r="G29" s="109"/>
      <c r="H29" s="105"/>
      <c r="I29" s="105"/>
      <c r="J29" s="105"/>
      <c r="K29" s="105"/>
    </row>
    <row r="30" spans="1:11" ht="15.75" x14ac:dyDescent="0.25">
      <c r="A30" s="110" t="str">
        <f>B10</f>
        <v>ARS CHIRURGICA SRL</v>
      </c>
      <c r="B30" s="111">
        <f>J10+J14+J18+J22</f>
        <v>80</v>
      </c>
      <c r="C30" s="105"/>
      <c r="D30" s="105"/>
      <c r="E30" s="105"/>
      <c r="F30" s="105"/>
      <c r="G30" s="109"/>
      <c r="H30" s="105"/>
      <c r="I30" s="105"/>
      <c r="J30" s="105"/>
      <c r="K30" s="105"/>
    </row>
    <row r="31" spans="1:11" ht="16.5" thickBot="1" x14ac:dyDescent="0.3">
      <c r="A31" s="112" t="str">
        <f>B11</f>
        <v>OLYMPUS ITALIA SRL</v>
      </c>
      <c r="B31" s="113">
        <f>J11+J15+J19+J23</f>
        <v>71.17647058823529</v>
      </c>
      <c r="C31" s="105"/>
      <c r="D31" s="105"/>
      <c r="E31" s="105"/>
      <c r="F31" s="105"/>
      <c r="G31" s="109"/>
      <c r="H31" s="105"/>
      <c r="I31" s="105"/>
      <c r="J31" s="105"/>
      <c r="K31" s="105"/>
    </row>
  </sheetData>
  <sheetProtection formatCells="0" formatColumns="0" formatRows="0" insertColumns="0" insertRows="0" insertHyperlinks="0" deleteColumns="0" deleteRows="0" sort="0" autoFilter="0" pivotTables="0"/>
  <mergeCells count="19">
    <mergeCell ref="K8:K23"/>
    <mergeCell ref="I8:I11"/>
    <mergeCell ref="B1:K1"/>
    <mergeCell ref="A2:K2"/>
    <mergeCell ref="A3:K3"/>
    <mergeCell ref="A4:K4"/>
    <mergeCell ref="A5:K6"/>
    <mergeCell ref="I16:I19"/>
    <mergeCell ref="A8:A11"/>
    <mergeCell ref="G8:G11"/>
    <mergeCell ref="G20:G23"/>
    <mergeCell ref="I20:I23"/>
    <mergeCell ref="A20:A23"/>
    <mergeCell ref="A26:B27"/>
    <mergeCell ref="A12:A15"/>
    <mergeCell ref="G12:G15"/>
    <mergeCell ref="I12:I15"/>
    <mergeCell ref="A16:A19"/>
    <mergeCell ref="G16:G19"/>
  </mergeCells>
  <pageMargins left="0.25" right="0.25" top="0.75" bottom="0.75" header="0.3" footer="0.3"/>
  <pageSetup paperSize="8" scale="80"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Foglio154"/>
  <dimension ref="A1:M26"/>
  <sheetViews>
    <sheetView workbookViewId="0">
      <selection activeCell="J11" sqref="J11:K11"/>
    </sheetView>
  </sheetViews>
  <sheetFormatPr defaultColWidth="9.140625" defaultRowHeight="12.75" x14ac:dyDescent="0.2"/>
  <cols>
    <col min="1" max="1" width="40.140625" style="77" bestFit="1"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519</v>
      </c>
      <c r="B2" s="775"/>
      <c r="C2" s="775"/>
      <c r="D2" s="775"/>
      <c r="E2" s="775"/>
      <c r="F2" s="775"/>
      <c r="G2" s="775"/>
      <c r="H2" s="775"/>
      <c r="I2" s="775"/>
      <c r="J2" s="775"/>
      <c r="K2" s="776"/>
      <c r="L2" s="105"/>
      <c r="M2" s="105"/>
    </row>
    <row r="3" spans="1:13" ht="21" thickBot="1" x14ac:dyDescent="0.35">
      <c r="A3" s="777" t="str">
        <f>'Elenco Lotti'!B215</f>
        <v>9830029C8A</v>
      </c>
      <c r="B3" s="778"/>
      <c r="C3" s="778"/>
      <c r="D3" s="778"/>
      <c r="E3" s="778"/>
      <c r="F3" s="778"/>
      <c r="G3" s="778"/>
      <c r="H3" s="778"/>
      <c r="I3" s="778"/>
      <c r="J3" s="778"/>
      <c r="K3" s="779"/>
      <c r="L3" s="105"/>
      <c r="M3" s="105"/>
    </row>
    <row r="4" spans="1:13" ht="21" thickBot="1" x14ac:dyDescent="0.35">
      <c r="A4" s="802" t="str">
        <f>'LOTTO 75'!A4:K4</f>
        <v>Stent ureterali  media permanenza</v>
      </c>
      <c r="B4" s="803"/>
      <c r="C4" s="803"/>
      <c r="D4" s="803"/>
      <c r="E4" s="803"/>
      <c r="F4" s="803"/>
      <c r="G4" s="803"/>
      <c r="H4" s="803"/>
      <c r="I4" s="803"/>
      <c r="J4" s="803"/>
      <c r="K4" s="804"/>
      <c r="L4" s="105"/>
      <c r="M4" s="105"/>
    </row>
    <row r="5" spans="1:13" ht="15.75" customHeight="1" x14ac:dyDescent="0.25">
      <c r="A5" s="780" t="str">
        <f>'Elenco Lotti'!C215</f>
        <v>Stent ureterale punta aperta, doppio J,  in silicone idrofilo completo di spingitore e filoguida idrofilo misure 6-7-8 CH circa e 22-24 26 28 cm di lunghezza</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76'!A28</f>
        <v>CHIRURMEDICA SRL</v>
      </c>
      <c r="J8" s="811">
        <f>'LOTTO 76'!B28</f>
        <v>49.117647058823529</v>
      </c>
      <c r="K8" s="812"/>
      <c r="L8" s="117"/>
      <c r="M8" s="118"/>
    </row>
    <row r="9" spans="1:13" ht="16.5" thickBot="1" x14ac:dyDescent="0.3">
      <c r="A9" s="808"/>
      <c r="B9" s="808"/>
      <c r="C9" s="808"/>
      <c r="D9" s="808"/>
      <c r="E9" s="808"/>
      <c r="F9" s="808"/>
      <c r="G9" s="808"/>
      <c r="H9" s="808"/>
      <c r="I9" s="144" t="str">
        <f>'LOTTO 76'!A29</f>
        <v>COLOPLAST</v>
      </c>
      <c r="J9" s="811">
        <f>'LOTTO 76'!B29</f>
        <v>80</v>
      </c>
      <c r="K9" s="812"/>
      <c r="L9" s="117"/>
      <c r="M9" s="118"/>
    </row>
    <row r="10" spans="1:13" ht="16.5" thickBot="1" x14ac:dyDescent="0.3">
      <c r="A10" s="813" t="s">
        <v>430</v>
      </c>
      <c r="B10" s="814"/>
      <c r="C10" s="814"/>
      <c r="D10" s="815"/>
      <c r="E10" s="119"/>
      <c r="F10" s="119"/>
      <c r="G10" s="119"/>
      <c r="H10" s="119"/>
      <c r="I10" s="144" t="str">
        <f>'LOTTO 76'!A30</f>
        <v>ARS CHIRURGICA SRL</v>
      </c>
      <c r="J10" s="811">
        <f>'LOTTO 76'!B30</f>
        <v>80</v>
      </c>
      <c r="K10" s="812"/>
      <c r="L10" s="117"/>
      <c r="M10" s="118"/>
    </row>
    <row r="11" spans="1:13" ht="16.5" thickBot="1" x14ac:dyDescent="0.3">
      <c r="A11" s="816"/>
      <c r="B11" s="817"/>
      <c r="C11" s="817"/>
      <c r="D11" s="818"/>
      <c r="E11" s="119"/>
      <c r="F11" s="119"/>
      <c r="G11" s="119"/>
      <c r="H11" s="119"/>
      <c r="I11" s="144" t="str">
        <f>'LOTTO 76'!A31</f>
        <v>OLYMPUS ITALIA SRL</v>
      </c>
      <c r="J11" s="811">
        <f>'LOTTO 76'!B31</f>
        <v>71.17647058823529</v>
      </c>
      <c r="K11" s="812"/>
      <c r="L11" s="117"/>
      <c r="M11" s="118"/>
    </row>
    <row r="12" spans="1:13" ht="16.5" thickBot="1" x14ac:dyDescent="0.3">
      <c r="A12" s="819" t="s">
        <v>431</v>
      </c>
      <c r="B12" s="820"/>
      <c r="C12" s="820"/>
      <c r="D12" s="821"/>
      <c r="E12" s="287"/>
      <c r="F12" s="105"/>
      <c r="G12" s="822" t="s">
        <v>432</v>
      </c>
      <c r="H12" s="823"/>
      <c r="I12" s="144"/>
      <c r="J12" s="811"/>
      <c r="K12" s="812"/>
      <c r="L12" s="117"/>
      <c r="M12" s="118"/>
    </row>
    <row r="13" spans="1:13" ht="16.5" thickBot="1" x14ac:dyDescent="0.3">
      <c r="A13" s="819" t="s">
        <v>433</v>
      </c>
      <c r="B13" s="820"/>
      <c r="C13" s="820"/>
      <c r="D13" s="821"/>
      <c r="E13" s="287"/>
      <c r="F13" s="105"/>
      <c r="G13" s="824">
        <f>'Elenco Lotti'!O215</f>
        <v>31535</v>
      </c>
      <c r="H13" s="825"/>
      <c r="I13" s="144"/>
      <c r="J13" s="811"/>
      <c r="K13" s="812"/>
      <c r="L13" s="117"/>
      <c r="M13" s="118"/>
    </row>
    <row r="14" spans="1:13" ht="16.5" thickBot="1" x14ac:dyDescent="0.3">
      <c r="A14" s="855"/>
      <c r="B14" s="856"/>
      <c r="C14" s="856"/>
      <c r="D14" s="857"/>
      <c r="E14" s="287"/>
      <c r="F14" s="105"/>
      <c r="G14" s="152"/>
      <c r="H14" s="152"/>
      <c r="I14" s="144"/>
      <c r="J14" s="811"/>
      <c r="K14" s="812"/>
      <c r="L14" s="117"/>
      <c r="M14" s="118"/>
    </row>
    <row r="15" spans="1:13" ht="16.5" thickBot="1" x14ac:dyDescent="0.3">
      <c r="A15" s="826" t="s">
        <v>434</v>
      </c>
      <c r="B15" s="820"/>
      <c r="C15" s="820"/>
      <c r="D15" s="821"/>
      <c r="E15" s="287"/>
      <c r="F15" s="105"/>
      <c r="G15" s="827"/>
      <c r="H15" s="827"/>
      <c r="I15" s="150"/>
      <c r="J15" s="828"/>
      <c r="K15" s="829"/>
      <c r="L15" s="105"/>
      <c r="M15" s="105"/>
    </row>
    <row r="16" spans="1:13" ht="15.75" x14ac:dyDescent="0.25">
      <c r="A16" s="819" t="s">
        <v>435</v>
      </c>
      <c r="B16" s="820"/>
      <c r="C16" s="820"/>
      <c r="D16" s="821"/>
      <c r="E16" s="287"/>
      <c r="F16" s="105"/>
      <c r="G16" s="830"/>
      <c r="H16" s="830"/>
      <c r="I16" s="105"/>
      <c r="J16" s="105"/>
      <c r="K16" s="105"/>
      <c r="L16" s="105"/>
      <c r="M16" s="105"/>
    </row>
    <row r="17" spans="1:13" ht="16.5" thickBot="1" x14ac:dyDescent="0.3">
      <c r="A17" s="831"/>
      <c r="B17" s="832"/>
      <c r="C17" s="832"/>
      <c r="D17" s="833"/>
      <c r="E17" s="28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288" t="e">
        <f>POWER(B20/$D$20,$C$20)</f>
        <v>#DIV/0!</v>
      </c>
      <c r="F20" s="835">
        <v>40</v>
      </c>
      <c r="G20" s="288" t="e">
        <f>E20*$F$20</f>
        <v>#DIV/0!</v>
      </c>
      <c r="H20" s="134">
        <f>TRUNC($G$13-($G$13/100*B20),2)</f>
        <v>31535</v>
      </c>
      <c r="I20" s="193" t="str">
        <f>A20</f>
        <v>CHIRURMEDICA SRL</v>
      </c>
      <c r="J20" s="288">
        <f>IF(I20=I8,J8,IF(I20=$H$7,$I$7,IF(I20=$H$8,$I$8,IF(I20=#REF!,#REF!,IF(I20=$H$10,$I$10,IF(I20=$H$11,$I$11,"1"))))))</f>
        <v>49.117647058823529</v>
      </c>
      <c r="K20" s="196" t="e">
        <f>G20</f>
        <v>#DIV/0!</v>
      </c>
      <c r="L20" s="70" t="e">
        <f>SUM(J20,K20)</f>
        <v>#DIV/0!</v>
      </c>
      <c r="M20" s="71" t="e">
        <f>IF(AND(K20&gt;=20,J20&gt;=60),"ANOMALIA","NO ANOMALIA")</f>
        <v>#DIV/0!</v>
      </c>
    </row>
    <row r="21" spans="1:13" ht="15.75" x14ac:dyDescent="0.2">
      <c r="A21" s="227" t="str">
        <f>I9</f>
        <v>COLOPLAST</v>
      </c>
      <c r="B21" s="224"/>
      <c r="C21" s="836"/>
      <c r="D21" s="836"/>
      <c r="E21" s="289" t="e">
        <f>POWER(B21/$D$20,$C$20)</f>
        <v>#DIV/0!</v>
      </c>
      <c r="F21" s="836"/>
      <c r="G21" s="289" t="e">
        <f>E21*$F$20</f>
        <v>#DIV/0!</v>
      </c>
      <c r="H21" s="138">
        <f>TRUNC($G$13-($G$13/100*B21),2)</f>
        <v>31535</v>
      </c>
      <c r="I21" s="194" t="str">
        <f>A21</f>
        <v>COLOPLAST</v>
      </c>
      <c r="J21" s="289">
        <f>IF(I21=I9,J9,IF(I21=$H$7,$I$7,IF(I21=$H$8,$I$8,IF(I21=#REF!,#REF!,IF(I21=$H$10,$I$10,IF(I21=$H$11,$I$11,"1"))))))</f>
        <v>80</v>
      </c>
      <c r="K21" s="197" t="e">
        <f>G21</f>
        <v>#DIV/0!</v>
      </c>
      <c r="L21" s="72" t="e">
        <f>SUM(J21,K21)</f>
        <v>#DIV/0!</v>
      </c>
      <c r="M21" s="73" t="e">
        <f>IF(AND(K21&gt;=20,J21&gt;=60),"ANOMALIA","NO ANOMALIA")</f>
        <v>#DIV/0!</v>
      </c>
    </row>
    <row r="22" spans="1:13" ht="15.75" x14ac:dyDescent="0.2">
      <c r="A22" s="227" t="str">
        <f>I10</f>
        <v>ARS CHIRURGICA SRL</v>
      </c>
      <c r="B22" s="224"/>
      <c r="C22" s="836"/>
      <c r="D22" s="836"/>
      <c r="E22" s="289" t="e">
        <f>POWER(B22/$D$20,$C$20)</f>
        <v>#DIV/0!</v>
      </c>
      <c r="F22" s="836"/>
      <c r="G22" s="289" t="e">
        <f>E22*$F$20</f>
        <v>#DIV/0!</v>
      </c>
      <c r="H22" s="138">
        <f>TRUNC($G$13-($G$13/100*B22),2)</f>
        <v>31535</v>
      </c>
      <c r="I22" s="194" t="str">
        <f>A22</f>
        <v>ARS CHIRURGICA SRL</v>
      </c>
      <c r="J22" s="289">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OLYMPUS ITALIA SRL</v>
      </c>
      <c r="B23" s="225"/>
      <c r="C23" s="837"/>
      <c r="D23" s="837"/>
      <c r="E23" s="290" t="e">
        <f>POWER(B23/$D$20,$C$20)</f>
        <v>#DIV/0!</v>
      </c>
      <c r="F23" s="837"/>
      <c r="G23" s="290" t="e">
        <f>E23*$F$20</f>
        <v>#DIV/0!</v>
      </c>
      <c r="H23" s="142">
        <f>TRUNC($G$13-($G$13/100*B23),2)</f>
        <v>31535</v>
      </c>
      <c r="I23" s="195" t="str">
        <f>A23</f>
        <v>OLYMPUS ITALIA SRL</v>
      </c>
      <c r="J23" s="290">
        <f>IF(I23=I11,J11,IF(I23=$H$7,$I$7,IF(I23=$H$8,$I$8,IF(I23=#REF!,#REF!,IF(I23=$H$10,$I$10,IF(I23=$H$11,$I$11,"1"))))))</f>
        <v>71.17647058823529</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391" priority="1" operator="containsText" text="NO ANOMALIA">
      <formula>NOT(ISERROR(SEARCH("NO ANOMALIA",M20)))</formula>
    </cfRule>
    <cfRule type="containsText" dxfId="390" priority="2" operator="containsText" text="ANOMALIA">
      <formula>NOT(ISERROR(SEARCH("ANOMALIA",M20)))</formula>
    </cfRule>
  </conditionalFormatting>
  <conditionalFormatting sqref="M20:M23">
    <cfRule type="containsText" dxfId="389" priority="3" operator="containsText" text="ANOMALIA">
      <formula>NOT(ISERROR(SEARCH("ANOMALIA",M20)))</formula>
    </cfRule>
  </conditionalFormatting>
  <conditionalFormatting sqref="L20:L23">
    <cfRule type="expression" dxfId="388" priority="4">
      <formula>L20=MAX($L$20:$L$27)</formula>
    </cfRule>
  </conditionalFormatting>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Foglio155">
    <pageSetUpPr fitToPage="1"/>
  </sheetPr>
  <dimension ref="A1:K55"/>
  <sheetViews>
    <sheetView topLeftCell="A9" zoomScale="80" zoomScaleNormal="80" workbookViewId="0">
      <selection activeCell="K8" sqref="K8:K4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520</v>
      </c>
      <c r="B2" s="775"/>
      <c r="C2" s="775"/>
      <c r="D2" s="775"/>
      <c r="E2" s="775"/>
      <c r="F2" s="775"/>
      <c r="G2" s="775"/>
      <c r="H2" s="775"/>
      <c r="I2" s="775"/>
      <c r="J2" s="775"/>
      <c r="K2" s="776"/>
    </row>
    <row r="3" spans="1:11" ht="21" thickBot="1" x14ac:dyDescent="0.35">
      <c r="A3" s="777" t="str">
        <f>'Elenco Lotti'!B219</f>
        <v>9830048C38</v>
      </c>
      <c r="B3" s="778"/>
      <c r="C3" s="778"/>
      <c r="D3" s="778"/>
      <c r="E3" s="778"/>
      <c r="F3" s="778"/>
      <c r="G3" s="778"/>
      <c r="H3" s="778"/>
      <c r="I3" s="778"/>
      <c r="J3" s="778"/>
      <c r="K3" s="779"/>
    </row>
    <row r="4" spans="1:11" ht="21" thickBot="1" x14ac:dyDescent="0.35">
      <c r="A4" s="802" t="str">
        <f>'Elenco Lotti'!C203</f>
        <v>Stent ureterali  media permanenza</v>
      </c>
      <c r="B4" s="803"/>
      <c r="C4" s="803"/>
      <c r="D4" s="803"/>
      <c r="E4" s="803"/>
      <c r="F4" s="803"/>
      <c r="G4" s="803"/>
      <c r="H4" s="803"/>
      <c r="I4" s="803"/>
      <c r="J4" s="803"/>
      <c r="K4" s="804"/>
    </row>
    <row r="5" spans="1:11" x14ac:dyDescent="0.2">
      <c r="A5" s="780" t="str">
        <f>'Elenco Lotti'!C219</f>
        <v>Stent ureterale a doppio J intraoperatorio in puroflex o materiale equivalente, diametro 6 Ch lunghezza 26-28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x14ac:dyDescent="0.2">
      <c r="A8" s="786" t="s">
        <v>622</v>
      </c>
      <c r="B8" s="468" t="str">
        <f>'Elenco Lotti'!R219</f>
        <v>CHIRURMEDICA SRL</v>
      </c>
      <c r="C8" s="217">
        <v>0.5</v>
      </c>
      <c r="D8" s="206">
        <v>0.5</v>
      </c>
      <c r="E8" s="207">
        <v>0.5</v>
      </c>
      <c r="F8" s="505">
        <f>AVERAGE(C8:E8)</f>
        <v>0.5</v>
      </c>
      <c r="G8" s="789">
        <f>MAX(F8:F16)</f>
        <v>1</v>
      </c>
      <c r="H8" s="431">
        <f>F8/$G8</f>
        <v>0.5</v>
      </c>
      <c r="I8" s="792">
        <v>50</v>
      </c>
      <c r="J8" s="88">
        <f>H8*I$8</f>
        <v>25</v>
      </c>
      <c r="K8" s="795" t="s">
        <v>757</v>
      </c>
    </row>
    <row r="9" spans="1:11" ht="15.75" x14ac:dyDescent="0.2">
      <c r="A9" s="787"/>
      <c r="B9" s="469" t="str">
        <f>'Elenco Lotti'!R220</f>
        <v>COLMA</v>
      </c>
      <c r="C9" s="218">
        <v>1</v>
      </c>
      <c r="D9" s="209">
        <v>1</v>
      </c>
      <c r="E9" s="210">
        <v>1</v>
      </c>
      <c r="F9" s="506">
        <f t="shared" ref="F9:F43" si="0">AVERAGE(C9:E9)</f>
        <v>1</v>
      </c>
      <c r="G9" s="790"/>
      <c r="H9" s="432">
        <f>F9/$G8</f>
        <v>1</v>
      </c>
      <c r="I9" s="793"/>
      <c r="J9" s="91">
        <f t="shared" ref="J9:J16" si="1">H9*I$8</f>
        <v>50</v>
      </c>
      <c r="K9" s="796"/>
    </row>
    <row r="10" spans="1:11" ht="15.75" x14ac:dyDescent="0.2">
      <c r="A10" s="787"/>
      <c r="B10" s="469" t="str">
        <f>'Elenco Lotti'!R221</f>
        <v>SEDA SPA</v>
      </c>
      <c r="C10" s="218">
        <v>0</v>
      </c>
      <c r="D10" s="209">
        <v>0</v>
      </c>
      <c r="E10" s="210">
        <v>0</v>
      </c>
      <c r="F10" s="506">
        <f t="shared" si="0"/>
        <v>0</v>
      </c>
      <c r="G10" s="790"/>
      <c r="H10" s="432">
        <f>F10/$G8</f>
        <v>0</v>
      </c>
      <c r="I10" s="793"/>
      <c r="J10" s="91">
        <f t="shared" si="1"/>
        <v>0</v>
      </c>
      <c r="K10" s="796"/>
    </row>
    <row r="11" spans="1:11" ht="15.75" x14ac:dyDescent="0.2">
      <c r="A11" s="787"/>
      <c r="B11" s="469" t="str">
        <f>'Elenco Lotti'!R222</f>
        <v>TELEFLEX MEDICAL SRL</v>
      </c>
      <c r="C11" s="218">
        <v>0.75</v>
      </c>
      <c r="D11" s="209">
        <v>0.75</v>
      </c>
      <c r="E11" s="210">
        <v>0.75</v>
      </c>
      <c r="F11" s="506">
        <f t="shared" si="0"/>
        <v>0.75</v>
      </c>
      <c r="G11" s="790"/>
      <c r="H11" s="432">
        <f>F11/$G8</f>
        <v>0.75</v>
      </c>
      <c r="I11" s="793"/>
      <c r="J11" s="91">
        <f t="shared" si="1"/>
        <v>37.5</v>
      </c>
      <c r="K11" s="796"/>
    </row>
    <row r="12" spans="1:11" ht="15.75" x14ac:dyDescent="0.2">
      <c r="A12" s="787"/>
      <c r="B12" s="469" t="str">
        <f>'Elenco Lotti'!R223</f>
        <v>COLOPLAST</v>
      </c>
      <c r="C12" s="218">
        <v>0.75</v>
      </c>
      <c r="D12" s="209">
        <v>0.75</v>
      </c>
      <c r="E12" s="210">
        <v>0.75</v>
      </c>
      <c r="F12" s="506">
        <f t="shared" si="0"/>
        <v>0.75</v>
      </c>
      <c r="G12" s="790"/>
      <c r="H12" s="432">
        <f>F12/$G8</f>
        <v>0.75</v>
      </c>
      <c r="I12" s="793"/>
      <c r="J12" s="91">
        <f t="shared" si="1"/>
        <v>37.5</v>
      </c>
      <c r="K12" s="796"/>
    </row>
    <row r="13" spans="1:11" ht="15.75" x14ac:dyDescent="0.2">
      <c r="A13" s="787"/>
      <c r="B13" s="469" t="str">
        <f>'Elenco Lotti'!R224</f>
        <v>BOSTON SCIENTIFIC S.P.A.</v>
      </c>
      <c r="C13" s="218">
        <v>0.75</v>
      </c>
      <c r="D13" s="209">
        <v>0.75</v>
      </c>
      <c r="E13" s="210">
        <v>0.75</v>
      </c>
      <c r="F13" s="506">
        <f t="shared" si="0"/>
        <v>0.75</v>
      </c>
      <c r="G13" s="790"/>
      <c r="H13" s="432">
        <f>F13/$G8</f>
        <v>0.75</v>
      </c>
      <c r="I13" s="793"/>
      <c r="J13" s="91">
        <f t="shared" si="1"/>
        <v>37.5</v>
      </c>
      <c r="K13" s="796"/>
    </row>
    <row r="14" spans="1:11" ht="15.75" x14ac:dyDescent="0.2">
      <c r="A14" s="787"/>
      <c r="B14" s="469" t="str">
        <f>'Elenco Lotti'!R225</f>
        <v>ARS CHIRURGICA SRL</v>
      </c>
      <c r="C14" s="218">
        <v>0.75</v>
      </c>
      <c r="D14" s="209">
        <v>0.75</v>
      </c>
      <c r="E14" s="210">
        <v>0.75</v>
      </c>
      <c r="F14" s="506">
        <f t="shared" si="0"/>
        <v>0.75</v>
      </c>
      <c r="G14" s="790"/>
      <c r="H14" s="432">
        <f>F14/$G8</f>
        <v>0.75</v>
      </c>
      <c r="I14" s="793"/>
      <c r="J14" s="91">
        <f t="shared" si="1"/>
        <v>37.5</v>
      </c>
      <c r="K14" s="796"/>
    </row>
    <row r="15" spans="1:11" ht="15.75" x14ac:dyDescent="0.2">
      <c r="A15" s="787"/>
      <c r="B15" s="469" t="str">
        <f>'Elenco Lotti'!R226</f>
        <v>COOK ITALIA SRL</v>
      </c>
      <c r="C15" s="218">
        <v>0.75</v>
      </c>
      <c r="D15" s="209">
        <v>0.75</v>
      </c>
      <c r="E15" s="210">
        <v>0.75</v>
      </c>
      <c r="F15" s="506">
        <f t="shared" si="0"/>
        <v>0.75</v>
      </c>
      <c r="G15" s="790"/>
      <c r="H15" s="432">
        <f>F15/$G8</f>
        <v>0.75</v>
      </c>
      <c r="I15" s="793"/>
      <c r="J15" s="91">
        <f t="shared" si="1"/>
        <v>37.5</v>
      </c>
      <c r="K15" s="796"/>
    </row>
    <row r="16" spans="1:11" ht="16.5" thickBot="1" x14ac:dyDescent="0.25">
      <c r="A16" s="788"/>
      <c r="B16" s="470" t="str">
        <f>'Elenco Lotti'!R227</f>
        <v>OLYMPUS ITALIA SRL</v>
      </c>
      <c r="C16" s="220">
        <v>0.75</v>
      </c>
      <c r="D16" s="215">
        <v>0.75</v>
      </c>
      <c r="E16" s="216">
        <v>0.75</v>
      </c>
      <c r="F16" s="507">
        <f t="shared" si="0"/>
        <v>0.75</v>
      </c>
      <c r="G16" s="791"/>
      <c r="H16" s="433">
        <f>F16/$G8</f>
        <v>0.75</v>
      </c>
      <c r="I16" s="794"/>
      <c r="J16" s="94">
        <f t="shared" si="1"/>
        <v>37.5</v>
      </c>
      <c r="K16" s="796"/>
    </row>
    <row r="17" spans="1:11" ht="15.75" x14ac:dyDescent="0.2">
      <c r="A17" s="786" t="s">
        <v>623</v>
      </c>
      <c r="B17" s="96" t="str">
        <f t="shared" ref="B17:B25" si="2">B8</f>
        <v>CHIRURMEDICA SRL</v>
      </c>
      <c r="C17" s="494">
        <v>0.5</v>
      </c>
      <c r="D17" s="495">
        <v>0.5</v>
      </c>
      <c r="E17" s="496">
        <v>0.5</v>
      </c>
      <c r="F17" s="89">
        <f t="shared" si="0"/>
        <v>0.5</v>
      </c>
      <c r="G17" s="789">
        <f>MAX(F17:F25)</f>
        <v>1</v>
      </c>
      <c r="H17" s="431">
        <f>F17/$G17</f>
        <v>0.5</v>
      </c>
      <c r="I17" s="792">
        <v>15</v>
      </c>
      <c r="J17" s="88">
        <f>H17*I$17</f>
        <v>7.5</v>
      </c>
      <c r="K17" s="796"/>
    </row>
    <row r="18" spans="1:11" ht="15.75" x14ac:dyDescent="0.2">
      <c r="A18" s="787"/>
      <c r="B18" s="97" t="str">
        <f t="shared" si="2"/>
        <v>COLMA</v>
      </c>
      <c r="C18" s="209">
        <v>1</v>
      </c>
      <c r="D18" s="209">
        <v>1</v>
      </c>
      <c r="E18" s="209">
        <v>1</v>
      </c>
      <c r="F18" s="92">
        <f t="shared" si="0"/>
        <v>1</v>
      </c>
      <c r="G18" s="790"/>
      <c r="H18" s="432">
        <f>F18/$G17</f>
        <v>1</v>
      </c>
      <c r="I18" s="793"/>
      <c r="J18" s="91">
        <f t="shared" ref="J18:J25" si="3">H18*I$17</f>
        <v>15</v>
      </c>
      <c r="K18" s="796"/>
    </row>
    <row r="19" spans="1:11" ht="15.75" x14ac:dyDescent="0.2">
      <c r="A19" s="787"/>
      <c r="B19" s="97" t="str">
        <f t="shared" si="2"/>
        <v>SEDA SPA</v>
      </c>
      <c r="C19" s="209">
        <v>0</v>
      </c>
      <c r="D19" s="209">
        <v>0</v>
      </c>
      <c r="E19" s="209">
        <v>0</v>
      </c>
      <c r="F19" s="92">
        <f t="shared" si="0"/>
        <v>0</v>
      </c>
      <c r="G19" s="790"/>
      <c r="H19" s="432">
        <f>F19/$G17</f>
        <v>0</v>
      </c>
      <c r="I19" s="793"/>
      <c r="J19" s="91">
        <f t="shared" si="3"/>
        <v>0</v>
      </c>
      <c r="K19" s="796"/>
    </row>
    <row r="20" spans="1:11" ht="15.75" x14ac:dyDescent="0.2">
      <c r="A20" s="787"/>
      <c r="B20" s="97" t="str">
        <f t="shared" si="2"/>
        <v>TELEFLEX MEDICAL SRL</v>
      </c>
      <c r="C20" s="208">
        <v>0.75</v>
      </c>
      <c r="D20" s="209">
        <v>0.75</v>
      </c>
      <c r="E20" s="210">
        <v>0.75</v>
      </c>
      <c r="F20" s="92">
        <f t="shared" si="0"/>
        <v>0.75</v>
      </c>
      <c r="G20" s="790"/>
      <c r="H20" s="432">
        <f>F20/$G17</f>
        <v>0.75</v>
      </c>
      <c r="I20" s="793"/>
      <c r="J20" s="91">
        <f t="shared" si="3"/>
        <v>11.25</v>
      </c>
      <c r="K20" s="796"/>
    </row>
    <row r="21" spans="1:11" ht="15.75" x14ac:dyDescent="0.2">
      <c r="A21" s="787"/>
      <c r="B21" s="97" t="str">
        <f t="shared" si="2"/>
        <v>COLOPLAST</v>
      </c>
      <c r="C21" s="208">
        <v>0.75</v>
      </c>
      <c r="D21" s="209">
        <v>0.75</v>
      </c>
      <c r="E21" s="210">
        <v>0.75</v>
      </c>
      <c r="F21" s="92">
        <f t="shared" si="0"/>
        <v>0.75</v>
      </c>
      <c r="G21" s="790"/>
      <c r="H21" s="432">
        <f>F21/$G17</f>
        <v>0.75</v>
      </c>
      <c r="I21" s="793"/>
      <c r="J21" s="91">
        <f t="shared" si="3"/>
        <v>11.25</v>
      </c>
      <c r="K21" s="796"/>
    </row>
    <row r="22" spans="1:11" ht="15.75" x14ac:dyDescent="0.2">
      <c r="A22" s="787"/>
      <c r="B22" s="97" t="str">
        <f t="shared" si="2"/>
        <v>BOSTON SCIENTIFIC S.P.A.</v>
      </c>
      <c r="C22" s="208">
        <v>0.75</v>
      </c>
      <c r="D22" s="209">
        <v>0.75</v>
      </c>
      <c r="E22" s="210">
        <v>0.75</v>
      </c>
      <c r="F22" s="92">
        <f t="shared" si="0"/>
        <v>0.75</v>
      </c>
      <c r="G22" s="790"/>
      <c r="H22" s="432">
        <f>F22/$G17</f>
        <v>0.75</v>
      </c>
      <c r="I22" s="793"/>
      <c r="J22" s="91">
        <f t="shared" si="3"/>
        <v>11.25</v>
      </c>
      <c r="K22" s="796"/>
    </row>
    <row r="23" spans="1:11" ht="15.75" x14ac:dyDescent="0.2">
      <c r="A23" s="787"/>
      <c r="B23" s="97" t="str">
        <f t="shared" si="2"/>
        <v>ARS CHIRURGICA SRL</v>
      </c>
      <c r="C23" s="208">
        <v>0.75</v>
      </c>
      <c r="D23" s="209">
        <v>0.75</v>
      </c>
      <c r="E23" s="210">
        <v>0.75</v>
      </c>
      <c r="F23" s="92">
        <f t="shared" si="0"/>
        <v>0.75</v>
      </c>
      <c r="G23" s="790"/>
      <c r="H23" s="432">
        <f>F23/$G17</f>
        <v>0.75</v>
      </c>
      <c r="I23" s="793"/>
      <c r="J23" s="91">
        <f t="shared" si="3"/>
        <v>11.25</v>
      </c>
      <c r="K23" s="796"/>
    </row>
    <row r="24" spans="1:11" ht="15.75" x14ac:dyDescent="0.2">
      <c r="A24" s="787"/>
      <c r="B24" s="97" t="str">
        <f t="shared" si="2"/>
        <v>COOK ITALIA SRL</v>
      </c>
      <c r="C24" s="208">
        <v>0.75</v>
      </c>
      <c r="D24" s="209">
        <v>0.75</v>
      </c>
      <c r="E24" s="210">
        <v>0.75</v>
      </c>
      <c r="F24" s="92">
        <f t="shared" si="0"/>
        <v>0.75</v>
      </c>
      <c r="G24" s="790"/>
      <c r="H24" s="432">
        <f>F24/$G17</f>
        <v>0.75</v>
      </c>
      <c r="I24" s="793"/>
      <c r="J24" s="91">
        <f t="shared" si="3"/>
        <v>11.25</v>
      </c>
      <c r="K24" s="796"/>
    </row>
    <row r="25" spans="1:11" ht="16.5" thickBot="1" x14ac:dyDescent="0.25">
      <c r="A25" s="788"/>
      <c r="B25" s="98" t="str">
        <f t="shared" si="2"/>
        <v>OLYMPUS ITALIA SRL</v>
      </c>
      <c r="C25" s="208">
        <v>0.75</v>
      </c>
      <c r="D25" s="209">
        <v>0.75</v>
      </c>
      <c r="E25" s="210">
        <v>0.75</v>
      </c>
      <c r="F25" s="95">
        <f t="shared" si="0"/>
        <v>0.75</v>
      </c>
      <c r="G25" s="791"/>
      <c r="H25" s="433">
        <f>F25/$G17</f>
        <v>0.75</v>
      </c>
      <c r="I25" s="794"/>
      <c r="J25" s="94">
        <f t="shared" si="3"/>
        <v>11.25</v>
      </c>
      <c r="K25" s="796"/>
    </row>
    <row r="26" spans="1:11" ht="15.75" x14ac:dyDescent="0.2">
      <c r="A26" s="786" t="s">
        <v>427</v>
      </c>
      <c r="B26" s="99" t="str">
        <f t="shared" ref="B26:B34" si="4">B8</f>
        <v>CHIRURMEDICA SRL</v>
      </c>
      <c r="C26" s="205">
        <v>0.5</v>
      </c>
      <c r="D26" s="206">
        <v>0.5</v>
      </c>
      <c r="E26" s="207">
        <v>0.5</v>
      </c>
      <c r="F26" s="89">
        <f t="shared" si="0"/>
        <v>0.5</v>
      </c>
      <c r="G26" s="789">
        <f>MAX(F26:F34)</f>
        <v>1</v>
      </c>
      <c r="H26" s="431">
        <f>F26/$G26</f>
        <v>0.5</v>
      </c>
      <c r="I26" s="792">
        <v>10</v>
      </c>
      <c r="J26" s="88">
        <f>H26*I$26</f>
        <v>5</v>
      </c>
      <c r="K26" s="796"/>
    </row>
    <row r="27" spans="1:11" ht="15.75" x14ac:dyDescent="0.2">
      <c r="A27" s="787"/>
      <c r="B27" s="97" t="str">
        <f t="shared" si="4"/>
        <v>COLMA</v>
      </c>
      <c r="C27" s="209">
        <v>1</v>
      </c>
      <c r="D27" s="209">
        <v>1</v>
      </c>
      <c r="E27" s="209">
        <v>1</v>
      </c>
      <c r="F27" s="92">
        <f t="shared" si="0"/>
        <v>1</v>
      </c>
      <c r="G27" s="790"/>
      <c r="H27" s="432">
        <f>F27/$G26</f>
        <v>1</v>
      </c>
      <c r="I27" s="793"/>
      <c r="J27" s="91">
        <f t="shared" ref="J27:J34" si="5">H27*I$26</f>
        <v>10</v>
      </c>
      <c r="K27" s="796"/>
    </row>
    <row r="28" spans="1:11" ht="15.75" x14ac:dyDescent="0.2">
      <c r="A28" s="787"/>
      <c r="B28" s="97" t="str">
        <f t="shared" si="4"/>
        <v>SEDA SPA</v>
      </c>
      <c r="C28" s="209">
        <v>0</v>
      </c>
      <c r="D28" s="209">
        <v>0</v>
      </c>
      <c r="E28" s="209">
        <v>0</v>
      </c>
      <c r="F28" s="92">
        <f t="shared" si="0"/>
        <v>0</v>
      </c>
      <c r="G28" s="790"/>
      <c r="H28" s="432">
        <f>F28/$G26</f>
        <v>0</v>
      </c>
      <c r="I28" s="793"/>
      <c r="J28" s="91">
        <f t="shared" si="5"/>
        <v>0</v>
      </c>
      <c r="K28" s="796"/>
    </row>
    <row r="29" spans="1:11" ht="15.75" x14ac:dyDescent="0.2">
      <c r="A29" s="787"/>
      <c r="B29" s="97" t="str">
        <f t="shared" si="4"/>
        <v>TELEFLEX MEDICAL SRL</v>
      </c>
      <c r="C29" s="208">
        <v>0.75</v>
      </c>
      <c r="D29" s="209">
        <v>0.75</v>
      </c>
      <c r="E29" s="210">
        <v>0.75</v>
      </c>
      <c r="F29" s="92">
        <f t="shared" si="0"/>
        <v>0.75</v>
      </c>
      <c r="G29" s="790"/>
      <c r="H29" s="432">
        <f>F29/$G26</f>
        <v>0.75</v>
      </c>
      <c r="I29" s="793"/>
      <c r="J29" s="91">
        <f t="shared" si="5"/>
        <v>7.5</v>
      </c>
      <c r="K29" s="796"/>
    </row>
    <row r="30" spans="1:11" ht="15.75" x14ac:dyDescent="0.2">
      <c r="A30" s="787"/>
      <c r="B30" s="97" t="str">
        <f t="shared" si="4"/>
        <v>COLOPLAST</v>
      </c>
      <c r="C30" s="208">
        <v>0.75</v>
      </c>
      <c r="D30" s="209">
        <v>0.75</v>
      </c>
      <c r="E30" s="210">
        <v>0.75</v>
      </c>
      <c r="F30" s="92">
        <f t="shared" si="0"/>
        <v>0.75</v>
      </c>
      <c r="G30" s="790"/>
      <c r="H30" s="432">
        <f>F30/$G26</f>
        <v>0.75</v>
      </c>
      <c r="I30" s="793"/>
      <c r="J30" s="91">
        <f t="shared" si="5"/>
        <v>7.5</v>
      </c>
      <c r="K30" s="796"/>
    </row>
    <row r="31" spans="1:11" ht="15.75" x14ac:dyDescent="0.2">
      <c r="A31" s="787"/>
      <c r="B31" s="97" t="str">
        <f t="shared" si="4"/>
        <v>BOSTON SCIENTIFIC S.P.A.</v>
      </c>
      <c r="C31" s="208">
        <v>0.75</v>
      </c>
      <c r="D31" s="209">
        <v>0.75</v>
      </c>
      <c r="E31" s="210">
        <v>0.75</v>
      </c>
      <c r="F31" s="92">
        <f t="shared" si="0"/>
        <v>0.75</v>
      </c>
      <c r="G31" s="790"/>
      <c r="H31" s="432">
        <f>F31/$G26</f>
        <v>0.75</v>
      </c>
      <c r="I31" s="793"/>
      <c r="J31" s="91">
        <f t="shared" si="5"/>
        <v>7.5</v>
      </c>
      <c r="K31" s="796"/>
    </row>
    <row r="32" spans="1:11" ht="15.75" x14ac:dyDescent="0.2">
      <c r="A32" s="787"/>
      <c r="B32" s="97" t="str">
        <f t="shared" si="4"/>
        <v>ARS CHIRURGICA SRL</v>
      </c>
      <c r="C32" s="208">
        <v>0.75</v>
      </c>
      <c r="D32" s="209">
        <v>0.75</v>
      </c>
      <c r="E32" s="210">
        <v>0.75</v>
      </c>
      <c r="F32" s="92">
        <f t="shared" si="0"/>
        <v>0.75</v>
      </c>
      <c r="G32" s="790"/>
      <c r="H32" s="502">
        <f>F32/$G26</f>
        <v>0.75</v>
      </c>
      <c r="I32" s="793"/>
      <c r="J32" s="91">
        <f t="shared" si="5"/>
        <v>7.5</v>
      </c>
      <c r="K32" s="796"/>
    </row>
    <row r="33" spans="1:11" ht="15.75" x14ac:dyDescent="0.2">
      <c r="A33" s="787"/>
      <c r="B33" s="97" t="str">
        <f t="shared" si="4"/>
        <v>COOK ITALIA SRL</v>
      </c>
      <c r="C33" s="208">
        <v>0.75</v>
      </c>
      <c r="D33" s="209">
        <v>0.75</v>
      </c>
      <c r="E33" s="210">
        <v>0.75</v>
      </c>
      <c r="F33" s="92">
        <f t="shared" si="0"/>
        <v>0.75</v>
      </c>
      <c r="G33" s="790"/>
      <c r="H33" s="432">
        <f>F33/$G26</f>
        <v>0.75</v>
      </c>
      <c r="I33" s="793"/>
      <c r="J33" s="91">
        <f t="shared" si="5"/>
        <v>7.5</v>
      </c>
      <c r="K33" s="796"/>
    </row>
    <row r="34" spans="1:11" ht="16.5" thickBot="1" x14ac:dyDescent="0.25">
      <c r="A34" s="805"/>
      <c r="B34" s="98" t="str">
        <f t="shared" si="4"/>
        <v>OLYMPUS ITALIA SRL</v>
      </c>
      <c r="C34" s="211">
        <v>0.75</v>
      </c>
      <c r="D34" s="212">
        <v>0.75</v>
      </c>
      <c r="E34" s="213">
        <v>0.75</v>
      </c>
      <c r="F34" s="95">
        <f t="shared" si="0"/>
        <v>0.75</v>
      </c>
      <c r="G34" s="791"/>
      <c r="H34" s="606">
        <f>F34/$G26</f>
        <v>0.75</v>
      </c>
      <c r="I34" s="794"/>
      <c r="J34" s="94">
        <f t="shared" si="5"/>
        <v>7.5</v>
      </c>
      <c r="K34" s="796"/>
    </row>
    <row r="35" spans="1:11" ht="15.75" x14ac:dyDescent="0.2">
      <c r="A35" s="786" t="s">
        <v>621</v>
      </c>
      <c r="B35" s="99" t="str">
        <f>B8</f>
        <v>CHIRURMEDICA SRL</v>
      </c>
      <c r="C35" s="217">
        <v>1</v>
      </c>
      <c r="D35" s="206">
        <v>1</v>
      </c>
      <c r="E35" s="207">
        <v>1</v>
      </c>
      <c r="F35" s="89">
        <f t="shared" si="0"/>
        <v>1</v>
      </c>
      <c r="G35" s="851">
        <f>MAX(F35:F43)</f>
        <v>1</v>
      </c>
      <c r="H35" s="604">
        <f>F35/$G35</f>
        <v>1</v>
      </c>
      <c r="I35" s="792">
        <v>5</v>
      </c>
      <c r="J35" s="88">
        <f t="shared" ref="J35:J43" si="6">H35*I$35</f>
        <v>5</v>
      </c>
      <c r="K35" s="870"/>
    </row>
    <row r="36" spans="1:11" ht="15.75" x14ac:dyDescent="0.2">
      <c r="A36" s="787"/>
      <c r="B36" s="97" t="str">
        <f t="shared" ref="B36:B43" si="7">B9</f>
        <v>COLMA</v>
      </c>
      <c r="C36" s="218">
        <v>1</v>
      </c>
      <c r="D36" s="209">
        <v>1</v>
      </c>
      <c r="E36" s="210">
        <v>1</v>
      </c>
      <c r="F36" s="92">
        <f t="shared" si="0"/>
        <v>1</v>
      </c>
      <c r="G36" s="852"/>
      <c r="H36" s="605">
        <f>F36/$G35</f>
        <v>1</v>
      </c>
      <c r="I36" s="793"/>
      <c r="J36" s="91">
        <f t="shared" si="6"/>
        <v>5</v>
      </c>
      <c r="K36" s="870"/>
    </row>
    <row r="37" spans="1:11" ht="15.75" x14ac:dyDescent="0.2">
      <c r="A37" s="787"/>
      <c r="B37" s="97" t="str">
        <f t="shared" si="7"/>
        <v>SEDA SPA</v>
      </c>
      <c r="C37" s="218">
        <v>0</v>
      </c>
      <c r="D37" s="209">
        <v>0</v>
      </c>
      <c r="E37" s="210">
        <v>0</v>
      </c>
      <c r="F37" s="92">
        <f t="shared" si="0"/>
        <v>0</v>
      </c>
      <c r="G37" s="852"/>
      <c r="H37" s="605">
        <f>F37/$G35</f>
        <v>0</v>
      </c>
      <c r="I37" s="793"/>
      <c r="J37" s="91">
        <f t="shared" si="6"/>
        <v>0</v>
      </c>
      <c r="K37" s="870"/>
    </row>
    <row r="38" spans="1:11" ht="15.75" x14ac:dyDescent="0.2">
      <c r="A38" s="787"/>
      <c r="B38" s="97" t="str">
        <f t="shared" si="7"/>
        <v>TELEFLEX MEDICAL SRL</v>
      </c>
      <c r="C38" s="218">
        <v>1</v>
      </c>
      <c r="D38" s="209">
        <v>1</v>
      </c>
      <c r="E38" s="210">
        <v>1</v>
      </c>
      <c r="F38" s="92">
        <f t="shared" si="0"/>
        <v>1</v>
      </c>
      <c r="G38" s="852"/>
      <c r="H38" s="605">
        <f>F38/$G35</f>
        <v>1</v>
      </c>
      <c r="I38" s="793"/>
      <c r="J38" s="91">
        <f t="shared" si="6"/>
        <v>5</v>
      </c>
      <c r="K38" s="870"/>
    </row>
    <row r="39" spans="1:11" ht="15.75" x14ac:dyDescent="0.2">
      <c r="A39" s="787"/>
      <c r="B39" s="97" t="str">
        <f t="shared" si="7"/>
        <v>COLOPLAST</v>
      </c>
      <c r="C39" s="218">
        <v>1</v>
      </c>
      <c r="D39" s="209">
        <v>1</v>
      </c>
      <c r="E39" s="210">
        <v>1</v>
      </c>
      <c r="F39" s="92">
        <f t="shared" si="0"/>
        <v>1</v>
      </c>
      <c r="G39" s="852"/>
      <c r="H39" s="605">
        <f>F39/$G35</f>
        <v>1</v>
      </c>
      <c r="I39" s="793"/>
      <c r="J39" s="91">
        <f t="shared" si="6"/>
        <v>5</v>
      </c>
      <c r="K39" s="870"/>
    </row>
    <row r="40" spans="1:11" ht="15.75" x14ac:dyDescent="0.2">
      <c r="A40" s="787"/>
      <c r="B40" s="97" t="str">
        <f t="shared" si="7"/>
        <v>BOSTON SCIENTIFIC S.P.A.</v>
      </c>
      <c r="C40" s="218">
        <v>1</v>
      </c>
      <c r="D40" s="209">
        <v>1</v>
      </c>
      <c r="E40" s="210">
        <v>1</v>
      </c>
      <c r="F40" s="92">
        <f t="shared" si="0"/>
        <v>1</v>
      </c>
      <c r="G40" s="852"/>
      <c r="H40" s="605">
        <f>F40/$G35</f>
        <v>1</v>
      </c>
      <c r="I40" s="793"/>
      <c r="J40" s="91">
        <f t="shared" si="6"/>
        <v>5</v>
      </c>
      <c r="K40" s="870"/>
    </row>
    <row r="41" spans="1:11" ht="15.75" x14ac:dyDescent="0.2">
      <c r="A41" s="787"/>
      <c r="B41" s="97" t="str">
        <f t="shared" si="7"/>
        <v>ARS CHIRURGICA SRL</v>
      </c>
      <c r="C41" s="218">
        <v>1</v>
      </c>
      <c r="D41" s="209">
        <v>1</v>
      </c>
      <c r="E41" s="210">
        <v>1</v>
      </c>
      <c r="F41" s="92">
        <f t="shared" si="0"/>
        <v>1</v>
      </c>
      <c r="G41" s="852"/>
      <c r="H41" s="605">
        <f>F41/$G35</f>
        <v>1</v>
      </c>
      <c r="I41" s="793"/>
      <c r="J41" s="91">
        <f t="shared" si="6"/>
        <v>5</v>
      </c>
      <c r="K41" s="870"/>
    </row>
    <row r="42" spans="1:11" ht="15.75" x14ac:dyDescent="0.2">
      <c r="A42" s="787"/>
      <c r="B42" s="97" t="str">
        <f t="shared" si="7"/>
        <v>COOK ITALIA SRL</v>
      </c>
      <c r="C42" s="218">
        <v>1</v>
      </c>
      <c r="D42" s="209">
        <v>1</v>
      </c>
      <c r="E42" s="210">
        <v>1</v>
      </c>
      <c r="F42" s="92">
        <f t="shared" si="0"/>
        <v>1</v>
      </c>
      <c r="G42" s="852"/>
      <c r="H42" s="605">
        <f>F42/$G35</f>
        <v>1</v>
      </c>
      <c r="I42" s="793"/>
      <c r="J42" s="91">
        <f t="shared" si="6"/>
        <v>5</v>
      </c>
      <c r="K42" s="870"/>
    </row>
    <row r="43" spans="1:11" ht="16.5" thickBot="1" x14ac:dyDescent="0.25">
      <c r="A43" s="805"/>
      <c r="B43" s="100" t="str">
        <f t="shared" si="7"/>
        <v>OLYMPUS ITALIA SRL</v>
      </c>
      <c r="C43" s="220">
        <v>1</v>
      </c>
      <c r="D43" s="215">
        <v>1</v>
      </c>
      <c r="E43" s="216">
        <v>1</v>
      </c>
      <c r="F43" s="101">
        <f t="shared" si="0"/>
        <v>1</v>
      </c>
      <c r="G43" s="854"/>
      <c r="H43" s="608">
        <f>F43/$G35</f>
        <v>1</v>
      </c>
      <c r="I43" s="807"/>
      <c r="J43" s="102">
        <f t="shared" si="6"/>
        <v>5</v>
      </c>
      <c r="K43" s="871"/>
    </row>
    <row r="44" spans="1:11" ht="16.5" thickBot="1" x14ac:dyDescent="0.3">
      <c r="A44" s="103"/>
      <c r="B44" s="104"/>
      <c r="C44" s="105"/>
      <c r="D44" s="105"/>
      <c r="E44" s="105"/>
      <c r="F44" s="105"/>
      <c r="G44" s="105"/>
      <c r="H44" s="105"/>
      <c r="I44" s="105"/>
      <c r="J44" s="105"/>
      <c r="K44" s="105"/>
    </row>
    <row r="45" spans="1:11" ht="15.75" x14ac:dyDescent="0.25">
      <c r="A45" s="798" t="s">
        <v>626</v>
      </c>
      <c r="B45" s="799"/>
      <c r="C45" s="106"/>
      <c r="D45" s="106"/>
      <c r="E45" s="106"/>
      <c r="F45" s="106"/>
      <c r="G45" s="106"/>
      <c r="H45" s="105"/>
      <c r="I45" s="105"/>
      <c r="J45" s="105"/>
      <c r="K45" s="105"/>
    </row>
    <row r="46" spans="1:11" ht="16.5" thickBot="1" x14ac:dyDescent="0.3">
      <c r="A46" s="800"/>
      <c r="B46" s="801"/>
      <c r="C46" s="106"/>
      <c r="D46" s="106"/>
      <c r="E46" s="106"/>
      <c r="F46" s="106"/>
      <c r="G46" s="106"/>
      <c r="H46" s="105"/>
      <c r="I46" s="105"/>
      <c r="J46" s="105"/>
      <c r="K46" s="105"/>
    </row>
    <row r="47" spans="1:11" ht="15.75" x14ac:dyDescent="0.25">
      <c r="A47" s="399" t="str">
        <f t="shared" ref="A47:A55" si="8">B8</f>
        <v>CHIRURMEDICA SRL</v>
      </c>
      <c r="B47" s="402">
        <f t="shared" ref="B47:B55" si="9">J8+J17+J26+J35</f>
        <v>42.5</v>
      </c>
      <c r="C47" s="599"/>
      <c r="D47" s="531"/>
      <c r="E47" s="531"/>
      <c r="F47" s="532"/>
      <c r="G47" s="109"/>
      <c r="H47" s="105"/>
      <c r="I47" s="105"/>
      <c r="J47" s="105"/>
      <c r="K47" s="105"/>
    </row>
    <row r="48" spans="1:11" ht="15.75" x14ac:dyDescent="0.25">
      <c r="A48" s="400" t="str">
        <f t="shared" si="8"/>
        <v>COLMA</v>
      </c>
      <c r="B48" s="403">
        <f t="shared" si="9"/>
        <v>80</v>
      </c>
      <c r="C48" s="599"/>
      <c r="D48" s="531"/>
      <c r="E48" s="531"/>
      <c r="F48" s="532"/>
      <c r="G48" s="109"/>
      <c r="H48" s="105"/>
      <c r="I48" s="105"/>
      <c r="J48" s="105"/>
      <c r="K48" s="105"/>
    </row>
    <row r="49" spans="1:11" ht="15.75" x14ac:dyDescent="0.25">
      <c r="A49" s="400" t="str">
        <f t="shared" si="8"/>
        <v>SEDA SPA</v>
      </c>
      <c r="B49" s="403">
        <f t="shared" si="9"/>
        <v>0</v>
      </c>
      <c r="C49" s="599"/>
      <c r="D49" s="531"/>
      <c r="E49" s="531"/>
      <c r="F49" s="532"/>
      <c r="G49" s="109"/>
      <c r="H49" s="105"/>
      <c r="I49" s="105"/>
      <c r="J49" s="105"/>
      <c r="K49" s="105"/>
    </row>
    <row r="50" spans="1:11" ht="15.75" x14ac:dyDescent="0.25">
      <c r="A50" s="400" t="str">
        <f t="shared" si="8"/>
        <v>TELEFLEX MEDICAL SRL</v>
      </c>
      <c r="B50" s="403">
        <f t="shared" si="9"/>
        <v>61.25</v>
      </c>
      <c r="C50" s="599"/>
      <c r="D50" s="531"/>
      <c r="E50" s="531"/>
      <c r="F50" s="532"/>
      <c r="G50" s="109"/>
      <c r="H50" s="105"/>
      <c r="I50" s="105"/>
      <c r="J50" s="105"/>
      <c r="K50" s="105"/>
    </row>
    <row r="51" spans="1:11" ht="15.75" x14ac:dyDescent="0.25">
      <c r="A51" s="400" t="str">
        <f t="shared" si="8"/>
        <v>COLOPLAST</v>
      </c>
      <c r="B51" s="403">
        <f t="shared" si="9"/>
        <v>61.25</v>
      </c>
      <c r="C51" s="599"/>
      <c r="D51" s="531"/>
      <c r="E51" s="531"/>
      <c r="F51" s="532"/>
      <c r="G51" s="109"/>
      <c r="H51" s="105"/>
      <c r="I51" s="105"/>
      <c r="J51" s="105"/>
      <c r="K51" s="105"/>
    </row>
    <row r="52" spans="1:11" ht="15.75" x14ac:dyDescent="0.25">
      <c r="A52" s="400" t="str">
        <f t="shared" si="8"/>
        <v>BOSTON SCIENTIFIC S.P.A.</v>
      </c>
      <c r="B52" s="403">
        <f t="shared" si="9"/>
        <v>61.25</v>
      </c>
      <c r="C52" s="599"/>
      <c r="D52" s="531"/>
      <c r="E52" s="531"/>
      <c r="F52" s="532"/>
      <c r="G52" s="109"/>
      <c r="H52" s="105"/>
      <c r="I52" s="105"/>
      <c r="J52" s="105"/>
      <c r="K52" s="105"/>
    </row>
    <row r="53" spans="1:11" ht="15.75" x14ac:dyDescent="0.25">
      <c r="A53" s="400" t="str">
        <f t="shared" si="8"/>
        <v>ARS CHIRURGICA SRL</v>
      </c>
      <c r="B53" s="403">
        <f t="shared" si="9"/>
        <v>61.25</v>
      </c>
      <c r="C53" s="599"/>
      <c r="D53" s="531"/>
      <c r="E53" s="531"/>
      <c r="F53" s="532"/>
      <c r="G53" s="109"/>
      <c r="H53" s="105"/>
      <c r="I53" s="105"/>
      <c r="J53" s="105"/>
      <c r="K53" s="105"/>
    </row>
    <row r="54" spans="1:11" ht="15.75" x14ac:dyDescent="0.25">
      <c r="A54" s="400" t="str">
        <f t="shared" si="8"/>
        <v>COOK ITALIA SRL</v>
      </c>
      <c r="B54" s="403">
        <f t="shared" si="9"/>
        <v>61.25</v>
      </c>
      <c r="C54" s="599"/>
      <c r="D54" s="531"/>
      <c r="E54" s="531"/>
      <c r="F54" s="532"/>
      <c r="G54" s="109"/>
      <c r="H54" s="105"/>
      <c r="I54" s="105"/>
      <c r="J54" s="105"/>
      <c r="K54" s="105"/>
    </row>
    <row r="55" spans="1:11" ht="16.5" thickBot="1" x14ac:dyDescent="0.3">
      <c r="A55" s="401" t="str">
        <f t="shared" si="8"/>
        <v>OLYMPUS ITALIA SRL</v>
      </c>
      <c r="B55" s="404">
        <f t="shared" si="9"/>
        <v>61.25</v>
      </c>
      <c r="C55" s="599"/>
      <c r="D55" s="531"/>
      <c r="E55" s="531"/>
      <c r="F55" s="532"/>
      <c r="G55" s="109"/>
      <c r="H55" s="105"/>
      <c r="I55" s="105"/>
      <c r="J55" s="105"/>
      <c r="K55" s="105"/>
    </row>
  </sheetData>
  <sheetProtection formatCells="0" formatColumns="0" formatRows="0" insertColumns="0" insertRows="0" insertHyperlinks="0" deleteColumns="0" deleteRows="0" sort="0" autoFilter="0" pivotTables="0"/>
  <mergeCells count="19">
    <mergeCell ref="A45:B46"/>
    <mergeCell ref="A17:A25"/>
    <mergeCell ref="G17:G25"/>
    <mergeCell ref="I17:I25"/>
    <mergeCell ref="A26:A34"/>
    <mergeCell ref="G26:G34"/>
    <mergeCell ref="I26:I34"/>
    <mergeCell ref="G35:G43"/>
    <mergeCell ref="I35:I43"/>
    <mergeCell ref="K8:K43"/>
    <mergeCell ref="B1:K1"/>
    <mergeCell ref="A2:K2"/>
    <mergeCell ref="A3:K3"/>
    <mergeCell ref="A4:K4"/>
    <mergeCell ref="A5:K6"/>
    <mergeCell ref="A35:A43"/>
    <mergeCell ref="I8:I16"/>
    <mergeCell ref="A8:A16"/>
    <mergeCell ref="G8:G16"/>
  </mergeCells>
  <conditionalFormatting sqref="F47:F55">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78"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Foglio156"/>
  <dimension ref="A1:M29"/>
  <sheetViews>
    <sheetView topLeftCell="A4" workbookViewId="0">
      <selection activeCell="B21" sqref="B2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520</v>
      </c>
      <c r="B2" s="775"/>
      <c r="C2" s="775"/>
      <c r="D2" s="775"/>
      <c r="E2" s="775"/>
      <c r="F2" s="775"/>
      <c r="G2" s="775"/>
      <c r="H2" s="775"/>
      <c r="I2" s="775"/>
      <c r="J2" s="775"/>
      <c r="K2" s="776"/>
      <c r="L2" s="105"/>
      <c r="M2" s="105"/>
    </row>
    <row r="3" spans="1:13" ht="21" thickBot="1" x14ac:dyDescent="0.35">
      <c r="A3" s="777" t="str">
        <f>'Elenco Lotti'!B219</f>
        <v>9830048C38</v>
      </c>
      <c r="B3" s="778"/>
      <c r="C3" s="778"/>
      <c r="D3" s="778"/>
      <c r="E3" s="778"/>
      <c r="F3" s="778"/>
      <c r="G3" s="778"/>
      <c r="H3" s="778"/>
      <c r="I3" s="778"/>
      <c r="J3" s="778"/>
      <c r="K3" s="779"/>
      <c r="L3" s="105"/>
      <c r="M3" s="105"/>
    </row>
    <row r="4" spans="1:13" ht="21" thickBot="1" x14ac:dyDescent="0.35">
      <c r="A4" s="802" t="str">
        <f>'Elenco Lotti'!C203</f>
        <v>Stent ureterali  media permanenza</v>
      </c>
      <c r="B4" s="803"/>
      <c r="C4" s="803"/>
      <c r="D4" s="803"/>
      <c r="E4" s="803"/>
      <c r="F4" s="803"/>
      <c r="G4" s="803"/>
      <c r="H4" s="803"/>
      <c r="I4" s="803"/>
      <c r="J4" s="803"/>
      <c r="K4" s="804"/>
      <c r="L4" s="105"/>
      <c r="M4" s="105"/>
    </row>
    <row r="5" spans="1:13" ht="15.75" customHeight="1" x14ac:dyDescent="0.25">
      <c r="A5" s="780" t="str">
        <f>'Elenco Lotti'!C219</f>
        <v>Stent ureterale a doppio J intraoperatorio in puroflex o materiale equivalente, diametro 6 Ch lunghezza 26-28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77'!A47</f>
        <v>CHIRURMEDICA SRL</v>
      </c>
      <c r="J8" s="811">
        <f>'LOTTO 77'!B47</f>
        <v>42.5</v>
      </c>
      <c r="K8" s="812"/>
      <c r="L8" s="117"/>
      <c r="M8" s="118"/>
    </row>
    <row r="9" spans="1:13" ht="16.5" thickBot="1" x14ac:dyDescent="0.3">
      <c r="A9" s="808"/>
      <c r="B9" s="808"/>
      <c r="C9" s="808"/>
      <c r="D9" s="808"/>
      <c r="E9" s="808"/>
      <c r="F9" s="808"/>
      <c r="G9" s="808"/>
      <c r="H9" s="808"/>
      <c r="I9" s="144" t="str">
        <f>'LOTTO 77'!A48</f>
        <v>COLMA</v>
      </c>
      <c r="J9" s="811">
        <f>'LOTTO 77'!B48</f>
        <v>80</v>
      </c>
      <c r="K9" s="812"/>
      <c r="L9" s="117"/>
      <c r="M9" s="118"/>
    </row>
    <row r="10" spans="1:13" ht="16.5" thickBot="1" x14ac:dyDescent="0.3">
      <c r="A10" s="813" t="s">
        <v>430</v>
      </c>
      <c r="B10" s="814"/>
      <c r="C10" s="814"/>
      <c r="D10" s="815"/>
      <c r="E10" s="119"/>
      <c r="F10" s="119"/>
      <c r="G10" s="119"/>
      <c r="H10" s="119"/>
      <c r="I10" s="144" t="str">
        <f>'LOTTO 77'!A49</f>
        <v>SEDA SPA</v>
      </c>
      <c r="J10" s="811">
        <f>'LOTTO 77'!B49</f>
        <v>0</v>
      </c>
      <c r="K10" s="812"/>
      <c r="L10" s="117"/>
      <c r="M10" s="118"/>
    </row>
    <row r="11" spans="1:13" ht="16.5" thickBot="1" x14ac:dyDescent="0.3">
      <c r="A11" s="816"/>
      <c r="B11" s="817"/>
      <c r="C11" s="817"/>
      <c r="D11" s="818"/>
      <c r="E11" s="119"/>
      <c r="F11" s="119"/>
      <c r="G11" s="119"/>
      <c r="H11" s="119"/>
      <c r="I11" s="144" t="str">
        <f>'LOTTO 77'!A50</f>
        <v>TELEFLEX MEDICAL SRL</v>
      </c>
      <c r="J11" s="811">
        <f>'LOTTO 77'!B50</f>
        <v>61.25</v>
      </c>
      <c r="K11" s="812"/>
      <c r="L11" s="117"/>
      <c r="M11" s="118"/>
    </row>
    <row r="12" spans="1:13" ht="16.5" thickBot="1" x14ac:dyDescent="0.3">
      <c r="A12" s="819" t="s">
        <v>431</v>
      </c>
      <c r="B12" s="820"/>
      <c r="C12" s="820"/>
      <c r="D12" s="821"/>
      <c r="E12" s="291"/>
      <c r="F12" s="105"/>
      <c r="G12" s="822" t="s">
        <v>432</v>
      </c>
      <c r="H12" s="823"/>
      <c r="I12" s="144" t="str">
        <f>'LOTTO 77'!A51</f>
        <v>COLOPLAST</v>
      </c>
      <c r="J12" s="811">
        <f>'LOTTO 77'!B51</f>
        <v>61.25</v>
      </c>
      <c r="K12" s="812"/>
      <c r="L12" s="117"/>
      <c r="M12" s="118"/>
    </row>
    <row r="13" spans="1:13" ht="16.5" thickBot="1" x14ac:dyDescent="0.3">
      <c r="A13" s="885" t="s">
        <v>433</v>
      </c>
      <c r="B13" s="886"/>
      <c r="C13" s="886"/>
      <c r="D13" s="887"/>
      <c r="E13" s="291"/>
      <c r="F13" s="105"/>
      <c r="G13" s="824">
        <f>'Elenco Lotti'!O219</f>
        <v>28620</v>
      </c>
      <c r="H13" s="825"/>
      <c r="I13" s="144" t="str">
        <f>'LOTTO 77'!A52</f>
        <v>BOSTON SCIENTIFIC S.P.A.</v>
      </c>
      <c r="J13" s="811">
        <f>'LOTTO 77'!B52</f>
        <v>61.25</v>
      </c>
      <c r="K13" s="812"/>
      <c r="L13" s="117"/>
      <c r="M13" s="118"/>
    </row>
    <row r="14" spans="1:13" ht="16.5" thickBot="1" x14ac:dyDescent="0.3">
      <c r="A14" s="855"/>
      <c r="B14" s="856"/>
      <c r="C14" s="856"/>
      <c r="D14" s="857"/>
      <c r="E14" s="291"/>
      <c r="F14" s="105"/>
      <c r="G14" s="152"/>
      <c r="H14" s="152"/>
      <c r="I14" s="144" t="str">
        <f>'LOTTO 77'!A53</f>
        <v>ARS CHIRURGICA SRL</v>
      </c>
      <c r="J14" s="811">
        <f>'LOTTO 77'!B53</f>
        <v>61.25</v>
      </c>
      <c r="K14" s="812"/>
      <c r="L14" s="117"/>
      <c r="M14" s="118"/>
    </row>
    <row r="15" spans="1:13" ht="16.5" thickBot="1" x14ac:dyDescent="0.3">
      <c r="A15" s="888"/>
      <c r="B15" s="889"/>
      <c r="C15" s="889"/>
      <c r="D15" s="890"/>
      <c r="E15" s="291"/>
      <c r="F15" s="105"/>
      <c r="G15" s="152"/>
      <c r="H15" s="152"/>
      <c r="I15" s="144" t="str">
        <f>'LOTTO 77'!A54</f>
        <v>COOK ITALIA SRL</v>
      </c>
      <c r="J15" s="811">
        <f>'LOTTO 77'!B54</f>
        <v>61.25</v>
      </c>
      <c r="K15" s="812"/>
      <c r="L15" s="117"/>
      <c r="M15" s="118"/>
    </row>
    <row r="16" spans="1:13" ht="16.5" thickBot="1" x14ac:dyDescent="0.3">
      <c r="A16" s="826" t="s">
        <v>434</v>
      </c>
      <c r="B16" s="820"/>
      <c r="C16" s="820"/>
      <c r="D16" s="821"/>
      <c r="E16" s="291"/>
      <c r="F16" s="105"/>
      <c r="G16" s="827"/>
      <c r="H16" s="827"/>
      <c r="I16" s="150" t="str">
        <f>'LOTTO 77'!A55</f>
        <v>OLYMPUS ITALIA SRL</v>
      </c>
      <c r="J16" s="828">
        <f>'LOTTO 77'!B55</f>
        <v>61.25</v>
      </c>
      <c r="K16" s="829"/>
      <c r="L16" s="105"/>
      <c r="M16" s="105"/>
    </row>
    <row r="17" spans="1:13" ht="15.75" x14ac:dyDescent="0.25">
      <c r="A17" s="819" t="s">
        <v>435</v>
      </c>
      <c r="B17" s="820"/>
      <c r="C17" s="820"/>
      <c r="D17" s="821"/>
      <c r="E17" s="291"/>
      <c r="F17" s="105"/>
      <c r="G17" s="830"/>
      <c r="H17" s="830"/>
      <c r="I17" s="105"/>
      <c r="J17" s="105"/>
      <c r="K17" s="105"/>
      <c r="L17" s="105"/>
      <c r="M17" s="105"/>
    </row>
    <row r="18" spans="1:13" ht="16.5" thickBot="1" x14ac:dyDescent="0.3">
      <c r="A18" s="831"/>
      <c r="B18" s="832"/>
      <c r="C18" s="832"/>
      <c r="D18" s="833"/>
      <c r="E18" s="291"/>
      <c r="F18" s="105"/>
      <c r="G18" s="834"/>
      <c r="H18" s="834"/>
      <c r="I18" s="105"/>
      <c r="J18" s="105"/>
      <c r="K18" s="105"/>
      <c r="L18" s="105"/>
      <c r="M18" s="105"/>
    </row>
    <row r="19" spans="1:13" ht="16.5" thickBot="1" x14ac:dyDescent="0.3">
      <c r="A19" s="121"/>
      <c r="B19" s="121"/>
      <c r="C19" s="121"/>
      <c r="D19" s="121"/>
      <c r="E19" s="121"/>
      <c r="F19" s="105"/>
      <c r="G19" s="105"/>
      <c r="H19" s="105"/>
      <c r="I19" s="105"/>
      <c r="J19" s="105"/>
      <c r="K19" s="105"/>
      <c r="L19" s="105"/>
      <c r="M19" s="105"/>
    </row>
    <row r="20" spans="1:13" ht="48" thickBot="1" x14ac:dyDescent="0.25">
      <c r="A20" s="122" t="s">
        <v>428</v>
      </c>
      <c r="B20" s="123" t="s">
        <v>436</v>
      </c>
      <c r="C20" s="124" t="s">
        <v>437</v>
      </c>
      <c r="D20" s="125" t="s">
        <v>434</v>
      </c>
      <c r="E20" s="125" t="s">
        <v>438</v>
      </c>
      <c r="F20" s="125" t="s">
        <v>439</v>
      </c>
      <c r="G20" s="126" t="s">
        <v>370</v>
      </c>
      <c r="H20" s="126" t="s">
        <v>440</v>
      </c>
      <c r="I20" s="127" t="s">
        <v>428</v>
      </c>
      <c r="J20" s="128" t="s">
        <v>369</v>
      </c>
      <c r="K20" s="129" t="s">
        <v>370</v>
      </c>
      <c r="L20" s="130" t="s">
        <v>441</v>
      </c>
      <c r="M20" s="131" t="s">
        <v>442</v>
      </c>
    </row>
    <row r="21" spans="1:13" ht="15.75" x14ac:dyDescent="0.2">
      <c r="A21" s="226" t="str">
        <f>I8</f>
        <v>CHIRURMEDICA SRL</v>
      </c>
      <c r="B21" s="223"/>
      <c r="C21" s="835">
        <v>0.5</v>
      </c>
      <c r="D21" s="835">
        <f>MAX(B21:B29)</f>
        <v>0</v>
      </c>
      <c r="E21" s="292" t="e">
        <f>POWER(B21/$D$21,$C$21)</f>
        <v>#DIV/0!</v>
      </c>
      <c r="F21" s="835">
        <v>40</v>
      </c>
      <c r="G21" s="292" t="e">
        <f>E21*$F$21</f>
        <v>#DIV/0!</v>
      </c>
      <c r="H21" s="134">
        <f>TRUNC($G$13-($G$13/100*B21),2)</f>
        <v>28620</v>
      </c>
      <c r="I21" s="135" t="str">
        <f>A21</f>
        <v>CHIRURMEDICA SRL</v>
      </c>
      <c r="J21" s="292">
        <f>IF(I21=I8,J8,IF(I21=$H$7,$I$7,IF(I21=$H$8,$I$8,IF(I21=#REF!,#REF!,IF(I21=$H$10,$I$10,IF(I21=$H$11,$I$11,"1"))))))</f>
        <v>42.5</v>
      </c>
      <c r="K21" s="292" t="e">
        <f>G21</f>
        <v>#DIV/0!</v>
      </c>
      <c r="L21" s="70" t="e">
        <f>SUM(J21,K21)</f>
        <v>#DIV/0!</v>
      </c>
      <c r="M21" s="71" t="e">
        <f>IF(AND(K21&gt;=20,J21&gt;=60),"ANOMALIA","NO ANOMALIA")</f>
        <v>#DIV/0!</v>
      </c>
    </row>
    <row r="22" spans="1:13" ht="15.75" x14ac:dyDescent="0.2">
      <c r="A22" s="227" t="str">
        <f t="shared" ref="A22:A29" si="0">I9</f>
        <v>COLMA</v>
      </c>
      <c r="B22" s="224"/>
      <c r="C22" s="836"/>
      <c r="D22" s="836"/>
      <c r="E22" s="293" t="e">
        <f t="shared" ref="E22:E29" si="1">POWER(B22/$D$21,$C$21)</f>
        <v>#DIV/0!</v>
      </c>
      <c r="F22" s="836"/>
      <c r="G22" s="293" t="e">
        <f t="shared" ref="G22:G29" si="2">E22*$F$21</f>
        <v>#DIV/0!</v>
      </c>
      <c r="H22" s="138">
        <f t="shared" ref="H22:H29" si="3">TRUNC($G$13-($G$13/100*B22),2)</f>
        <v>28620</v>
      </c>
      <c r="I22" s="139" t="str">
        <f t="shared" ref="I22:I29" si="4">A22</f>
        <v>COLMA</v>
      </c>
      <c r="J22" s="293">
        <f>IF(I22=I9,J9,IF(I22=$H$7,$I$7,IF(I22=$H$8,$I$8,IF(I22=#REF!,#REF!,IF(I22=$H$10,$I$10,IF(I22=$H$11,$I$11,"1"))))))</f>
        <v>80</v>
      </c>
      <c r="K22" s="293" t="e">
        <f t="shared" ref="K22:K29" si="5">G22</f>
        <v>#DIV/0!</v>
      </c>
      <c r="L22" s="72" t="e">
        <f t="shared" ref="L22:L29" si="6">SUM(J22,K22)</f>
        <v>#DIV/0!</v>
      </c>
      <c r="M22" s="73" t="e">
        <f t="shared" ref="M22:M29" si="7">IF(AND(K22&gt;=20,J22&gt;=60),"ANOMALIA","NO ANOMALIA")</f>
        <v>#DIV/0!</v>
      </c>
    </row>
    <row r="23" spans="1:13" ht="15.75" x14ac:dyDescent="0.2">
      <c r="A23" s="227" t="str">
        <f t="shared" si="0"/>
        <v>SEDA SPA</v>
      </c>
      <c r="B23" s="224"/>
      <c r="C23" s="836"/>
      <c r="D23" s="836"/>
      <c r="E23" s="293" t="e">
        <f t="shared" si="1"/>
        <v>#DIV/0!</v>
      </c>
      <c r="F23" s="836"/>
      <c r="G23" s="293" t="e">
        <f t="shared" si="2"/>
        <v>#DIV/0!</v>
      </c>
      <c r="H23" s="138">
        <f t="shared" si="3"/>
        <v>28620</v>
      </c>
      <c r="I23" s="139" t="str">
        <f t="shared" si="4"/>
        <v>SEDA SPA</v>
      </c>
      <c r="J23" s="293">
        <f>IF(I23=I10,J10,IF(I23=$H$7,$I$7,IF(I23=$H$8,$I$8,IF(I23=#REF!,#REF!,IF(I23=$H$10,$I$10,IF(I23=$H$11,$I$11,"1"))))))</f>
        <v>0</v>
      </c>
      <c r="K23" s="293" t="e">
        <f t="shared" si="5"/>
        <v>#DIV/0!</v>
      </c>
      <c r="L23" s="72" t="e">
        <f t="shared" si="6"/>
        <v>#DIV/0!</v>
      </c>
      <c r="M23" s="73" t="e">
        <f t="shared" si="7"/>
        <v>#DIV/0!</v>
      </c>
    </row>
    <row r="24" spans="1:13" ht="15.75" x14ac:dyDescent="0.2">
      <c r="A24" s="227" t="str">
        <f t="shared" si="0"/>
        <v>TELEFLEX MEDICAL SRL</v>
      </c>
      <c r="B24" s="224"/>
      <c r="C24" s="836"/>
      <c r="D24" s="836"/>
      <c r="E24" s="293" t="e">
        <f t="shared" si="1"/>
        <v>#DIV/0!</v>
      </c>
      <c r="F24" s="836"/>
      <c r="G24" s="293" t="e">
        <f t="shared" si="2"/>
        <v>#DIV/0!</v>
      </c>
      <c r="H24" s="138">
        <f t="shared" si="3"/>
        <v>28620</v>
      </c>
      <c r="I24" s="139" t="str">
        <f t="shared" si="4"/>
        <v>TELEFLEX MEDICAL SRL</v>
      </c>
      <c r="J24" s="293">
        <f>IF(I24=I11,J11,IF(I24=$H$7,$I$7,IF(I24=$H$8,$I$8,IF(I24=#REF!,#REF!,IF(I24=$H$10,$I$10,IF(I24=$H$11,$I$11,"1"))))))</f>
        <v>61.25</v>
      </c>
      <c r="K24" s="293" t="e">
        <f t="shared" si="5"/>
        <v>#DIV/0!</v>
      </c>
      <c r="L24" s="72" t="e">
        <f t="shared" si="6"/>
        <v>#DIV/0!</v>
      </c>
      <c r="M24" s="73" t="e">
        <f t="shared" si="7"/>
        <v>#DIV/0!</v>
      </c>
    </row>
    <row r="25" spans="1:13" ht="15.75" x14ac:dyDescent="0.2">
      <c r="A25" s="227" t="str">
        <f t="shared" si="0"/>
        <v>COLOPLAST</v>
      </c>
      <c r="B25" s="224"/>
      <c r="C25" s="836"/>
      <c r="D25" s="836"/>
      <c r="E25" s="293" t="e">
        <f t="shared" si="1"/>
        <v>#DIV/0!</v>
      </c>
      <c r="F25" s="836"/>
      <c r="G25" s="293" t="e">
        <f t="shared" si="2"/>
        <v>#DIV/0!</v>
      </c>
      <c r="H25" s="138">
        <f t="shared" si="3"/>
        <v>28620</v>
      </c>
      <c r="I25" s="139" t="str">
        <f t="shared" si="4"/>
        <v>COLOPLAST</v>
      </c>
      <c r="J25" s="293">
        <f>IF(I25=I12,J12,IF(I25=$H$7,$I$7,IF(I25=$H$8,$I$8,IF(I25=#REF!,#REF!,IF(I25=$H$10,$I$10,IF(I25=$H$11,$I$11,"1"))))))</f>
        <v>61.25</v>
      </c>
      <c r="K25" s="293" t="e">
        <f t="shared" si="5"/>
        <v>#DIV/0!</v>
      </c>
      <c r="L25" s="72" t="e">
        <f t="shared" si="6"/>
        <v>#DIV/0!</v>
      </c>
      <c r="M25" s="73" t="e">
        <f t="shared" si="7"/>
        <v>#DIV/0!</v>
      </c>
    </row>
    <row r="26" spans="1:13" ht="15.75" x14ac:dyDescent="0.2">
      <c r="A26" s="227" t="str">
        <f t="shared" si="0"/>
        <v>BOSTON SCIENTIFIC S.P.A.</v>
      </c>
      <c r="B26" s="224"/>
      <c r="C26" s="836"/>
      <c r="D26" s="836"/>
      <c r="E26" s="293" t="e">
        <f t="shared" si="1"/>
        <v>#DIV/0!</v>
      </c>
      <c r="F26" s="836"/>
      <c r="G26" s="293" t="e">
        <f t="shared" si="2"/>
        <v>#DIV/0!</v>
      </c>
      <c r="H26" s="138">
        <f t="shared" si="3"/>
        <v>28620</v>
      </c>
      <c r="I26" s="139" t="str">
        <f t="shared" si="4"/>
        <v>BOSTON SCIENTIFIC S.P.A.</v>
      </c>
      <c r="J26" s="293">
        <f>IF(I26=I13,J13,IF(I26=$H$7,$I$7,IF(I26=$H$8,$I$8,IF(I26=#REF!,#REF!,IF(I26=$H$10,$I$10,IF(I26=$H$11,$I$11,"1"))))))</f>
        <v>61.25</v>
      </c>
      <c r="K26" s="293" t="e">
        <f t="shared" si="5"/>
        <v>#DIV/0!</v>
      </c>
      <c r="L26" s="72" t="e">
        <f t="shared" si="6"/>
        <v>#DIV/0!</v>
      </c>
      <c r="M26" s="73" t="e">
        <f t="shared" si="7"/>
        <v>#DIV/0!</v>
      </c>
    </row>
    <row r="27" spans="1:13" ht="15.75" x14ac:dyDescent="0.2">
      <c r="A27" s="227" t="str">
        <f t="shared" si="0"/>
        <v>ARS CHIRURGICA SRL</v>
      </c>
      <c r="B27" s="224"/>
      <c r="C27" s="858"/>
      <c r="D27" s="858"/>
      <c r="E27" s="293" t="e">
        <f t="shared" si="1"/>
        <v>#DIV/0!</v>
      </c>
      <c r="F27" s="858"/>
      <c r="G27" s="293" t="e">
        <f t="shared" si="2"/>
        <v>#DIV/0!</v>
      </c>
      <c r="H27" s="138">
        <f t="shared" si="3"/>
        <v>28620</v>
      </c>
      <c r="I27" s="139" t="str">
        <f t="shared" si="4"/>
        <v>ARS CHIRURGICA SRL</v>
      </c>
      <c r="J27" s="293">
        <f>IF(I27=I14,J14,IF(I27=$H$7,$I$7,IF(I27=$H$8,$I$8,IF(I27=#REF!,#REF!,IF(I27=$H$10,$I$10,IF(I27=$H$11,$I$11,"1"))))))</f>
        <v>61.25</v>
      </c>
      <c r="K27" s="293" t="e">
        <f t="shared" si="5"/>
        <v>#DIV/0!</v>
      </c>
      <c r="L27" s="72" t="e">
        <f t="shared" si="6"/>
        <v>#DIV/0!</v>
      </c>
      <c r="M27" s="73" t="e">
        <f t="shared" si="7"/>
        <v>#DIV/0!</v>
      </c>
    </row>
    <row r="28" spans="1:13" ht="15.75" x14ac:dyDescent="0.2">
      <c r="A28" s="227" t="str">
        <f t="shared" si="0"/>
        <v>COOK ITALIA SRL</v>
      </c>
      <c r="B28" s="224"/>
      <c r="C28" s="858"/>
      <c r="D28" s="858"/>
      <c r="E28" s="293" t="e">
        <f t="shared" si="1"/>
        <v>#DIV/0!</v>
      </c>
      <c r="F28" s="858"/>
      <c r="G28" s="293" t="e">
        <f t="shared" si="2"/>
        <v>#DIV/0!</v>
      </c>
      <c r="H28" s="138">
        <f t="shared" si="3"/>
        <v>28620</v>
      </c>
      <c r="I28" s="139" t="str">
        <f t="shared" si="4"/>
        <v>COOK ITALIA SRL</v>
      </c>
      <c r="J28" s="293">
        <f>IF(I28=I15,J15,IF(I28=$H$7,$I$7,IF(I28=$H$8,$I$8,IF(I28=#REF!,#REF!,IF(I28=$H$10,$I$10,IF(I28=$H$11,$I$11,"1"))))))</f>
        <v>61.25</v>
      </c>
      <c r="K28" s="293" t="e">
        <f t="shared" si="5"/>
        <v>#DIV/0!</v>
      </c>
      <c r="L28" s="72" t="e">
        <f t="shared" si="6"/>
        <v>#DIV/0!</v>
      </c>
      <c r="M28" s="73" t="e">
        <f t="shared" si="7"/>
        <v>#DIV/0!</v>
      </c>
    </row>
    <row r="29" spans="1:13" ht="16.5" thickBot="1" x14ac:dyDescent="0.25">
      <c r="A29" s="228" t="str">
        <f t="shared" si="0"/>
        <v>OLYMPUS ITALIA SRL</v>
      </c>
      <c r="B29" s="225"/>
      <c r="C29" s="837"/>
      <c r="D29" s="837"/>
      <c r="E29" s="294" t="e">
        <f t="shared" si="1"/>
        <v>#DIV/0!</v>
      </c>
      <c r="F29" s="837"/>
      <c r="G29" s="294" t="e">
        <f t="shared" si="2"/>
        <v>#DIV/0!</v>
      </c>
      <c r="H29" s="142">
        <f t="shared" si="3"/>
        <v>28620</v>
      </c>
      <c r="I29" s="143" t="str">
        <f t="shared" si="4"/>
        <v>OLYMPUS ITALIA SRL</v>
      </c>
      <c r="J29" s="294">
        <f>IF(I29=I16,J16,IF(I29=$H$7,$I$7,IF(I29=$H$8,$I$8,IF(I29=#REF!,#REF!,IF(I29=$H$10,$I$10,IF(I29=$H$11,$I$11,"1"))))))</f>
        <v>61.25</v>
      </c>
      <c r="K29" s="294" t="e">
        <f t="shared" si="5"/>
        <v>#DIV/0!</v>
      </c>
      <c r="L29" s="74" t="e">
        <f t="shared" si="6"/>
        <v>#DIV/0!</v>
      </c>
      <c r="M29" s="75" t="e">
        <f t="shared" si="7"/>
        <v>#DIV/0!</v>
      </c>
    </row>
  </sheetData>
  <sheetProtection password="CA55" sheet="1" formatCells="0" formatColumns="0" formatRows="0" insertColumns="0" insertRows="0" insertHyperlinks="0" deleteColumns="0" deleteRows="0" sort="0" autoFilter="0" pivotTables="0"/>
  <mergeCells count="33">
    <mergeCell ref="A17:D17"/>
    <mergeCell ref="G17:H17"/>
    <mergeCell ref="A18:D18"/>
    <mergeCell ref="G18:H18"/>
    <mergeCell ref="C21:C29"/>
    <mergeCell ref="D21:D29"/>
    <mergeCell ref="F21:F29"/>
    <mergeCell ref="A13:D13"/>
    <mergeCell ref="G13:H13"/>
    <mergeCell ref="J13:K13"/>
    <mergeCell ref="A15:D15"/>
    <mergeCell ref="J15:K15"/>
    <mergeCell ref="A16:D16"/>
    <mergeCell ref="G16:H16"/>
    <mergeCell ref="J16:K16"/>
    <mergeCell ref="A14:D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21:M29">
    <cfRule type="containsText" dxfId="387" priority="1" operator="containsText" text="NO ANOMALIA">
      <formula>NOT(ISERROR(SEARCH("NO ANOMALIA",M21)))</formula>
    </cfRule>
    <cfRule type="containsText" dxfId="386" priority="2" operator="containsText" text="ANOMALIA">
      <formula>NOT(ISERROR(SEARCH("ANOMALIA",M21)))</formula>
    </cfRule>
  </conditionalFormatting>
  <conditionalFormatting sqref="M21:M29">
    <cfRule type="containsText" dxfId="385" priority="3" operator="containsText" text="ANOMALIA">
      <formula>NOT(ISERROR(SEARCH("ANOMALIA",M21)))</formula>
    </cfRule>
  </conditionalFormatting>
  <conditionalFormatting sqref="L21:L29">
    <cfRule type="expression" dxfId="384" priority="4">
      <formula>L21=MAX($L$21:$L$33)</formula>
    </cfRule>
  </conditionalFormatting>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Foglio157">
    <pageSetUpPr fitToPage="1"/>
  </sheetPr>
  <dimension ref="A1:K40"/>
  <sheetViews>
    <sheetView topLeftCell="A8" workbookViewId="0">
      <selection activeCell="K37" sqref="K3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521</v>
      </c>
      <c r="B2" s="775"/>
      <c r="C2" s="775"/>
      <c r="D2" s="775"/>
      <c r="E2" s="775"/>
      <c r="F2" s="775"/>
      <c r="G2" s="775"/>
      <c r="H2" s="775"/>
      <c r="I2" s="775"/>
      <c r="J2" s="775"/>
      <c r="K2" s="776"/>
    </row>
    <row r="3" spans="1:11" ht="21" thickBot="1" x14ac:dyDescent="0.35">
      <c r="A3" s="777">
        <f>'Elenco Lotti'!B228</f>
        <v>9830060621</v>
      </c>
      <c r="B3" s="778"/>
      <c r="C3" s="778"/>
      <c r="D3" s="778"/>
      <c r="E3" s="778"/>
      <c r="F3" s="778"/>
      <c r="G3" s="778"/>
      <c r="H3" s="778"/>
      <c r="I3" s="778"/>
      <c r="J3" s="778"/>
      <c r="K3" s="779"/>
    </row>
    <row r="4" spans="1:11" ht="21" thickBot="1" x14ac:dyDescent="0.35">
      <c r="A4" s="802" t="str">
        <f>'Elenco Lotti'!C203</f>
        <v>Stent ureterali  media permanenza</v>
      </c>
      <c r="B4" s="803"/>
      <c r="C4" s="803"/>
      <c r="D4" s="803"/>
      <c r="E4" s="803"/>
      <c r="F4" s="803"/>
      <c r="G4" s="803"/>
      <c r="H4" s="803"/>
      <c r="I4" s="803"/>
      <c r="J4" s="803"/>
      <c r="K4" s="804"/>
    </row>
    <row r="5" spans="1:11" x14ac:dyDescent="0.2">
      <c r="A5" s="780" t="str">
        <f>'Elenco Lotti'!C228</f>
        <v>Set Stent ureterale mono J punta aperta CH 6  -  7 e 8-lunghezza 90 cm con filo guida in PTFE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thickBot="1" x14ac:dyDescent="0.25">
      <c r="A8" s="786" t="s">
        <v>622</v>
      </c>
      <c r="B8" s="87" t="str">
        <f>'Elenco Lotti'!R228</f>
        <v>CHIRURMEDICA SRL</v>
      </c>
      <c r="C8" s="205">
        <v>0</v>
      </c>
      <c r="D8" s="205">
        <v>0</v>
      </c>
      <c r="E8" s="205">
        <v>0</v>
      </c>
      <c r="F8" s="89">
        <f t="shared" ref="F8:F14" si="0">AVERAGE(C8:E8)</f>
        <v>0</v>
      </c>
      <c r="G8" s="789">
        <f>MAX(F8:F13)</f>
        <v>1</v>
      </c>
      <c r="H8" s="431">
        <f>F8/$G8</f>
        <v>0</v>
      </c>
      <c r="I8" s="792">
        <v>50</v>
      </c>
      <c r="J8" s="88">
        <f t="shared" ref="J8:J13" si="1">H8*I$8</f>
        <v>0</v>
      </c>
      <c r="K8" s="795" t="s">
        <v>758</v>
      </c>
    </row>
    <row r="9" spans="1:11" ht="16.5" thickBot="1" x14ac:dyDescent="0.25">
      <c r="A9" s="787"/>
      <c r="B9" s="87" t="str">
        <f>'Elenco Lotti'!R229</f>
        <v>COLMA</v>
      </c>
      <c r="C9" s="208">
        <v>0.75</v>
      </c>
      <c r="D9" s="209">
        <v>0.75</v>
      </c>
      <c r="E9" s="210">
        <v>0.75</v>
      </c>
      <c r="F9" s="92">
        <f t="shared" si="0"/>
        <v>0.75</v>
      </c>
      <c r="G9" s="790"/>
      <c r="H9" s="432">
        <f>F9/$G8</f>
        <v>0.75</v>
      </c>
      <c r="I9" s="793"/>
      <c r="J9" s="91">
        <f t="shared" si="1"/>
        <v>37.5</v>
      </c>
      <c r="K9" s="796"/>
    </row>
    <row r="10" spans="1:11" ht="16.5" thickBot="1" x14ac:dyDescent="0.25">
      <c r="A10" s="787"/>
      <c r="B10" s="87" t="str">
        <f>'Elenco Lotti'!R230</f>
        <v>TELEFLEX MEDICAL SRL</v>
      </c>
      <c r="C10" s="208">
        <v>0.75</v>
      </c>
      <c r="D10" s="208">
        <v>0.75</v>
      </c>
      <c r="E10" s="208">
        <v>0.75</v>
      </c>
      <c r="F10" s="92">
        <f t="shared" si="0"/>
        <v>0.75</v>
      </c>
      <c r="G10" s="790"/>
      <c r="H10" s="432">
        <f>F10/$G8</f>
        <v>0.75</v>
      </c>
      <c r="I10" s="793"/>
      <c r="J10" s="91">
        <f t="shared" si="1"/>
        <v>37.5</v>
      </c>
      <c r="K10" s="796"/>
    </row>
    <row r="11" spans="1:11" ht="16.5" thickBot="1" x14ac:dyDescent="0.25">
      <c r="A11" s="787"/>
      <c r="B11" s="87" t="str">
        <f>'Elenco Lotti'!R231</f>
        <v>COLOPLAST</v>
      </c>
      <c r="C11" s="208">
        <v>1</v>
      </c>
      <c r="D11" s="208">
        <v>1</v>
      </c>
      <c r="E11" s="208">
        <v>1</v>
      </c>
      <c r="F11" s="92">
        <f t="shared" si="0"/>
        <v>1</v>
      </c>
      <c r="G11" s="790"/>
      <c r="H11" s="432">
        <f>F11/$G8</f>
        <v>1</v>
      </c>
      <c r="I11" s="793"/>
      <c r="J11" s="91">
        <f t="shared" si="1"/>
        <v>50</v>
      </c>
      <c r="K11" s="796"/>
    </row>
    <row r="12" spans="1:11" ht="16.5" thickBot="1" x14ac:dyDescent="0.25">
      <c r="A12" s="787"/>
      <c r="B12" s="87" t="str">
        <f>'Elenco Lotti'!R232</f>
        <v>ARS CHIRURGICA SRL</v>
      </c>
      <c r="C12" s="208">
        <v>0.75</v>
      </c>
      <c r="D12" s="208">
        <v>0.75</v>
      </c>
      <c r="E12" s="208">
        <v>0.75</v>
      </c>
      <c r="F12" s="92">
        <f t="shared" si="0"/>
        <v>0.75</v>
      </c>
      <c r="G12" s="790"/>
      <c r="H12" s="432">
        <f>F12/$G8</f>
        <v>0.75</v>
      </c>
      <c r="I12" s="793"/>
      <c r="J12" s="91">
        <f t="shared" si="1"/>
        <v>37.5</v>
      </c>
      <c r="K12" s="796"/>
    </row>
    <row r="13" spans="1:11" ht="16.5" thickBot="1" x14ac:dyDescent="0.25">
      <c r="A13" s="805"/>
      <c r="B13" s="87" t="str">
        <f>'Elenco Lotti'!R233</f>
        <v>TAU MEDICA SRL</v>
      </c>
      <c r="C13" s="214">
        <v>0.85</v>
      </c>
      <c r="D13" s="215">
        <v>0.85</v>
      </c>
      <c r="E13" s="215">
        <v>0.85</v>
      </c>
      <c r="F13" s="101">
        <f t="shared" si="0"/>
        <v>0.85</v>
      </c>
      <c r="G13" s="806"/>
      <c r="H13" s="434">
        <f>F13/$G8</f>
        <v>0.85</v>
      </c>
      <c r="I13" s="807"/>
      <c r="J13" s="102">
        <f t="shared" si="1"/>
        <v>42.5</v>
      </c>
      <c r="K13" s="796"/>
    </row>
    <row r="14" spans="1:11" ht="15.75" customHeight="1" x14ac:dyDescent="0.2">
      <c r="A14" s="860" t="s">
        <v>623</v>
      </c>
      <c r="B14" s="96" t="str">
        <f t="shared" ref="B14:B19" si="2">B8</f>
        <v>CHIRURMEDICA SRL</v>
      </c>
      <c r="C14" s="205">
        <v>0</v>
      </c>
      <c r="D14" s="205">
        <v>0</v>
      </c>
      <c r="E14" s="205">
        <v>0</v>
      </c>
      <c r="F14" s="221">
        <f t="shared" si="0"/>
        <v>0</v>
      </c>
      <c r="G14" s="861">
        <f>MAX(F14:F19)</f>
        <v>1</v>
      </c>
      <c r="H14" s="436">
        <f>F14/$G14</f>
        <v>0</v>
      </c>
      <c r="I14" s="859">
        <v>15</v>
      </c>
      <c r="J14" s="222">
        <f t="shared" ref="J14:J19" si="3">H14*I$14</f>
        <v>0</v>
      </c>
      <c r="K14" s="796"/>
    </row>
    <row r="15" spans="1:11" ht="15.75" x14ac:dyDescent="0.2">
      <c r="A15" s="787"/>
      <c r="B15" s="97" t="str">
        <f t="shared" si="2"/>
        <v>COLMA</v>
      </c>
      <c r="C15" s="208">
        <v>0.75</v>
      </c>
      <c r="D15" s="209">
        <v>0.75</v>
      </c>
      <c r="E15" s="210">
        <v>0.75</v>
      </c>
      <c r="F15" s="92">
        <f t="shared" ref="F15:F31" si="4">AVERAGE(C15:E15)</f>
        <v>0.75</v>
      </c>
      <c r="G15" s="790"/>
      <c r="H15" s="432">
        <f>F15/$G14</f>
        <v>0.75</v>
      </c>
      <c r="I15" s="793"/>
      <c r="J15" s="91">
        <f t="shared" si="3"/>
        <v>11.25</v>
      </c>
      <c r="K15" s="796"/>
    </row>
    <row r="16" spans="1:11" ht="15.75" x14ac:dyDescent="0.2">
      <c r="A16" s="787"/>
      <c r="B16" s="97" t="str">
        <f t="shared" si="2"/>
        <v>TELEFLEX MEDICAL SRL</v>
      </c>
      <c r="C16" s="208">
        <v>0.75</v>
      </c>
      <c r="D16" s="208">
        <v>0.75</v>
      </c>
      <c r="E16" s="208">
        <v>0.75</v>
      </c>
      <c r="F16" s="92">
        <f t="shared" si="4"/>
        <v>0.75</v>
      </c>
      <c r="G16" s="790"/>
      <c r="H16" s="432">
        <f>F16/$G14</f>
        <v>0.75</v>
      </c>
      <c r="I16" s="793"/>
      <c r="J16" s="91">
        <f t="shared" si="3"/>
        <v>11.25</v>
      </c>
      <c r="K16" s="796"/>
    </row>
    <row r="17" spans="1:11" ht="15.75" x14ac:dyDescent="0.2">
      <c r="A17" s="787"/>
      <c r="B17" s="97" t="str">
        <f t="shared" si="2"/>
        <v>COLOPLAST</v>
      </c>
      <c r="C17" s="208">
        <v>1</v>
      </c>
      <c r="D17" s="208">
        <v>1</v>
      </c>
      <c r="E17" s="208">
        <v>1</v>
      </c>
      <c r="F17" s="92">
        <f t="shared" si="4"/>
        <v>1</v>
      </c>
      <c r="G17" s="790"/>
      <c r="H17" s="432">
        <f>F17/$G14</f>
        <v>1</v>
      </c>
      <c r="I17" s="793"/>
      <c r="J17" s="91">
        <f t="shared" si="3"/>
        <v>15</v>
      </c>
      <c r="K17" s="796"/>
    </row>
    <row r="18" spans="1:11" ht="15.75" x14ac:dyDescent="0.2">
      <c r="A18" s="787"/>
      <c r="B18" s="97" t="str">
        <f t="shared" si="2"/>
        <v>ARS CHIRURGICA SRL</v>
      </c>
      <c r="C18" s="208">
        <v>0.75</v>
      </c>
      <c r="D18" s="208">
        <v>0.75</v>
      </c>
      <c r="E18" s="208">
        <v>0.75</v>
      </c>
      <c r="F18" s="92">
        <f t="shared" si="4"/>
        <v>0.75</v>
      </c>
      <c r="G18" s="790"/>
      <c r="H18" s="432">
        <f>F18/$G14</f>
        <v>0.75</v>
      </c>
      <c r="I18" s="793"/>
      <c r="J18" s="91">
        <f t="shared" si="3"/>
        <v>11.25</v>
      </c>
      <c r="K18" s="796"/>
    </row>
    <row r="19" spans="1:11" ht="16.5" thickBot="1" x14ac:dyDescent="0.25">
      <c r="A19" s="788"/>
      <c r="B19" s="98" t="str">
        <f t="shared" si="2"/>
        <v>TAU MEDICA SRL</v>
      </c>
      <c r="C19" s="214">
        <v>0.85</v>
      </c>
      <c r="D19" s="215">
        <v>0.85</v>
      </c>
      <c r="E19" s="215">
        <v>0.85</v>
      </c>
      <c r="F19" s="95">
        <f t="shared" si="4"/>
        <v>0.85</v>
      </c>
      <c r="G19" s="791"/>
      <c r="H19" s="433">
        <f>F19/$G14</f>
        <v>0.85</v>
      </c>
      <c r="I19" s="794"/>
      <c r="J19" s="94">
        <f t="shared" si="3"/>
        <v>12.75</v>
      </c>
      <c r="K19" s="796"/>
    </row>
    <row r="20" spans="1:11" ht="15.75" customHeight="1" x14ac:dyDescent="0.2">
      <c r="A20" s="786" t="s">
        <v>427</v>
      </c>
      <c r="B20" s="99" t="str">
        <f t="shared" ref="B20:B25" si="5">B8</f>
        <v>CHIRURMEDICA SRL</v>
      </c>
      <c r="C20" s="205">
        <v>0</v>
      </c>
      <c r="D20" s="205">
        <v>0</v>
      </c>
      <c r="E20" s="205">
        <v>0</v>
      </c>
      <c r="F20" s="89">
        <f t="shared" si="4"/>
        <v>0</v>
      </c>
      <c r="G20" s="789">
        <f>MAX(F20:F25)</f>
        <v>1</v>
      </c>
      <c r="H20" s="431">
        <f>F20/$G20</f>
        <v>0</v>
      </c>
      <c r="I20" s="792">
        <v>10</v>
      </c>
      <c r="J20" s="88">
        <f t="shared" ref="J20:J25" si="6">H20*I$20</f>
        <v>0</v>
      </c>
      <c r="K20" s="796"/>
    </row>
    <row r="21" spans="1:11" ht="15.75" x14ac:dyDescent="0.2">
      <c r="A21" s="787"/>
      <c r="B21" s="97" t="str">
        <f t="shared" si="5"/>
        <v>COLMA</v>
      </c>
      <c r="C21" s="208">
        <v>0.75</v>
      </c>
      <c r="D21" s="209">
        <v>0.75</v>
      </c>
      <c r="E21" s="210">
        <v>0.75</v>
      </c>
      <c r="F21" s="92">
        <f t="shared" si="4"/>
        <v>0.75</v>
      </c>
      <c r="G21" s="790"/>
      <c r="H21" s="432">
        <f>F21/$G20</f>
        <v>0.75</v>
      </c>
      <c r="I21" s="793"/>
      <c r="J21" s="91">
        <f t="shared" si="6"/>
        <v>7.5</v>
      </c>
      <c r="K21" s="796"/>
    </row>
    <row r="22" spans="1:11" ht="15.75" x14ac:dyDescent="0.2">
      <c r="A22" s="787"/>
      <c r="B22" s="97" t="str">
        <f t="shared" si="5"/>
        <v>TELEFLEX MEDICAL SRL</v>
      </c>
      <c r="C22" s="208">
        <v>0.75</v>
      </c>
      <c r="D22" s="208">
        <v>0.75</v>
      </c>
      <c r="E22" s="208">
        <v>0.75</v>
      </c>
      <c r="F22" s="92">
        <f t="shared" si="4"/>
        <v>0.75</v>
      </c>
      <c r="G22" s="790"/>
      <c r="H22" s="432">
        <f>F22/$G20</f>
        <v>0.75</v>
      </c>
      <c r="I22" s="793"/>
      <c r="J22" s="91">
        <f t="shared" si="6"/>
        <v>7.5</v>
      </c>
      <c r="K22" s="796"/>
    </row>
    <row r="23" spans="1:11" ht="15.75" x14ac:dyDescent="0.2">
      <c r="A23" s="787"/>
      <c r="B23" s="97" t="str">
        <f t="shared" si="5"/>
        <v>COLOPLAST</v>
      </c>
      <c r="C23" s="208">
        <v>1</v>
      </c>
      <c r="D23" s="208">
        <v>1</v>
      </c>
      <c r="E23" s="208">
        <v>1</v>
      </c>
      <c r="F23" s="92">
        <f t="shared" si="4"/>
        <v>1</v>
      </c>
      <c r="G23" s="790"/>
      <c r="H23" s="432">
        <f>F23/$G20</f>
        <v>1</v>
      </c>
      <c r="I23" s="793"/>
      <c r="J23" s="91">
        <f t="shared" si="6"/>
        <v>10</v>
      </c>
      <c r="K23" s="796"/>
    </row>
    <row r="24" spans="1:11" ht="15.75" x14ac:dyDescent="0.2">
      <c r="A24" s="787"/>
      <c r="B24" s="97" t="str">
        <f t="shared" si="5"/>
        <v>ARS CHIRURGICA SRL</v>
      </c>
      <c r="C24" s="208">
        <v>0.75</v>
      </c>
      <c r="D24" s="208">
        <v>0.75</v>
      </c>
      <c r="E24" s="208">
        <v>0.75</v>
      </c>
      <c r="F24" s="92">
        <f t="shared" si="4"/>
        <v>0.75</v>
      </c>
      <c r="G24" s="790"/>
      <c r="H24" s="432">
        <f>F24/$G20</f>
        <v>0.75</v>
      </c>
      <c r="I24" s="793"/>
      <c r="J24" s="91">
        <f t="shared" si="6"/>
        <v>7.5</v>
      </c>
      <c r="K24" s="796"/>
    </row>
    <row r="25" spans="1:11" ht="16.5" thickBot="1" x14ac:dyDescent="0.25">
      <c r="A25" s="805"/>
      <c r="B25" s="98" t="str">
        <f t="shared" si="5"/>
        <v>TAU MEDICA SRL</v>
      </c>
      <c r="C25" s="211">
        <v>0.85</v>
      </c>
      <c r="D25" s="212">
        <v>0.85</v>
      </c>
      <c r="E25" s="212">
        <v>0.85</v>
      </c>
      <c r="F25" s="95">
        <f t="shared" si="4"/>
        <v>0.85</v>
      </c>
      <c r="G25" s="791"/>
      <c r="H25" s="606">
        <f>F25/$G20</f>
        <v>0.85</v>
      </c>
      <c r="I25" s="794"/>
      <c r="J25" s="94">
        <f t="shared" si="6"/>
        <v>8.5</v>
      </c>
      <c r="K25" s="796"/>
    </row>
    <row r="26" spans="1:11" ht="15.75" x14ac:dyDescent="0.2">
      <c r="A26" s="786" t="s">
        <v>621</v>
      </c>
      <c r="B26" s="478" t="str">
        <f t="shared" ref="B26:B31" si="7">B8</f>
        <v>CHIRURMEDICA SRL</v>
      </c>
      <c r="C26" s="217">
        <v>1</v>
      </c>
      <c r="D26" s="206">
        <v>1</v>
      </c>
      <c r="E26" s="207">
        <v>1</v>
      </c>
      <c r="F26" s="89">
        <f t="shared" si="4"/>
        <v>1</v>
      </c>
      <c r="G26" s="789">
        <f>MAX(F26:F31)</f>
        <v>1</v>
      </c>
      <c r="H26" s="604">
        <f>F26/$G26</f>
        <v>1</v>
      </c>
      <c r="I26" s="792">
        <v>5</v>
      </c>
      <c r="J26" s="88">
        <f>H26*I$206</f>
        <v>0</v>
      </c>
      <c r="K26" s="870"/>
    </row>
    <row r="27" spans="1:11" ht="15.75" x14ac:dyDescent="0.2">
      <c r="A27" s="787"/>
      <c r="B27" s="400" t="str">
        <f t="shared" si="7"/>
        <v>COLMA</v>
      </c>
      <c r="C27" s="218">
        <v>1</v>
      </c>
      <c r="D27" s="209">
        <v>1</v>
      </c>
      <c r="E27" s="210">
        <v>1</v>
      </c>
      <c r="F27" s="92">
        <f t="shared" si="4"/>
        <v>1</v>
      </c>
      <c r="G27" s="790"/>
      <c r="H27" s="605">
        <f>F27/$G26</f>
        <v>1</v>
      </c>
      <c r="I27" s="793"/>
      <c r="J27" s="91">
        <f>H27*I$26</f>
        <v>5</v>
      </c>
      <c r="K27" s="870"/>
    </row>
    <row r="28" spans="1:11" ht="15.75" x14ac:dyDescent="0.2">
      <c r="A28" s="787"/>
      <c r="B28" s="400" t="str">
        <f t="shared" si="7"/>
        <v>TELEFLEX MEDICAL SRL</v>
      </c>
      <c r="C28" s="218">
        <v>1</v>
      </c>
      <c r="D28" s="209">
        <v>1</v>
      </c>
      <c r="E28" s="210">
        <v>1</v>
      </c>
      <c r="F28" s="92">
        <f t="shared" si="4"/>
        <v>1</v>
      </c>
      <c r="G28" s="790"/>
      <c r="H28" s="605">
        <f>F28/$G26</f>
        <v>1</v>
      </c>
      <c r="I28" s="793"/>
      <c r="J28" s="91">
        <f>H28*I$26</f>
        <v>5</v>
      </c>
      <c r="K28" s="870"/>
    </row>
    <row r="29" spans="1:11" ht="15.75" x14ac:dyDescent="0.2">
      <c r="A29" s="787"/>
      <c r="B29" s="400" t="str">
        <f t="shared" si="7"/>
        <v>COLOPLAST</v>
      </c>
      <c r="C29" s="218">
        <v>1</v>
      </c>
      <c r="D29" s="209">
        <v>1</v>
      </c>
      <c r="E29" s="210">
        <v>1</v>
      </c>
      <c r="F29" s="92">
        <f t="shared" si="4"/>
        <v>1</v>
      </c>
      <c r="G29" s="790"/>
      <c r="H29" s="605">
        <f>F29/$G26</f>
        <v>1</v>
      </c>
      <c r="I29" s="793"/>
      <c r="J29" s="91">
        <f>H29*I$26</f>
        <v>5</v>
      </c>
      <c r="K29" s="870"/>
    </row>
    <row r="30" spans="1:11" ht="15.75" x14ac:dyDescent="0.2">
      <c r="A30" s="787"/>
      <c r="B30" s="400" t="str">
        <f t="shared" si="7"/>
        <v>ARS CHIRURGICA SRL</v>
      </c>
      <c r="C30" s="218">
        <v>1</v>
      </c>
      <c r="D30" s="209">
        <v>1</v>
      </c>
      <c r="E30" s="210">
        <v>1</v>
      </c>
      <c r="F30" s="92">
        <f t="shared" si="4"/>
        <v>1</v>
      </c>
      <c r="G30" s="790"/>
      <c r="H30" s="605">
        <f>F30/$G26</f>
        <v>1</v>
      </c>
      <c r="I30" s="793"/>
      <c r="J30" s="91">
        <f>H30*I$26</f>
        <v>5</v>
      </c>
      <c r="K30" s="870"/>
    </row>
    <row r="31" spans="1:11" ht="16.5" thickBot="1" x14ac:dyDescent="0.25">
      <c r="A31" s="805"/>
      <c r="B31" s="401" t="str">
        <f t="shared" si="7"/>
        <v>TAU MEDICA SRL</v>
      </c>
      <c r="C31" s="220">
        <v>1</v>
      </c>
      <c r="D31" s="215">
        <v>1</v>
      </c>
      <c r="E31" s="216">
        <v>1</v>
      </c>
      <c r="F31" s="101">
        <f t="shared" si="4"/>
        <v>1</v>
      </c>
      <c r="G31" s="806"/>
      <c r="H31" s="608">
        <f>F31/$G26</f>
        <v>1</v>
      </c>
      <c r="I31" s="807"/>
      <c r="J31" s="102">
        <f>H31*I$26</f>
        <v>5</v>
      </c>
      <c r="K31" s="871"/>
    </row>
    <row r="32" spans="1:11" ht="16.5" thickBot="1" x14ac:dyDescent="0.3">
      <c r="A32" s="103"/>
      <c r="B32" s="104"/>
      <c r="C32" s="105"/>
      <c r="D32" s="105"/>
      <c r="E32" s="105"/>
      <c r="F32" s="105"/>
      <c r="G32" s="105"/>
      <c r="H32" s="105"/>
      <c r="I32" s="105"/>
      <c r="J32" s="105"/>
      <c r="K32" s="105"/>
    </row>
    <row r="33" spans="1:11" ht="15.75" x14ac:dyDescent="0.25">
      <c r="A33" s="798" t="s">
        <v>627</v>
      </c>
      <c r="B33" s="799"/>
      <c r="C33" s="105"/>
      <c r="D33" s="105"/>
      <c r="E33" s="105"/>
      <c r="F33" s="105"/>
      <c r="G33" s="106"/>
      <c r="H33" s="105"/>
      <c r="I33" s="105"/>
      <c r="J33" s="105"/>
      <c r="K33" s="105"/>
    </row>
    <row r="34" spans="1:11" ht="16.5" thickBot="1" x14ac:dyDescent="0.3">
      <c r="A34" s="800"/>
      <c r="B34" s="801"/>
      <c r="C34" s="105"/>
      <c r="D34" s="105"/>
      <c r="E34" s="105"/>
      <c r="F34" s="105"/>
      <c r="G34" s="106"/>
      <c r="H34" s="105"/>
      <c r="I34" s="105"/>
      <c r="J34" s="105"/>
      <c r="K34" s="105"/>
    </row>
    <row r="35" spans="1:11" ht="15.75" x14ac:dyDescent="0.25">
      <c r="A35" s="107" t="str">
        <f t="shared" ref="A35:A40" si="8">B8</f>
        <v>CHIRURMEDICA SRL</v>
      </c>
      <c r="B35" s="108">
        <f t="shared" ref="B35:B40" si="9">J8+J14+J20+J26</f>
        <v>0</v>
      </c>
      <c r="C35" s="619"/>
      <c r="D35" s="105"/>
      <c r="E35" s="105"/>
      <c r="F35" s="105"/>
      <c r="G35" s="109"/>
      <c r="H35" s="105"/>
      <c r="I35" s="105"/>
      <c r="J35" s="105"/>
      <c r="K35" s="105"/>
    </row>
    <row r="36" spans="1:11" ht="15.75" x14ac:dyDescent="0.25">
      <c r="A36" s="110" t="str">
        <f t="shared" si="8"/>
        <v>COLMA</v>
      </c>
      <c r="B36" s="111">
        <f t="shared" si="9"/>
        <v>61.25</v>
      </c>
      <c r="C36" s="619"/>
      <c r="D36" s="105"/>
      <c r="E36" s="105"/>
      <c r="F36" s="105"/>
      <c r="G36" s="109"/>
      <c r="H36" s="105"/>
      <c r="I36" s="105"/>
      <c r="J36" s="105"/>
      <c r="K36" s="105"/>
    </row>
    <row r="37" spans="1:11" ht="15.75" x14ac:dyDescent="0.25">
      <c r="A37" s="110" t="str">
        <f t="shared" si="8"/>
        <v>TELEFLEX MEDICAL SRL</v>
      </c>
      <c r="B37" s="111">
        <f t="shared" si="9"/>
        <v>61.25</v>
      </c>
      <c r="C37" s="619"/>
      <c r="D37" s="105"/>
      <c r="E37" s="105"/>
      <c r="F37" s="105"/>
      <c r="G37" s="109"/>
      <c r="H37" s="105"/>
      <c r="I37" s="105"/>
      <c r="J37" s="105"/>
      <c r="K37" s="105"/>
    </row>
    <row r="38" spans="1:11" ht="15.75" x14ac:dyDescent="0.25">
      <c r="A38" s="110" t="str">
        <f t="shared" si="8"/>
        <v>COLOPLAST</v>
      </c>
      <c r="B38" s="111">
        <f t="shared" si="9"/>
        <v>80</v>
      </c>
      <c r="C38" s="619"/>
      <c r="D38" s="105"/>
      <c r="E38" s="105"/>
      <c r="F38" s="105"/>
      <c r="G38" s="109"/>
      <c r="H38" s="105"/>
      <c r="I38" s="105"/>
      <c r="J38" s="105"/>
      <c r="K38" s="105"/>
    </row>
    <row r="39" spans="1:11" ht="15.75" x14ac:dyDescent="0.25">
      <c r="A39" s="110" t="str">
        <f t="shared" si="8"/>
        <v>ARS CHIRURGICA SRL</v>
      </c>
      <c r="B39" s="111">
        <f t="shared" si="9"/>
        <v>61.25</v>
      </c>
      <c r="C39" s="619"/>
      <c r="D39" s="105"/>
      <c r="E39" s="105"/>
      <c r="F39" s="105"/>
      <c r="G39" s="109"/>
      <c r="H39" s="105"/>
      <c r="I39" s="105"/>
      <c r="J39" s="105"/>
      <c r="K39" s="105"/>
    </row>
    <row r="40" spans="1:11" ht="16.5" thickBot="1" x14ac:dyDescent="0.3">
      <c r="A40" s="112" t="str">
        <f t="shared" si="8"/>
        <v>TAU MEDICA SRL</v>
      </c>
      <c r="B40" s="113">
        <f t="shared" si="9"/>
        <v>68.75</v>
      </c>
      <c r="C40" s="619"/>
      <c r="D40" s="105"/>
      <c r="E40" s="105"/>
      <c r="F40" s="105"/>
      <c r="G40" s="109"/>
      <c r="H40" s="105"/>
      <c r="I40" s="105"/>
      <c r="J40" s="105"/>
      <c r="K40" s="105"/>
    </row>
  </sheetData>
  <sheetProtection formatCells="0" formatColumns="0" formatRows="0" insertColumns="0" insertRows="0" insertHyperlinks="0" deleteColumns="0" deleteRows="0" sort="0" autoFilter="0" pivotTables="0"/>
  <mergeCells count="19">
    <mergeCell ref="K8:K31"/>
    <mergeCell ref="I8:I13"/>
    <mergeCell ref="B1:K1"/>
    <mergeCell ref="A2:K2"/>
    <mergeCell ref="A3:K3"/>
    <mergeCell ref="A4:K4"/>
    <mergeCell ref="A5:K6"/>
    <mergeCell ref="I20:I25"/>
    <mergeCell ref="A8:A13"/>
    <mergeCell ref="G8:G13"/>
    <mergeCell ref="G26:G31"/>
    <mergeCell ref="I26:I31"/>
    <mergeCell ref="A26:A31"/>
    <mergeCell ref="A33:B34"/>
    <mergeCell ref="A14:A19"/>
    <mergeCell ref="G14:G19"/>
    <mergeCell ref="I14:I19"/>
    <mergeCell ref="A20:A25"/>
    <mergeCell ref="G20:G25"/>
  </mergeCells>
  <pageMargins left="0.25" right="0.25" top="0.75" bottom="0.75" header="0.3" footer="0.3"/>
  <pageSetup paperSize="8" scale="8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4"/>
  <dimension ref="A1:M28"/>
  <sheetViews>
    <sheetView topLeftCell="A7" workbookViewId="0">
      <selection activeCell="G30" sqref="G3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449</v>
      </c>
      <c r="B2" s="775"/>
      <c r="C2" s="775"/>
      <c r="D2" s="775"/>
      <c r="E2" s="775"/>
      <c r="F2" s="775"/>
      <c r="G2" s="775"/>
      <c r="H2" s="775"/>
      <c r="I2" s="775"/>
      <c r="J2" s="775"/>
      <c r="K2" s="776"/>
      <c r="L2" s="105"/>
      <c r="M2" s="105"/>
    </row>
    <row r="3" spans="1:13" ht="21" thickBot="1" x14ac:dyDescent="0.35">
      <c r="A3" s="777" t="str">
        <f>'Elenco Lotti'!B26</f>
        <v>9821091CAB</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15.75" customHeight="1" x14ac:dyDescent="0.25">
      <c r="A5" s="780" t="str">
        <f>'Elenco Lotti'!C26</f>
        <v>Filo Guida di amplatz  in acciaio e rivestito in  PTFE  corpo extra stiff  punta dritta e punta J  per utilizzo in percutanea; misure .035 e .038 inch, lunghezza 145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6'!A35</f>
        <v>TELEFLEX MEDICAL SRL</v>
      </c>
      <c r="J8" s="811">
        <f>'LOTTO 6'!B35</f>
        <v>0</v>
      </c>
      <c r="K8" s="812"/>
      <c r="L8" s="117"/>
      <c r="M8" s="118"/>
    </row>
    <row r="9" spans="1:13" ht="16.5" thickBot="1" x14ac:dyDescent="0.3">
      <c r="A9" s="808"/>
      <c r="B9" s="808"/>
      <c r="C9" s="808"/>
      <c r="D9" s="808"/>
      <c r="E9" s="808"/>
      <c r="F9" s="808"/>
      <c r="G9" s="808"/>
      <c r="H9" s="808"/>
      <c r="I9" s="144" t="str">
        <f>'LOTTO 6'!A36</f>
        <v>COLOPLAST</v>
      </c>
      <c r="J9" s="811">
        <f>'LOTTO 6'!B36</f>
        <v>27.058823529411764</v>
      </c>
      <c r="K9" s="812"/>
      <c r="L9" s="117"/>
      <c r="M9" s="118"/>
    </row>
    <row r="10" spans="1:13" ht="16.5" thickBot="1" x14ac:dyDescent="0.3">
      <c r="A10" s="813" t="s">
        <v>430</v>
      </c>
      <c r="B10" s="814"/>
      <c r="C10" s="814"/>
      <c r="D10" s="815"/>
      <c r="E10" s="119"/>
      <c r="F10" s="119"/>
      <c r="G10" s="119"/>
      <c r="H10" s="119"/>
      <c r="I10" s="144" t="str">
        <f>'LOTTO 6'!A37</f>
        <v>BOSTON SCIENTIFIC S.P.A.</v>
      </c>
      <c r="J10" s="811">
        <f>'LOTTO 6'!B37</f>
        <v>80</v>
      </c>
      <c r="K10" s="812"/>
      <c r="L10" s="117"/>
      <c r="M10" s="118"/>
    </row>
    <row r="11" spans="1:13" ht="16.5" thickBot="1" x14ac:dyDescent="0.3">
      <c r="A11" s="816"/>
      <c r="B11" s="817"/>
      <c r="C11" s="817"/>
      <c r="D11" s="818"/>
      <c r="E11" s="119"/>
      <c r="F11" s="119"/>
      <c r="G11" s="119"/>
      <c r="H11" s="119"/>
      <c r="I11" s="144" t="str">
        <f>'LOTTO 6'!A38</f>
        <v>ARS CHIRURGICA SRL</v>
      </c>
      <c r="J11" s="811">
        <f>'LOTTO 6'!B38</f>
        <v>71.17647058823529</v>
      </c>
      <c r="K11" s="812"/>
      <c r="L11" s="117"/>
      <c r="M11" s="118"/>
    </row>
    <row r="12" spans="1:13" ht="16.5" thickBot="1" x14ac:dyDescent="0.3">
      <c r="A12" s="819" t="s">
        <v>431</v>
      </c>
      <c r="B12" s="820"/>
      <c r="C12" s="820"/>
      <c r="D12" s="821"/>
      <c r="E12" s="153"/>
      <c r="F12" s="105"/>
      <c r="G12" s="822" t="s">
        <v>432</v>
      </c>
      <c r="H12" s="823"/>
      <c r="I12" s="144" t="str">
        <f>'LOTTO 6'!A39</f>
        <v xml:space="preserve">COOK ITALIA SRL </v>
      </c>
      <c r="J12" s="811">
        <f>'LOTTO 6'!B39</f>
        <v>57.941176470588246</v>
      </c>
      <c r="K12" s="812"/>
      <c r="L12" s="117"/>
      <c r="M12" s="118"/>
    </row>
    <row r="13" spans="1:13" ht="16.5" thickBot="1" x14ac:dyDescent="0.3">
      <c r="A13" s="819" t="s">
        <v>433</v>
      </c>
      <c r="B13" s="820"/>
      <c r="C13" s="820"/>
      <c r="D13" s="821"/>
      <c r="E13" s="153"/>
      <c r="F13" s="105"/>
      <c r="G13" s="824">
        <f>'Elenco Lotti'!O26</f>
        <v>11660.000000000002</v>
      </c>
      <c r="H13" s="825"/>
      <c r="I13" s="144" t="str">
        <f>'LOTTO 6'!A40</f>
        <v xml:space="preserve">OLYMPUS ITALIA SRL </v>
      </c>
      <c r="J13" s="811">
        <f>'LOTTO 6'!B40</f>
        <v>27.058823529411764</v>
      </c>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TELEFLEX MEDICAL SRL</v>
      </c>
      <c r="B20" s="223"/>
      <c r="C20" s="835">
        <v>0.5</v>
      </c>
      <c r="D20" s="835">
        <f>MAX(B20:B25)</f>
        <v>0</v>
      </c>
      <c r="E20" s="154" t="e">
        <f t="shared" ref="E20:E25" si="1">POWER(B20/$D$20,$C$20)</f>
        <v>#DIV/0!</v>
      </c>
      <c r="F20" s="835">
        <v>40</v>
      </c>
      <c r="G20" s="154" t="e">
        <f t="shared" ref="G20:G25" si="2">E20*$F$20</f>
        <v>#DIV/0!</v>
      </c>
      <c r="H20" s="134">
        <f t="shared" ref="H20:H25" si="3">TRUNC($G$13-($G$13/100*B20),2)</f>
        <v>11660</v>
      </c>
      <c r="I20" s="193" t="str">
        <f t="shared" ref="I20:I25" si="4">A20</f>
        <v>TELEFLEX MEDICAL SRL</v>
      </c>
      <c r="J20" s="199">
        <f>IF(I20=I8,J8,IF(I20=$H$7,$I$7,IF(I20=$H$8,$I$8,IF(I20=#REF!,#REF!,IF(I20=$H$10,$I$10,IF(I20=$H$11,$I$11,"1"))))))</f>
        <v>0</v>
      </c>
      <c r="K20" s="196" t="e">
        <f t="shared" ref="K20:K25" si="5">G20</f>
        <v>#DIV/0!</v>
      </c>
      <c r="L20" s="70" t="e">
        <f t="shared" ref="L20:L25" si="6">SUM(J20,K20)</f>
        <v>#DIV/0!</v>
      </c>
      <c r="M20" s="71" t="e">
        <f t="shared" ref="M20:M25" si="7">IF(AND(K20&gt;=20,J20&gt;=60),"ANOMALIA","NO ANOMALIA")</f>
        <v>#DIV/0!</v>
      </c>
    </row>
    <row r="21" spans="1:13" ht="15.75" x14ac:dyDescent="0.2">
      <c r="A21" s="227" t="str">
        <f t="shared" si="0"/>
        <v>COLOPLAST</v>
      </c>
      <c r="B21" s="224"/>
      <c r="C21" s="836"/>
      <c r="D21" s="836"/>
      <c r="E21" s="155" t="e">
        <f t="shared" si="1"/>
        <v>#DIV/0!</v>
      </c>
      <c r="F21" s="836"/>
      <c r="G21" s="155" t="e">
        <f t="shared" si="2"/>
        <v>#DIV/0!</v>
      </c>
      <c r="H21" s="138">
        <f t="shared" si="3"/>
        <v>11660</v>
      </c>
      <c r="I21" s="194" t="str">
        <f t="shared" si="4"/>
        <v>COLOPLAST</v>
      </c>
      <c r="J21" s="200">
        <f>IF(I21=I9,J9,IF(I21=$H$7,$I$7,IF(I21=$H$8,$I$8,IF(I21=#REF!,#REF!,IF(I21=$H$10,$I$10,IF(I21=$H$11,$I$11,"1"))))))</f>
        <v>27.058823529411764</v>
      </c>
      <c r="K21" s="197" t="e">
        <f t="shared" si="5"/>
        <v>#DIV/0!</v>
      </c>
      <c r="L21" s="72" t="e">
        <f t="shared" si="6"/>
        <v>#DIV/0!</v>
      </c>
      <c r="M21" s="73" t="e">
        <f t="shared" si="7"/>
        <v>#DIV/0!</v>
      </c>
    </row>
    <row r="22" spans="1:13" ht="15.75" x14ac:dyDescent="0.2">
      <c r="A22" s="227" t="str">
        <f t="shared" si="0"/>
        <v>BOSTON SCIENTIFIC S.P.A.</v>
      </c>
      <c r="B22" s="224"/>
      <c r="C22" s="836"/>
      <c r="D22" s="836"/>
      <c r="E22" s="155" t="e">
        <f t="shared" si="1"/>
        <v>#DIV/0!</v>
      </c>
      <c r="F22" s="836"/>
      <c r="G22" s="155" t="e">
        <f t="shared" si="2"/>
        <v>#DIV/0!</v>
      </c>
      <c r="H22" s="138">
        <f t="shared" si="3"/>
        <v>11660</v>
      </c>
      <c r="I22" s="194" t="str">
        <f t="shared" si="4"/>
        <v>BOSTON SCIENTIFIC S.P.A.</v>
      </c>
      <c r="J22" s="200">
        <f>IF(I22=I10,J10,IF(I22=$H$7,$I$7,IF(I22=$H$8,$I$8,IF(I22=#REF!,#REF!,IF(I22=$H$10,$I$10,IF(I22=$H$11,$I$11,"1"))))))</f>
        <v>80</v>
      </c>
      <c r="K22" s="197" t="e">
        <f t="shared" si="5"/>
        <v>#DIV/0!</v>
      </c>
      <c r="L22" s="72" t="e">
        <f t="shared" si="6"/>
        <v>#DIV/0!</v>
      </c>
      <c r="M22" s="73" t="e">
        <f t="shared" si="7"/>
        <v>#DIV/0!</v>
      </c>
    </row>
    <row r="23" spans="1:13" ht="15.75" x14ac:dyDescent="0.2">
      <c r="A23" s="227" t="str">
        <f t="shared" si="0"/>
        <v>ARS CHIRURGICA SRL</v>
      </c>
      <c r="B23" s="224"/>
      <c r="C23" s="836"/>
      <c r="D23" s="836"/>
      <c r="E23" s="155" t="e">
        <f t="shared" si="1"/>
        <v>#DIV/0!</v>
      </c>
      <c r="F23" s="836"/>
      <c r="G23" s="155" t="e">
        <f t="shared" si="2"/>
        <v>#DIV/0!</v>
      </c>
      <c r="H23" s="138">
        <f t="shared" si="3"/>
        <v>11660</v>
      </c>
      <c r="I23" s="194" t="str">
        <f t="shared" si="4"/>
        <v>ARS CHIRURGICA SRL</v>
      </c>
      <c r="J23" s="200">
        <f>IF(I23=I11,J11,IF(I23=$H$7,$I$7,IF(I23=$H$8,$I$8,IF(I23=#REF!,#REF!,IF(I23=$H$10,$I$10,IF(I23=$H$11,$I$11,"1"))))))</f>
        <v>71.17647058823529</v>
      </c>
      <c r="K23" s="197" t="e">
        <f t="shared" si="5"/>
        <v>#DIV/0!</v>
      </c>
      <c r="L23" s="72" t="e">
        <f t="shared" si="6"/>
        <v>#DIV/0!</v>
      </c>
      <c r="M23" s="73" t="e">
        <f t="shared" si="7"/>
        <v>#DIV/0!</v>
      </c>
    </row>
    <row r="24" spans="1:13" ht="15.75" x14ac:dyDescent="0.2">
      <c r="A24" s="227" t="str">
        <f t="shared" si="0"/>
        <v xml:space="preserve">COOK ITALIA SRL </v>
      </c>
      <c r="B24" s="224"/>
      <c r="C24" s="836"/>
      <c r="D24" s="836"/>
      <c r="E24" s="155" t="e">
        <f t="shared" si="1"/>
        <v>#DIV/0!</v>
      </c>
      <c r="F24" s="836"/>
      <c r="G24" s="155" t="e">
        <f t="shared" si="2"/>
        <v>#DIV/0!</v>
      </c>
      <c r="H24" s="138">
        <f t="shared" si="3"/>
        <v>11660</v>
      </c>
      <c r="I24" s="194" t="str">
        <f t="shared" si="4"/>
        <v xml:space="preserve">COOK ITALIA SRL </v>
      </c>
      <c r="J24" s="200">
        <f>IF(I24=I12,J12,IF(I24=$H$7,$I$7,IF(I24=$H$8,$I$8,IF(I24=#REF!,#REF!,IF(I24=$H$10,$I$10,IF(I24=$H$11,$I$11,"1"))))))</f>
        <v>57.941176470588246</v>
      </c>
      <c r="K24" s="197" t="e">
        <f t="shared" si="5"/>
        <v>#DIV/0!</v>
      </c>
      <c r="L24" s="72" t="e">
        <f t="shared" si="6"/>
        <v>#DIV/0!</v>
      </c>
      <c r="M24" s="73" t="e">
        <f t="shared" si="7"/>
        <v>#DIV/0!</v>
      </c>
    </row>
    <row r="25" spans="1:13" ht="16.5" thickBot="1" x14ac:dyDescent="0.25">
      <c r="A25" s="228" t="str">
        <f t="shared" si="0"/>
        <v xml:space="preserve">OLYMPUS ITALIA SRL </v>
      </c>
      <c r="B25" s="225"/>
      <c r="C25" s="837"/>
      <c r="D25" s="837"/>
      <c r="E25" s="156" t="e">
        <f t="shared" si="1"/>
        <v>#DIV/0!</v>
      </c>
      <c r="F25" s="837"/>
      <c r="G25" s="156" t="e">
        <f t="shared" si="2"/>
        <v>#DIV/0!</v>
      </c>
      <c r="H25" s="142">
        <f t="shared" si="3"/>
        <v>11660</v>
      </c>
      <c r="I25" s="195" t="str">
        <f t="shared" si="4"/>
        <v xml:space="preserve">OLYMPUS ITALIA SRL </v>
      </c>
      <c r="J25" s="201">
        <f>IF(I25=I13,J13,IF(I25=$H$7,$I$7,IF(I25=$H$8,$I$8,IF(I25=#REF!,#REF!,IF(I25=$H$10,$I$10,IF(I25=$H$11,$I$11,"1"))))))</f>
        <v>27.058823529411764</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5"/>
    <mergeCell ref="D20:D25"/>
    <mergeCell ref="F20:F25"/>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5">
    <cfRule type="containsText" dxfId="671" priority="1" operator="containsText" text="NO ANOMALIA">
      <formula>NOT(ISERROR(SEARCH("NO ANOMALIA",M20)))</formula>
    </cfRule>
    <cfRule type="containsText" dxfId="670" priority="2" operator="containsText" text="ANOMALIA">
      <formula>NOT(ISERROR(SEARCH("ANOMALIA",M20)))</formula>
    </cfRule>
  </conditionalFormatting>
  <conditionalFormatting sqref="M20:M25">
    <cfRule type="containsText" dxfId="669" priority="3" operator="containsText" text="ANOMALIA">
      <formula>NOT(ISERROR(SEARCH("ANOMALIA",M20)))</formula>
    </cfRule>
  </conditionalFormatting>
  <conditionalFormatting sqref="L20:L25">
    <cfRule type="expression" dxfId="668" priority="19">
      <formula>L20=MAX($L$20:$L$29)</formula>
    </cfRule>
  </conditionalFormatting>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Foglio158"/>
  <dimension ref="A1:M28"/>
  <sheetViews>
    <sheetView topLeftCell="A7" workbookViewId="0">
      <selection activeCell="J13" sqref="J13:K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521</v>
      </c>
      <c r="B2" s="775"/>
      <c r="C2" s="775"/>
      <c r="D2" s="775"/>
      <c r="E2" s="775"/>
      <c r="F2" s="775"/>
      <c r="G2" s="775"/>
      <c r="H2" s="775"/>
      <c r="I2" s="775"/>
      <c r="J2" s="775"/>
      <c r="K2" s="776"/>
      <c r="L2" s="105"/>
      <c r="M2" s="105"/>
    </row>
    <row r="3" spans="1:13" ht="21" thickBot="1" x14ac:dyDescent="0.35">
      <c r="A3" s="777">
        <f>'Elenco Lotti'!B228</f>
        <v>9830060621</v>
      </c>
      <c r="B3" s="778"/>
      <c r="C3" s="778"/>
      <c r="D3" s="778"/>
      <c r="E3" s="778"/>
      <c r="F3" s="778"/>
      <c r="G3" s="778"/>
      <c r="H3" s="778"/>
      <c r="I3" s="778"/>
      <c r="J3" s="778"/>
      <c r="K3" s="779"/>
      <c r="L3" s="105"/>
      <c r="M3" s="105"/>
    </row>
    <row r="4" spans="1:13" ht="21" thickBot="1" x14ac:dyDescent="0.35">
      <c r="A4" s="802" t="str">
        <f>'Elenco Lotti'!C203</f>
        <v>Stent ureterali  media permanenza</v>
      </c>
      <c r="B4" s="803"/>
      <c r="C4" s="803"/>
      <c r="D4" s="803"/>
      <c r="E4" s="803"/>
      <c r="F4" s="803"/>
      <c r="G4" s="803"/>
      <c r="H4" s="803"/>
      <c r="I4" s="803"/>
      <c r="J4" s="803"/>
      <c r="K4" s="804"/>
      <c r="L4" s="105"/>
      <c r="M4" s="105"/>
    </row>
    <row r="5" spans="1:13" ht="15.75" customHeight="1" x14ac:dyDescent="0.25">
      <c r="A5" s="780" t="str">
        <f>'Elenco Lotti'!C228</f>
        <v>Set Stent ureterale mono J punta aperta CH 6  -  7 e 8-lunghezza 90 cm con filo guida in PTFE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78'!A35</f>
        <v>CHIRURMEDICA SRL</v>
      </c>
      <c r="J8" s="811">
        <f>'LOTTO 78'!B35</f>
        <v>0</v>
      </c>
      <c r="K8" s="812"/>
      <c r="L8" s="117"/>
      <c r="M8" s="118"/>
    </row>
    <row r="9" spans="1:13" ht="16.5" thickBot="1" x14ac:dyDescent="0.3">
      <c r="A9" s="808"/>
      <c r="B9" s="808"/>
      <c r="C9" s="808"/>
      <c r="D9" s="808"/>
      <c r="E9" s="808"/>
      <c r="F9" s="808"/>
      <c r="G9" s="808"/>
      <c r="H9" s="808"/>
      <c r="I9" s="144" t="str">
        <f>'LOTTO 78'!A36</f>
        <v>COLMA</v>
      </c>
      <c r="J9" s="811">
        <f>'LOTTO 78'!B36</f>
        <v>61.25</v>
      </c>
      <c r="K9" s="812"/>
      <c r="L9" s="117"/>
      <c r="M9" s="118"/>
    </row>
    <row r="10" spans="1:13" ht="16.5" thickBot="1" x14ac:dyDescent="0.3">
      <c r="A10" s="813" t="s">
        <v>430</v>
      </c>
      <c r="B10" s="814"/>
      <c r="C10" s="814"/>
      <c r="D10" s="815"/>
      <c r="E10" s="119"/>
      <c r="F10" s="119"/>
      <c r="G10" s="119"/>
      <c r="H10" s="119"/>
      <c r="I10" s="144" t="str">
        <f>'LOTTO 78'!A37</f>
        <v>TELEFLEX MEDICAL SRL</v>
      </c>
      <c r="J10" s="811">
        <f>'LOTTO 78'!B37</f>
        <v>61.25</v>
      </c>
      <c r="K10" s="812"/>
      <c r="L10" s="117"/>
      <c r="M10" s="118"/>
    </row>
    <row r="11" spans="1:13" ht="16.5" thickBot="1" x14ac:dyDescent="0.3">
      <c r="A11" s="816"/>
      <c r="B11" s="817"/>
      <c r="C11" s="817"/>
      <c r="D11" s="818"/>
      <c r="E11" s="119"/>
      <c r="F11" s="119"/>
      <c r="G11" s="119"/>
      <c r="H11" s="119"/>
      <c r="I11" s="144" t="str">
        <f>'LOTTO 78'!A38</f>
        <v>COLOPLAST</v>
      </c>
      <c r="J11" s="811">
        <f>'LOTTO 78'!B38</f>
        <v>80</v>
      </c>
      <c r="K11" s="812"/>
      <c r="L11" s="117"/>
      <c r="M11" s="118"/>
    </row>
    <row r="12" spans="1:13" ht="16.5" thickBot="1" x14ac:dyDescent="0.3">
      <c r="A12" s="819" t="s">
        <v>431</v>
      </c>
      <c r="B12" s="820"/>
      <c r="C12" s="820"/>
      <c r="D12" s="821"/>
      <c r="E12" s="295"/>
      <c r="F12" s="105"/>
      <c r="G12" s="822" t="s">
        <v>432</v>
      </c>
      <c r="H12" s="823"/>
      <c r="I12" s="144" t="str">
        <f>'LOTTO 78'!A39</f>
        <v>ARS CHIRURGICA SRL</v>
      </c>
      <c r="J12" s="811">
        <f>'LOTTO 78'!B39</f>
        <v>61.25</v>
      </c>
      <c r="K12" s="812"/>
      <c r="L12" s="117"/>
      <c r="M12" s="118"/>
    </row>
    <row r="13" spans="1:13" ht="16.5" thickBot="1" x14ac:dyDescent="0.3">
      <c r="A13" s="819" t="s">
        <v>433</v>
      </c>
      <c r="B13" s="820"/>
      <c r="C13" s="820"/>
      <c r="D13" s="821"/>
      <c r="E13" s="295"/>
      <c r="F13" s="105"/>
      <c r="G13" s="824">
        <f>'Elenco Lotti'!O228</f>
        <v>4372.5000000000009</v>
      </c>
      <c r="H13" s="825"/>
      <c r="I13" s="144" t="str">
        <f>'LOTTO 78'!A40</f>
        <v>TAU MEDICA SRL</v>
      </c>
      <c r="J13" s="811">
        <f>'LOTTO 78'!B40</f>
        <v>68.75</v>
      </c>
      <c r="K13" s="812"/>
      <c r="L13" s="117"/>
      <c r="M13" s="118"/>
    </row>
    <row r="14" spans="1:13" ht="16.5" thickBot="1" x14ac:dyDescent="0.3">
      <c r="A14" s="855"/>
      <c r="B14" s="856"/>
      <c r="C14" s="856"/>
      <c r="D14" s="857"/>
      <c r="E14" s="295"/>
      <c r="F14" s="105"/>
      <c r="G14" s="152"/>
      <c r="H14" s="152"/>
      <c r="I14" s="144"/>
      <c r="J14" s="811"/>
      <c r="K14" s="812"/>
      <c r="L14" s="117"/>
      <c r="M14" s="118"/>
    </row>
    <row r="15" spans="1:13" ht="16.5" thickBot="1" x14ac:dyDescent="0.3">
      <c r="A15" s="826" t="s">
        <v>434</v>
      </c>
      <c r="B15" s="820"/>
      <c r="C15" s="820"/>
      <c r="D15" s="821"/>
      <c r="E15" s="295"/>
      <c r="F15" s="105"/>
      <c r="G15" s="827"/>
      <c r="H15" s="827"/>
      <c r="I15" s="150"/>
      <c r="J15" s="828"/>
      <c r="K15" s="829"/>
      <c r="L15" s="105"/>
      <c r="M15" s="105"/>
    </row>
    <row r="16" spans="1:13" ht="15.75" x14ac:dyDescent="0.25">
      <c r="A16" s="819" t="s">
        <v>435</v>
      </c>
      <c r="B16" s="820"/>
      <c r="C16" s="820"/>
      <c r="D16" s="821"/>
      <c r="E16" s="295"/>
      <c r="F16" s="105"/>
      <c r="G16" s="830"/>
      <c r="H16" s="830"/>
      <c r="I16" s="105"/>
      <c r="J16" s="105"/>
      <c r="K16" s="105"/>
      <c r="L16" s="105"/>
      <c r="M16" s="105"/>
    </row>
    <row r="17" spans="1:13" ht="16.5" thickBot="1" x14ac:dyDescent="0.3">
      <c r="A17" s="831"/>
      <c r="B17" s="832"/>
      <c r="C17" s="832"/>
      <c r="D17" s="833"/>
      <c r="E17" s="295"/>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CHIRURMEDICA SRL</v>
      </c>
      <c r="B20" s="223"/>
      <c r="C20" s="835">
        <v>0.5</v>
      </c>
      <c r="D20" s="835">
        <f>MAX(B20:B25)</f>
        <v>0</v>
      </c>
      <c r="E20" s="296" t="e">
        <f t="shared" ref="E20:E25" si="1">POWER(B20/$D$20,$C$20)</f>
        <v>#DIV/0!</v>
      </c>
      <c r="F20" s="835">
        <v>40</v>
      </c>
      <c r="G20" s="296" t="e">
        <f t="shared" ref="G20:G25" si="2">E20*$F$20</f>
        <v>#DIV/0!</v>
      </c>
      <c r="H20" s="134">
        <f t="shared" ref="H20:H25" si="3">TRUNC($G$13-($G$13/100*B20),2)</f>
        <v>4372.5</v>
      </c>
      <c r="I20" s="193" t="str">
        <f t="shared" ref="I20:I25" si="4">A20</f>
        <v>CHIRURMEDICA SRL</v>
      </c>
      <c r="J20" s="199">
        <f>IF(I20=I8,J8,IF(I20=$H$7,$I$7,IF(I20=$H$8,$I$8,IF(I20=#REF!,#REF!,IF(I20=$H$10,$I$10,IF(I20=$H$11,$I$11,"1"))))))</f>
        <v>0</v>
      </c>
      <c r="K20" s="196" t="e">
        <f t="shared" ref="K20:K25" si="5">G20</f>
        <v>#DIV/0!</v>
      </c>
      <c r="L20" s="70" t="e">
        <f t="shared" ref="L20:L25" si="6">SUM(J20,K20)</f>
        <v>#DIV/0!</v>
      </c>
      <c r="M20" s="71" t="e">
        <f t="shared" ref="M20:M25" si="7">IF(AND(K20&gt;=20,J20&gt;=60),"ANOMALIA","NO ANOMALIA")</f>
        <v>#DIV/0!</v>
      </c>
    </row>
    <row r="21" spans="1:13" ht="15.75" x14ac:dyDescent="0.2">
      <c r="A21" s="227" t="str">
        <f t="shared" si="0"/>
        <v>COLMA</v>
      </c>
      <c r="B21" s="224"/>
      <c r="C21" s="836"/>
      <c r="D21" s="836"/>
      <c r="E21" s="297" t="e">
        <f t="shared" si="1"/>
        <v>#DIV/0!</v>
      </c>
      <c r="F21" s="836"/>
      <c r="G21" s="297" t="e">
        <f t="shared" si="2"/>
        <v>#DIV/0!</v>
      </c>
      <c r="H21" s="138">
        <f t="shared" si="3"/>
        <v>4372.5</v>
      </c>
      <c r="I21" s="194" t="str">
        <f t="shared" si="4"/>
        <v>COLMA</v>
      </c>
      <c r="J21" s="200">
        <f>IF(I21=I9,J9,IF(I21=$H$7,$I$7,IF(I21=$H$8,$I$8,IF(I21=#REF!,#REF!,IF(I21=$H$10,$I$10,IF(I21=$H$11,$I$11,"1"))))))</f>
        <v>61.25</v>
      </c>
      <c r="K21" s="197" t="e">
        <f t="shared" si="5"/>
        <v>#DIV/0!</v>
      </c>
      <c r="L21" s="72" t="e">
        <f t="shared" si="6"/>
        <v>#DIV/0!</v>
      </c>
      <c r="M21" s="73" t="e">
        <f t="shared" si="7"/>
        <v>#DIV/0!</v>
      </c>
    </row>
    <row r="22" spans="1:13" ht="15.75" x14ac:dyDescent="0.2">
      <c r="A22" s="227" t="str">
        <f t="shared" si="0"/>
        <v>TELEFLEX MEDICAL SRL</v>
      </c>
      <c r="B22" s="224"/>
      <c r="C22" s="836"/>
      <c r="D22" s="836"/>
      <c r="E22" s="297" t="e">
        <f t="shared" si="1"/>
        <v>#DIV/0!</v>
      </c>
      <c r="F22" s="836"/>
      <c r="G22" s="297" t="e">
        <f t="shared" si="2"/>
        <v>#DIV/0!</v>
      </c>
      <c r="H22" s="138">
        <f t="shared" si="3"/>
        <v>4372.5</v>
      </c>
      <c r="I22" s="194" t="str">
        <f t="shared" si="4"/>
        <v>TELEFLEX MEDICAL SRL</v>
      </c>
      <c r="J22" s="200">
        <f>IF(I22=I10,J10,IF(I22=$H$7,$I$7,IF(I22=$H$8,$I$8,IF(I22=#REF!,#REF!,IF(I22=$H$10,$I$10,IF(I22=$H$11,$I$11,"1"))))))</f>
        <v>61.25</v>
      </c>
      <c r="K22" s="197" t="e">
        <f t="shared" si="5"/>
        <v>#DIV/0!</v>
      </c>
      <c r="L22" s="72" t="e">
        <f t="shared" si="6"/>
        <v>#DIV/0!</v>
      </c>
      <c r="M22" s="73" t="e">
        <f t="shared" si="7"/>
        <v>#DIV/0!</v>
      </c>
    </row>
    <row r="23" spans="1:13" ht="15.75" x14ac:dyDescent="0.2">
      <c r="A23" s="227" t="str">
        <f t="shared" si="0"/>
        <v>COLOPLAST</v>
      </c>
      <c r="B23" s="224"/>
      <c r="C23" s="836"/>
      <c r="D23" s="836"/>
      <c r="E23" s="297" t="e">
        <f t="shared" si="1"/>
        <v>#DIV/0!</v>
      </c>
      <c r="F23" s="836"/>
      <c r="G23" s="297" t="e">
        <f t="shared" si="2"/>
        <v>#DIV/0!</v>
      </c>
      <c r="H23" s="138">
        <f t="shared" si="3"/>
        <v>4372.5</v>
      </c>
      <c r="I23" s="194" t="str">
        <f t="shared" si="4"/>
        <v>COLOPLAST</v>
      </c>
      <c r="J23" s="200">
        <f>IF(I23=I11,J11,IF(I23=$H$7,$I$7,IF(I23=$H$8,$I$8,IF(I23=#REF!,#REF!,IF(I23=$H$10,$I$10,IF(I23=$H$11,$I$11,"1"))))))</f>
        <v>80</v>
      </c>
      <c r="K23" s="197" t="e">
        <f t="shared" si="5"/>
        <v>#DIV/0!</v>
      </c>
      <c r="L23" s="72" t="e">
        <f t="shared" si="6"/>
        <v>#DIV/0!</v>
      </c>
      <c r="M23" s="73" t="e">
        <f t="shared" si="7"/>
        <v>#DIV/0!</v>
      </c>
    </row>
    <row r="24" spans="1:13" ht="15.75" x14ac:dyDescent="0.2">
      <c r="A24" s="227" t="str">
        <f t="shared" si="0"/>
        <v>ARS CHIRURGICA SRL</v>
      </c>
      <c r="B24" s="224"/>
      <c r="C24" s="836"/>
      <c r="D24" s="836"/>
      <c r="E24" s="297" t="e">
        <f t="shared" si="1"/>
        <v>#DIV/0!</v>
      </c>
      <c r="F24" s="836"/>
      <c r="G24" s="297" t="e">
        <f t="shared" si="2"/>
        <v>#DIV/0!</v>
      </c>
      <c r="H24" s="138">
        <f t="shared" si="3"/>
        <v>4372.5</v>
      </c>
      <c r="I24" s="194" t="str">
        <f t="shared" si="4"/>
        <v>ARS CHIRURGICA SRL</v>
      </c>
      <c r="J24" s="200">
        <f>IF(I24=I12,J12,IF(I24=$H$7,$I$7,IF(I24=$H$8,$I$8,IF(I24=#REF!,#REF!,IF(I24=$H$10,$I$10,IF(I24=$H$11,$I$11,"1"))))))</f>
        <v>61.25</v>
      </c>
      <c r="K24" s="197" t="e">
        <f t="shared" si="5"/>
        <v>#DIV/0!</v>
      </c>
      <c r="L24" s="72" t="e">
        <f t="shared" si="6"/>
        <v>#DIV/0!</v>
      </c>
      <c r="M24" s="73" t="e">
        <f t="shared" si="7"/>
        <v>#DIV/0!</v>
      </c>
    </row>
    <row r="25" spans="1:13" ht="16.5" thickBot="1" x14ac:dyDescent="0.25">
      <c r="A25" s="228" t="str">
        <f t="shared" si="0"/>
        <v>TAU MEDICA SRL</v>
      </c>
      <c r="B25" s="225"/>
      <c r="C25" s="837"/>
      <c r="D25" s="837"/>
      <c r="E25" s="298" t="e">
        <f t="shared" si="1"/>
        <v>#DIV/0!</v>
      </c>
      <c r="F25" s="837"/>
      <c r="G25" s="298" t="e">
        <f t="shared" si="2"/>
        <v>#DIV/0!</v>
      </c>
      <c r="H25" s="142">
        <f t="shared" si="3"/>
        <v>4372.5</v>
      </c>
      <c r="I25" s="195" t="str">
        <f t="shared" si="4"/>
        <v>TAU MEDICA SRL</v>
      </c>
      <c r="J25" s="201">
        <f>IF(I25=I13,J13,IF(I25=$H$7,$I$7,IF(I25=$H$8,$I$8,IF(I25=#REF!,#REF!,IF(I25=$H$10,$I$10,IF(I25=$H$11,$I$11,"1"))))))</f>
        <v>68.75</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383" priority="1" operator="containsText" text="NO ANOMALIA">
      <formula>NOT(ISERROR(SEARCH("NO ANOMALIA",M20)))</formula>
    </cfRule>
    <cfRule type="containsText" dxfId="382" priority="2" operator="containsText" text="ANOMALIA">
      <formula>NOT(ISERROR(SEARCH("ANOMALIA",M20)))</formula>
    </cfRule>
  </conditionalFormatting>
  <conditionalFormatting sqref="M20:M25">
    <cfRule type="containsText" dxfId="381" priority="3" operator="containsText" text="ANOMALIA">
      <formula>NOT(ISERROR(SEARCH("ANOMALIA",M20)))</formula>
    </cfRule>
  </conditionalFormatting>
  <conditionalFormatting sqref="L20:L25">
    <cfRule type="expression" dxfId="380" priority="4">
      <formula>L20=MAX($L$20:$L$29)</formula>
    </cfRule>
  </conditionalFormatting>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Foglio159">
    <pageSetUpPr fitToPage="1"/>
  </sheetPr>
  <dimension ref="A1:K20"/>
  <sheetViews>
    <sheetView topLeftCell="A7" workbookViewId="0">
      <selection activeCell="G23" sqref="G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522</v>
      </c>
      <c r="B2" s="775"/>
      <c r="C2" s="775"/>
      <c r="D2" s="775"/>
      <c r="E2" s="775"/>
      <c r="F2" s="775"/>
      <c r="G2" s="775"/>
      <c r="H2" s="775"/>
      <c r="I2" s="775"/>
      <c r="J2" s="775"/>
      <c r="K2" s="776"/>
    </row>
    <row r="3" spans="1:11" ht="21" thickBot="1" x14ac:dyDescent="0.35">
      <c r="A3" s="777" t="str">
        <f>'Elenco Lotti'!B234</f>
        <v>98300730DD</v>
      </c>
      <c r="B3" s="778"/>
      <c r="C3" s="778"/>
      <c r="D3" s="778"/>
      <c r="E3" s="778"/>
      <c r="F3" s="778"/>
      <c r="G3" s="778"/>
      <c r="H3" s="778"/>
      <c r="I3" s="778"/>
      <c r="J3" s="778"/>
      <c r="K3" s="779"/>
    </row>
    <row r="4" spans="1:11" ht="21" thickBot="1" x14ac:dyDescent="0.35">
      <c r="A4" s="802" t="str">
        <f>'Elenco Lotti'!C203</f>
        <v>Stent ureterali  media permanenza</v>
      </c>
      <c r="B4" s="803"/>
      <c r="C4" s="803"/>
      <c r="D4" s="803"/>
      <c r="E4" s="803"/>
      <c r="F4" s="803"/>
      <c r="G4" s="803"/>
      <c r="H4" s="803"/>
      <c r="I4" s="803"/>
      <c r="J4" s="803"/>
      <c r="K4" s="804"/>
    </row>
    <row r="5" spans="1:11" x14ac:dyDescent="0.2">
      <c r="A5" s="780" t="str">
        <f>'Elenco Lotti'!C234</f>
        <v xml:space="preserve">Stent ureterale in  poliuretano o materiale similare radiopaco orientabile e disinseribile, estremità curva cilindrica senza valvola antireflusso, orifizi di drenaggio lungo tutto lo stent varie misure (4 - 6 - 8 ch) e lunghezze (24 - 26 cm)
</v>
      </c>
      <c r="B5" s="781"/>
      <c r="C5" s="781"/>
      <c r="D5" s="781"/>
      <c r="E5" s="781"/>
      <c r="F5" s="781"/>
      <c r="G5" s="781"/>
      <c r="H5" s="781"/>
      <c r="I5" s="781"/>
      <c r="J5" s="781"/>
      <c r="K5" s="782"/>
    </row>
    <row r="6" spans="1:11" ht="75.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3.75" customHeight="1" x14ac:dyDescent="0.2">
      <c r="A8" s="786" t="s">
        <v>622</v>
      </c>
      <c r="B8" s="87" t="str">
        <f>'Elenco Lotti'!R234</f>
        <v>TELEFLEX MEDICAL SRL</v>
      </c>
      <c r="C8" s="205">
        <v>0.5</v>
      </c>
      <c r="D8" s="206">
        <v>0.5</v>
      </c>
      <c r="E8" s="207">
        <v>0.5</v>
      </c>
      <c r="F8" s="89">
        <f t="shared" ref="F8:F15" si="0">AVERAGE(C8:E8)</f>
        <v>0.5</v>
      </c>
      <c r="G8" s="789">
        <f>MAX(F8:F9)</f>
        <v>0.9</v>
      </c>
      <c r="H8" s="431">
        <f>F8/$G8</f>
        <v>0.55555555555555558</v>
      </c>
      <c r="I8" s="792">
        <v>50</v>
      </c>
      <c r="J8" s="88">
        <f>H8*I$8</f>
        <v>27.777777777777779</v>
      </c>
      <c r="K8" s="795" t="s">
        <v>759</v>
      </c>
    </row>
    <row r="9" spans="1:11" ht="33.75" customHeight="1" thickBot="1" x14ac:dyDescent="0.25">
      <c r="A9" s="787"/>
      <c r="B9" s="286" t="str">
        <f>'Elenco Lotti'!R235</f>
        <v>COLOPLAST</v>
      </c>
      <c r="C9" s="208">
        <v>0.9</v>
      </c>
      <c r="D9" s="209">
        <v>0.9</v>
      </c>
      <c r="E9" s="210">
        <v>0.9</v>
      </c>
      <c r="F9" s="92">
        <f t="shared" si="0"/>
        <v>0.9</v>
      </c>
      <c r="G9" s="790"/>
      <c r="H9" s="432">
        <f>F9/$G8</f>
        <v>1</v>
      </c>
      <c r="I9" s="793"/>
      <c r="J9" s="91">
        <f>H9*I$8</f>
        <v>50</v>
      </c>
      <c r="K9" s="796"/>
    </row>
    <row r="10" spans="1:11" ht="33.75" customHeight="1" x14ac:dyDescent="0.2">
      <c r="A10" s="786" t="s">
        <v>623</v>
      </c>
      <c r="B10" s="96" t="str">
        <f>B8</f>
        <v>TELEFLEX MEDICAL SRL</v>
      </c>
      <c r="C10" s="205">
        <v>0.5</v>
      </c>
      <c r="D10" s="206">
        <v>0.5</v>
      </c>
      <c r="E10" s="207">
        <v>0.5</v>
      </c>
      <c r="F10" s="89">
        <f t="shared" si="0"/>
        <v>0.5</v>
      </c>
      <c r="G10" s="789">
        <f>MAX(F10:F11)</f>
        <v>0.9</v>
      </c>
      <c r="H10" s="431">
        <f>F10/$G10</f>
        <v>0.55555555555555558</v>
      </c>
      <c r="I10" s="792">
        <v>15</v>
      </c>
      <c r="J10" s="88">
        <f>H10*I$10</f>
        <v>8.3333333333333339</v>
      </c>
      <c r="K10" s="796"/>
    </row>
    <row r="11" spans="1:11" ht="33.75" customHeight="1" thickBot="1" x14ac:dyDescent="0.25">
      <c r="A11" s="787"/>
      <c r="B11" s="97" t="str">
        <f>B9</f>
        <v>COLOPLAST</v>
      </c>
      <c r="C11" s="208">
        <v>0.9</v>
      </c>
      <c r="D11" s="209">
        <v>0.9</v>
      </c>
      <c r="E11" s="210">
        <v>0.9</v>
      </c>
      <c r="F11" s="92">
        <f t="shared" si="0"/>
        <v>0.9</v>
      </c>
      <c r="G11" s="790"/>
      <c r="H11" s="432">
        <f>F11/$G10</f>
        <v>1</v>
      </c>
      <c r="I11" s="793"/>
      <c r="J11" s="91">
        <f>H11*I$10</f>
        <v>15</v>
      </c>
      <c r="K11" s="796"/>
    </row>
    <row r="12" spans="1:11" ht="33.75" customHeight="1" x14ac:dyDescent="0.2">
      <c r="A12" s="786" t="s">
        <v>427</v>
      </c>
      <c r="B12" s="99" t="str">
        <f>B8</f>
        <v>TELEFLEX MEDICAL SRL</v>
      </c>
      <c r="C12" s="205">
        <v>0.5</v>
      </c>
      <c r="D12" s="206">
        <v>0.5</v>
      </c>
      <c r="E12" s="207">
        <v>0.5</v>
      </c>
      <c r="F12" s="89">
        <f t="shared" si="0"/>
        <v>0.5</v>
      </c>
      <c r="G12" s="789">
        <f>MAX(F12:F13)</f>
        <v>0.9</v>
      </c>
      <c r="H12" s="431">
        <f>F12/$G12</f>
        <v>0.55555555555555558</v>
      </c>
      <c r="I12" s="792">
        <v>10</v>
      </c>
      <c r="J12" s="88">
        <f>H12*I$12</f>
        <v>5.5555555555555554</v>
      </c>
      <c r="K12" s="796"/>
    </row>
    <row r="13" spans="1:11" ht="33.75" customHeight="1" thickBot="1" x14ac:dyDescent="0.25">
      <c r="A13" s="805"/>
      <c r="B13" s="100" t="str">
        <f>B9</f>
        <v>COLOPLAST</v>
      </c>
      <c r="C13" s="208">
        <v>0.9</v>
      </c>
      <c r="D13" s="209">
        <v>0.9</v>
      </c>
      <c r="E13" s="210">
        <v>0.9</v>
      </c>
      <c r="F13" s="95">
        <f t="shared" si="0"/>
        <v>0.9</v>
      </c>
      <c r="G13" s="791"/>
      <c r="H13" s="433">
        <f>F13/$G12</f>
        <v>1</v>
      </c>
      <c r="I13" s="794"/>
      <c r="J13" s="94">
        <f>H13*I$12</f>
        <v>10</v>
      </c>
      <c r="K13" s="796"/>
    </row>
    <row r="14" spans="1:11" ht="33.75" customHeight="1" x14ac:dyDescent="0.2">
      <c r="A14" s="786" t="s">
        <v>621</v>
      </c>
      <c r="B14" s="99" t="str">
        <f>B8</f>
        <v>TELEFLEX MEDICAL SRL</v>
      </c>
      <c r="C14" s="205">
        <v>1</v>
      </c>
      <c r="D14" s="206">
        <v>1</v>
      </c>
      <c r="E14" s="207">
        <v>1</v>
      </c>
      <c r="F14" s="89">
        <f t="shared" si="0"/>
        <v>1</v>
      </c>
      <c r="G14" s="789">
        <f>MAX(F14:F15)</f>
        <v>1</v>
      </c>
      <c r="H14" s="431">
        <f>F14/$G14</f>
        <v>1</v>
      </c>
      <c r="I14" s="792">
        <v>5</v>
      </c>
      <c r="J14" s="88">
        <f>H14*I$14</f>
        <v>5</v>
      </c>
      <c r="K14" s="796"/>
    </row>
    <row r="15" spans="1:11" ht="33.75" customHeight="1" thickBot="1" x14ac:dyDescent="0.25">
      <c r="A15" s="805"/>
      <c r="B15" s="100" t="str">
        <f>B9</f>
        <v>COLOPLAST</v>
      </c>
      <c r="C15" s="214">
        <v>1</v>
      </c>
      <c r="D15" s="215">
        <v>1</v>
      </c>
      <c r="E15" s="216">
        <v>1</v>
      </c>
      <c r="F15" s="101">
        <f t="shared" si="0"/>
        <v>1</v>
      </c>
      <c r="G15" s="806"/>
      <c r="H15" s="434">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customHeight="1" x14ac:dyDescent="0.25">
      <c r="A17" s="798" t="s">
        <v>627</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TELEFLEX MEDICAL SRL</v>
      </c>
      <c r="B19" s="148">
        <f>J8+J10+J12+J14</f>
        <v>46.666666666666671</v>
      </c>
      <c r="C19" s="599"/>
      <c r="D19" s="531"/>
      <c r="E19" s="531"/>
      <c r="F19" s="532"/>
      <c r="G19" s="109"/>
      <c r="H19" s="105"/>
      <c r="I19" s="105"/>
      <c r="J19" s="105"/>
      <c r="K19" s="105"/>
    </row>
    <row r="20" spans="1:11" ht="16.5" thickBot="1" x14ac:dyDescent="0.3">
      <c r="A20" s="112" t="str">
        <f>B9</f>
        <v>COLOPLAST</v>
      </c>
      <c r="B20" s="113">
        <f>J9+J11+J13+J15</f>
        <v>80</v>
      </c>
      <c r="C20" s="599"/>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A17:B18"/>
    <mergeCell ref="A10:A11"/>
    <mergeCell ref="G10:G11"/>
    <mergeCell ref="I10:I11"/>
    <mergeCell ref="A12:A13"/>
    <mergeCell ref="G12:G13"/>
    <mergeCell ref="I12:I13"/>
    <mergeCell ref="G14:G15"/>
    <mergeCell ref="I14:I15"/>
    <mergeCell ref="A14:A15"/>
    <mergeCell ref="K8:K15"/>
    <mergeCell ref="I8:I9"/>
    <mergeCell ref="B1:K1"/>
    <mergeCell ref="A2:K2"/>
    <mergeCell ref="A3:K3"/>
    <mergeCell ref="A4:K4"/>
    <mergeCell ref="A5:K6"/>
    <mergeCell ref="A8:A9"/>
    <mergeCell ref="G8:G9"/>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Foglio160"/>
  <dimension ref="A1:M20"/>
  <sheetViews>
    <sheetView topLeftCell="A7" workbookViewId="0">
      <selection activeCell="I40" sqref="I4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522</v>
      </c>
      <c r="B2" s="775"/>
      <c r="C2" s="775"/>
      <c r="D2" s="775"/>
      <c r="E2" s="775"/>
      <c r="F2" s="775"/>
      <c r="G2" s="775"/>
      <c r="H2" s="775"/>
      <c r="I2" s="775"/>
      <c r="J2" s="775"/>
      <c r="K2" s="776"/>
      <c r="L2" s="105"/>
      <c r="M2" s="105"/>
    </row>
    <row r="3" spans="1:13" ht="21" thickBot="1" x14ac:dyDescent="0.35">
      <c r="A3" s="777" t="str">
        <f>'Elenco Lotti'!B234</f>
        <v>98300730DD</v>
      </c>
      <c r="B3" s="778"/>
      <c r="C3" s="778"/>
      <c r="D3" s="778"/>
      <c r="E3" s="778"/>
      <c r="F3" s="778"/>
      <c r="G3" s="778"/>
      <c r="H3" s="778"/>
      <c r="I3" s="778"/>
      <c r="J3" s="778"/>
      <c r="K3" s="779"/>
      <c r="L3" s="105"/>
      <c r="M3" s="105"/>
    </row>
    <row r="4" spans="1:13" ht="21" thickBot="1" x14ac:dyDescent="0.35">
      <c r="A4" s="802" t="str">
        <f>'Elenco Lotti'!C203</f>
        <v>Stent ureterali  media permanenza</v>
      </c>
      <c r="B4" s="803"/>
      <c r="C4" s="803"/>
      <c r="D4" s="803"/>
      <c r="E4" s="803"/>
      <c r="F4" s="803"/>
      <c r="G4" s="803"/>
      <c r="H4" s="803"/>
      <c r="I4" s="803"/>
      <c r="J4" s="803"/>
      <c r="K4" s="804"/>
      <c r="L4" s="105"/>
      <c r="M4" s="105"/>
    </row>
    <row r="5" spans="1:13" ht="21.75" customHeight="1" x14ac:dyDescent="0.25">
      <c r="A5" s="780" t="str">
        <f>'Elenco Lotti'!C234</f>
        <v xml:space="preserve">Stent ureterale in  poliuretano o materiale similare radiopaco orientabile e disinseribile, estremità curva cilindrica senza valvola antireflusso, orifizi di drenaggio lungo tutto lo stent varie misure (4 - 6 - 8 ch) e lunghezze (24 - 26 cm)
</v>
      </c>
      <c r="B5" s="781"/>
      <c r="C5" s="781"/>
      <c r="D5" s="781"/>
      <c r="E5" s="781"/>
      <c r="F5" s="781"/>
      <c r="G5" s="781"/>
      <c r="H5" s="781"/>
      <c r="I5" s="781"/>
      <c r="J5" s="781"/>
      <c r="K5" s="782"/>
      <c r="L5" s="105"/>
      <c r="M5" s="105"/>
    </row>
    <row r="6" spans="1:13" ht="48"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79'!B8</f>
        <v>TELEFLEX MEDICAL SRL</v>
      </c>
      <c r="J8" s="811">
        <f>'LOTTO 79'!B19</f>
        <v>46.666666666666671</v>
      </c>
      <c r="K8" s="812"/>
      <c r="L8" s="117"/>
      <c r="M8" s="118"/>
    </row>
    <row r="9" spans="1:13" ht="16.5" thickBot="1" x14ac:dyDescent="0.3">
      <c r="A9" s="808"/>
      <c r="B9" s="808"/>
      <c r="C9" s="808"/>
      <c r="D9" s="808"/>
      <c r="E9" s="808"/>
      <c r="F9" s="808"/>
      <c r="G9" s="808"/>
      <c r="H9" s="808"/>
      <c r="I9" s="144" t="str">
        <f>'LOTTO 79'!B9</f>
        <v>COLOPLAST</v>
      </c>
      <c r="J9" s="811">
        <f>'LOTTO 79'!B20</f>
        <v>80</v>
      </c>
      <c r="K9" s="812"/>
      <c r="L9" s="117"/>
      <c r="M9" s="118"/>
    </row>
    <row r="10" spans="1:13" ht="15.75" x14ac:dyDescent="0.25">
      <c r="A10" s="813" t="s">
        <v>430</v>
      </c>
      <c r="B10" s="814"/>
      <c r="C10" s="814"/>
      <c r="D10" s="815"/>
      <c r="E10" s="119"/>
      <c r="F10" s="119"/>
      <c r="G10" s="119"/>
      <c r="H10" s="119"/>
      <c r="I10" s="149"/>
      <c r="J10" s="891"/>
      <c r="K10" s="892"/>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95"/>
      <c r="F12" s="105"/>
      <c r="G12" s="822" t="s">
        <v>432</v>
      </c>
      <c r="H12" s="823"/>
      <c r="I12" s="145"/>
      <c r="J12" s="847"/>
      <c r="K12" s="848"/>
      <c r="L12" s="117"/>
      <c r="M12" s="118"/>
    </row>
    <row r="13" spans="1:13" ht="16.5" thickBot="1" x14ac:dyDescent="0.3">
      <c r="A13" s="819" t="s">
        <v>433</v>
      </c>
      <c r="B13" s="820"/>
      <c r="C13" s="820"/>
      <c r="D13" s="821"/>
      <c r="E13" s="295"/>
      <c r="F13" s="105"/>
      <c r="G13" s="824">
        <f>'Elenco Lotti'!O234</f>
        <v>23320.000000000004</v>
      </c>
      <c r="H13" s="825"/>
      <c r="I13" s="145"/>
      <c r="J13" s="847"/>
      <c r="K13" s="848"/>
      <c r="L13" s="117"/>
      <c r="M13" s="118"/>
    </row>
    <row r="14" spans="1:13" ht="16.5" thickBot="1" x14ac:dyDescent="0.3">
      <c r="A14" s="826" t="s">
        <v>434</v>
      </c>
      <c r="B14" s="820"/>
      <c r="C14" s="820"/>
      <c r="D14" s="821"/>
      <c r="E14" s="295"/>
      <c r="F14" s="105"/>
      <c r="G14" s="827"/>
      <c r="H14" s="827"/>
      <c r="I14" s="146"/>
      <c r="J14" s="849"/>
      <c r="K14" s="850"/>
      <c r="L14" s="105"/>
      <c r="M14" s="105"/>
    </row>
    <row r="15" spans="1:13" ht="15.75" x14ac:dyDescent="0.25">
      <c r="A15" s="819" t="s">
        <v>435</v>
      </c>
      <c r="B15" s="820"/>
      <c r="C15" s="820"/>
      <c r="D15" s="821"/>
      <c r="E15" s="295"/>
      <c r="F15" s="105"/>
      <c r="G15" s="830"/>
      <c r="H15" s="830"/>
      <c r="I15" s="105"/>
      <c r="J15" s="105"/>
      <c r="K15" s="105"/>
      <c r="L15" s="105"/>
      <c r="M15" s="105"/>
    </row>
    <row r="16" spans="1:13" ht="16.5" thickBot="1" x14ac:dyDescent="0.3">
      <c r="A16" s="831"/>
      <c r="B16" s="832"/>
      <c r="C16" s="832"/>
      <c r="D16" s="833"/>
      <c r="E16" s="295"/>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296" t="e">
        <f>POWER(B19/$D$19,$C$19)</f>
        <v>#DIV/0!</v>
      </c>
      <c r="F19" s="835">
        <v>40</v>
      </c>
      <c r="G19" s="296" t="e">
        <f>E19*$F$19</f>
        <v>#DIV/0!</v>
      </c>
      <c r="H19" s="134">
        <f>TRUNC($G$13-($G$13/100*B19),2)</f>
        <v>23320</v>
      </c>
      <c r="I19" s="135" t="str">
        <f>A19</f>
        <v>TELEFLEX MEDICAL SRL</v>
      </c>
      <c r="J19" s="296">
        <f>IF(I19=I8,J8,IF(I19=$H$7,$I$7,IF(I19=$H$8,$I$8,IF(I19=#REF!,#REF!,IF(I19=$H$10,$I$10,IF(I19=$H$11,$I$11,"1"))))))</f>
        <v>46.666666666666671</v>
      </c>
      <c r="K19" s="296" t="e">
        <f>G19</f>
        <v>#DIV/0!</v>
      </c>
      <c r="L19" s="70" t="e">
        <f>SUM(J19,K19)</f>
        <v>#DIV/0!</v>
      </c>
      <c r="M19" s="71" t="e">
        <f>IF(AND(K19&gt;=20,J19&gt;=60),"ANOMALIA","NO ANOMALIA")</f>
        <v>#DIV/0!</v>
      </c>
    </row>
    <row r="20" spans="1:13" ht="16.5" thickBot="1" x14ac:dyDescent="0.25">
      <c r="A20" s="140" t="str">
        <f>I9</f>
        <v>COLOPLAST</v>
      </c>
      <c r="B20" s="204"/>
      <c r="C20" s="837"/>
      <c r="D20" s="837"/>
      <c r="E20" s="298" t="e">
        <f>POWER(B20/$D$19,$C$19)</f>
        <v>#DIV/0!</v>
      </c>
      <c r="F20" s="837"/>
      <c r="G20" s="298" t="e">
        <f>E20*$F$19</f>
        <v>#DIV/0!</v>
      </c>
      <c r="H20" s="142">
        <f>TRUNC($G$13-($G$13/100*B20),2)</f>
        <v>23320</v>
      </c>
      <c r="I20" s="143" t="str">
        <f>A20</f>
        <v>COLOPLAST</v>
      </c>
      <c r="J20" s="298">
        <f>IF(I20=I9,J9,IF(I20=$H$7,$I$7,IF(I20=$H$8,$I$8,IF(I20=#REF!,#REF!,IF(I20=$H$10,$I$10,IF(I20=$H$11,$I$11,"1"))))))</f>
        <v>80</v>
      </c>
      <c r="K20" s="298"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379" priority="1" operator="containsText" text="NO ANOMALIA">
      <formula>NOT(ISERROR(SEARCH("NO ANOMALIA",M19)))</formula>
    </cfRule>
    <cfRule type="containsText" dxfId="378" priority="2" operator="containsText" text="ANOMALIA">
      <formula>NOT(ISERROR(SEARCH("ANOMALIA",M19)))</formula>
    </cfRule>
  </conditionalFormatting>
  <conditionalFormatting sqref="M19:M20">
    <cfRule type="containsText" dxfId="377" priority="3" operator="containsText" text="ANOMALIA">
      <formula>NOT(ISERROR(SEARCH("ANOMALIA",M19)))</formula>
    </cfRule>
  </conditionalFormatting>
  <conditionalFormatting sqref="L19:L20">
    <cfRule type="expression" dxfId="376" priority="4">
      <formula>L19=MAX($L$19:$L$24)</formula>
    </cfRule>
  </conditionalFormatting>
  <pageMargins left="0.7" right="0.7" top="0.75" bottom="0.75" header="0.3" footer="0.3"/>
  <pageSetup paperSize="9"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Foglio161">
    <pageSetUpPr fitToPage="1"/>
  </sheetPr>
  <dimension ref="A1:K30"/>
  <sheetViews>
    <sheetView topLeftCell="A4" workbookViewId="0">
      <selection activeCell="H33" sqref="H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523</v>
      </c>
      <c r="B2" s="775"/>
      <c r="C2" s="775"/>
      <c r="D2" s="775"/>
      <c r="E2" s="775"/>
      <c r="F2" s="775"/>
      <c r="G2" s="775"/>
      <c r="H2" s="775"/>
      <c r="I2" s="775"/>
      <c r="J2" s="775"/>
      <c r="K2" s="776"/>
    </row>
    <row r="3" spans="1:11" ht="21" thickBot="1" x14ac:dyDescent="0.35">
      <c r="A3" s="777" t="str">
        <f>'Elenco Lotti'!B236</f>
        <v>9830088D3A</v>
      </c>
      <c r="B3" s="778"/>
      <c r="C3" s="778"/>
      <c r="D3" s="778"/>
      <c r="E3" s="778"/>
      <c r="F3" s="778"/>
      <c r="G3" s="778"/>
      <c r="H3" s="778"/>
      <c r="I3" s="778"/>
      <c r="J3" s="778"/>
      <c r="K3" s="779"/>
    </row>
    <row r="4" spans="1:11" ht="21" thickBot="1" x14ac:dyDescent="0.35">
      <c r="A4" s="802" t="str">
        <f>'Elenco Lotti'!C203</f>
        <v>Stent ureterali  media permanenza</v>
      </c>
      <c r="B4" s="803"/>
      <c r="C4" s="803"/>
      <c r="D4" s="803"/>
      <c r="E4" s="803"/>
      <c r="F4" s="803"/>
      <c r="G4" s="803"/>
      <c r="H4" s="803"/>
      <c r="I4" s="803"/>
      <c r="J4" s="803"/>
      <c r="K4" s="804"/>
    </row>
    <row r="5" spans="1:11" x14ac:dyDescent="0.2">
      <c r="A5" s="780" t="str">
        <f>'Elenco Lotti'!C238</f>
        <v xml:space="preserve">Stent ureterale con pigtail distale (porzione renale) e tratto rettilineo di 8-16 cm in poliuretano morbido e smussato a coda di rondine e dotato di fili di sutura 5/0 che arrivano in vescica. Diametro 7 Ch. Lunghezza totale 30 cm. Dotato di filoguida idrofilico e posizionatore connettibile radioopaco. </v>
      </c>
      <c r="B5" s="781"/>
      <c r="C5" s="781"/>
      <c r="D5" s="781"/>
      <c r="E5" s="781"/>
      <c r="F5" s="781"/>
      <c r="G5" s="781"/>
      <c r="H5" s="781"/>
      <c r="I5" s="781"/>
      <c r="J5" s="781"/>
      <c r="K5" s="782"/>
    </row>
    <row r="6" spans="1:11" ht="34.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Lotti'!R236</f>
        <v>COLMA</v>
      </c>
      <c r="C8" s="217">
        <v>0</v>
      </c>
      <c r="D8" s="206">
        <v>0</v>
      </c>
      <c r="E8" s="207">
        <v>0</v>
      </c>
      <c r="F8" s="609">
        <f>AVERAGE(C8:E8)</f>
        <v>0</v>
      </c>
      <c r="G8" s="789">
        <f>MAX(F8:F10)</f>
        <v>0.9</v>
      </c>
      <c r="H8" s="431">
        <f>F8/$G8</f>
        <v>0</v>
      </c>
      <c r="I8" s="792">
        <v>50</v>
      </c>
      <c r="J8" s="88">
        <f>H8*I$8</f>
        <v>0</v>
      </c>
      <c r="K8" s="893" t="s">
        <v>760</v>
      </c>
    </row>
    <row r="9" spans="1:11" ht="15.75" x14ac:dyDescent="0.2">
      <c r="A9" s="787"/>
      <c r="B9" s="469" t="str">
        <f>'Elenco Lotti'!R237</f>
        <v>ARS CHIRURGICA SRL</v>
      </c>
      <c r="C9" s="218">
        <v>0.9</v>
      </c>
      <c r="D9" s="209">
        <v>0.9</v>
      </c>
      <c r="E9" s="210">
        <v>0.9</v>
      </c>
      <c r="F9" s="610">
        <f t="shared" ref="F9:F19" si="0">AVERAGE(C9:E9)</f>
        <v>0.9</v>
      </c>
      <c r="G9" s="790"/>
      <c r="H9" s="432">
        <f>F9/$G8</f>
        <v>1</v>
      </c>
      <c r="I9" s="793"/>
      <c r="J9" s="91">
        <f>H9*I$8</f>
        <v>50</v>
      </c>
      <c r="K9" s="894"/>
    </row>
    <row r="10" spans="1:11" ht="16.5" thickBot="1" x14ac:dyDescent="0.25">
      <c r="A10" s="788"/>
      <c r="B10" s="485" t="str">
        <f>'Elenco Lotti'!R238</f>
        <v>OLYMPUS ITALIA SRL</v>
      </c>
      <c r="C10" s="220">
        <v>0</v>
      </c>
      <c r="D10" s="215">
        <v>0</v>
      </c>
      <c r="E10" s="216">
        <v>0</v>
      </c>
      <c r="F10" s="611">
        <f t="shared" si="0"/>
        <v>0</v>
      </c>
      <c r="G10" s="791"/>
      <c r="H10" s="433">
        <f>F10/$G8</f>
        <v>0</v>
      </c>
      <c r="I10" s="794"/>
      <c r="J10" s="94">
        <f>H10*I$8</f>
        <v>0</v>
      </c>
      <c r="K10" s="894"/>
    </row>
    <row r="11" spans="1:11" ht="15.75" customHeight="1" x14ac:dyDescent="0.2">
      <c r="A11" s="786" t="s">
        <v>623</v>
      </c>
      <c r="B11" s="478" t="str">
        <f>B8</f>
        <v>COLMA</v>
      </c>
      <c r="C11" s="217">
        <v>0</v>
      </c>
      <c r="D11" s="206">
        <v>0</v>
      </c>
      <c r="E11" s="207">
        <v>0</v>
      </c>
      <c r="F11" s="609">
        <f t="shared" si="0"/>
        <v>0</v>
      </c>
      <c r="G11" s="789">
        <f>MAX(F11:F13)</f>
        <v>0.9</v>
      </c>
      <c r="H11" s="431">
        <f>F11/$G11</f>
        <v>0</v>
      </c>
      <c r="I11" s="792">
        <v>15</v>
      </c>
      <c r="J11" s="88">
        <f>H11*I$11</f>
        <v>0</v>
      </c>
      <c r="K11" s="894"/>
    </row>
    <row r="12" spans="1:11" ht="15.75" x14ac:dyDescent="0.2">
      <c r="A12" s="787"/>
      <c r="B12" s="400" t="str">
        <f>B9</f>
        <v>ARS CHIRURGICA SRL</v>
      </c>
      <c r="C12" s="218">
        <v>0.9</v>
      </c>
      <c r="D12" s="209">
        <v>0.9</v>
      </c>
      <c r="E12" s="210">
        <v>0.9</v>
      </c>
      <c r="F12" s="610">
        <f t="shared" si="0"/>
        <v>0.9</v>
      </c>
      <c r="G12" s="790"/>
      <c r="H12" s="432">
        <f>F12/$G11</f>
        <v>1</v>
      </c>
      <c r="I12" s="793"/>
      <c r="J12" s="91">
        <f>H12*I$11</f>
        <v>15</v>
      </c>
      <c r="K12" s="894"/>
    </row>
    <row r="13" spans="1:11" ht="16.5" thickBot="1" x14ac:dyDescent="0.25">
      <c r="A13" s="788"/>
      <c r="B13" s="401" t="str">
        <f>B10</f>
        <v>OLYMPUS ITALIA SRL</v>
      </c>
      <c r="C13" s="220">
        <v>0</v>
      </c>
      <c r="D13" s="215">
        <v>0</v>
      </c>
      <c r="E13" s="216">
        <v>0</v>
      </c>
      <c r="F13" s="611">
        <f t="shared" si="0"/>
        <v>0</v>
      </c>
      <c r="G13" s="791"/>
      <c r="H13" s="433">
        <f>F13/$G11</f>
        <v>0</v>
      </c>
      <c r="I13" s="794"/>
      <c r="J13" s="94">
        <f>H13*I$11</f>
        <v>0</v>
      </c>
      <c r="K13" s="894"/>
    </row>
    <row r="14" spans="1:11" ht="15.75" customHeight="1" x14ac:dyDescent="0.2">
      <c r="A14" s="786" t="s">
        <v>427</v>
      </c>
      <c r="B14" s="478" t="str">
        <f>B8</f>
        <v>COLMA</v>
      </c>
      <c r="C14" s="217">
        <v>0</v>
      </c>
      <c r="D14" s="206">
        <v>0</v>
      </c>
      <c r="E14" s="207">
        <v>0</v>
      </c>
      <c r="F14" s="609">
        <f t="shared" si="0"/>
        <v>0</v>
      </c>
      <c r="G14" s="789">
        <f>MAX(F14:F16)</f>
        <v>0.9</v>
      </c>
      <c r="H14" s="431">
        <f>F14/$G14</f>
        <v>0</v>
      </c>
      <c r="I14" s="792">
        <v>10</v>
      </c>
      <c r="J14" s="88">
        <f>H14*I$14</f>
        <v>0</v>
      </c>
      <c r="K14" s="894"/>
    </row>
    <row r="15" spans="1:11" ht="15.75" x14ac:dyDescent="0.2">
      <c r="A15" s="787"/>
      <c r="B15" s="400" t="str">
        <f>B9</f>
        <v>ARS CHIRURGICA SRL</v>
      </c>
      <c r="C15" s="218">
        <v>0.9</v>
      </c>
      <c r="D15" s="209">
        <v>0.9</v>
      </c>
      <c r="E15" s="210">
        <v>0.9</v>
      </c>
      <c r="F15" s="610">
        <f t="shared" si="0"/>
        <v>0.9</v>
      </c>
      <c r="G15" s="790"/>
      <c r="H15" s="432">
        <f>F15/$G14</f>
        <v>1</v>
      </c>
      <c r="I15" s="793"/>
      <c r="J15" s="91">
        <f>H15*I$14</f>
        <v>10</v>
      </c>
      <c r="K15" s="894"/>
    </row>
    <row r="16" spans="1:11" ht="16.5" thickBot="1" x14ac:dyDescent="0.25">
      <c r="A16" s="805"/>
      <c r="B16" s="497" t="str">
        <f>B10</f>
        <v>OLYMPUS ITALIA SRL</v>
      </c>
      <c r="C16" s="220">
        <v>0</v>
      </c>
      <c r="D16" s="215">
        <v>0</v>
      </c>
      <c r="E16" s="216">
        <v>0</v>
      </c>
      <c r="F16" s="611">
        <f t="shared" si="0"/>
        <v>0</v>
      </c>
      <c r="G16" s="791"/>
      <c r="H16" s="433">
        <f>F16/$G14</f>
        <v>0</v>
      </c>
      <c r="I16" s="794"/>
      <c r="J16" s="94">
        <f>H16*I$14</f>
        <v>0</v>
      </c>
      <c r="K16" s="894"/>
    </row>
    <row r="17" spans="1:11" ht="15.75" x14ac:dyDescent="0.2">
      <c r="A17" s="786" t="s">
        <v>621</v>
      </c>
      <c r="B17" s="478" t="str">
        <f>B8</f>
        <v>COLMA</v>
      </c>
      <c r="C17" s="217">
        <v>0</v>
      </c>
      <c r="D17" s="206">
        <v>0</v>
      </c>
      <c r="E17" s="207">
        <v>0</v>
      </c>
      <c r="F17" s="609">
        <f t="shared" si="0"/>
        <v>0</v>
      </c>
      <c r="G17" s="789">
        <f>MAX(F17:F19)</f>
        <v>1</v>
      </c>
      <c r="H17" s="431">
        <f>F17/$G17</f>
        <v>0</v>
      </c>
      <c r="I17" s="792">
        <v>5</v>
      </c>
      <c r="J17" s="88">
        <f>H17*I$17</f>
        <v>0</v>
      </c>
      <c r="K17" s="894"/>
    </row>
    <row r="18" spans="1:11" ht="15.75" x14ac:dyDescent="0.2">
      <c r="A18" s="787"/>
      <c r="B18" s="400" t="str">
        <f>B9</f>
        <v>ARS CHIRURGICA SRL</v>
      </c>
      <c r="C18" s="218">
        <v>1</v>
      </c>
      <c r="D18" s="209">
        <v>1</v>
      </c>
      <c r="E18" s="210">
        <v>1</v>
      </c>
      <c r="F18" s="610">
        <f t="shared" si="0"/>
        <v>1</v>
      </c>
      <c r="G18" s="790"/>
      <c r="H18" s="432">
        <f>F18/$G17</f>
        <v>1</v>
      </c>
      <c r="I18" s="793"/>
      <c r="J18" s="91">
        <f>H18*I$17</f>
        <v>5</v>
      </c>
      <c r="K18" s="894"/>
    </row>
    <row r="19" spans="1:11" ht="16.5" thickBot="1" x14ac:dyDescent="0.25">
      <c r="A19" s="805"/>
      <c r="B19" s="401" t="str">
        <f>B10</f>
        <v>OLYMPUS ITALIA SRL</v>
      </c>
      <c r="C19" s="220">
        <v>0</v>
      </c>
      <c r="D19" s="215">
        <v>0</v>
      </c>
      <c r="E19" s="216">
        <v>0</v>
      </c>
      <c r="F19" s="612">
        <f t="shared" si="0"/>
        <v>0</v>
      </c>
      <c r="G19" s="806"/>
      <c r="H19" s="434">
        <f>F19/$G17</f>
        <v>0</v>
      </c>
      <c r="I19" s="807"/>
      <c r="J19" s="102">
        <f>H19*I$17</f>
        <v>0</v>
      </c>
      <c r="K19" s="895"/>
    </row>
    <row r="20" spans="1:11" ht="16.5" thickBot="1" x14ac:dyDescent="0.3">
      <c r="A20" s="103"/>
      <c r="B20" s="104"/>
      <c r="C20" s="105"/>
      <c r="D20" s="105"/>
      <c r="E20" s="105"/>
      <c r="F20" s="105"/>
      <c r="G20" s="105"/>
      <c r="H20" s="105"/>
      <c r="I20" s="105"/>
      <c r="J20" s="105"/>
      <c r="K20" s="105"/>
    </row>
    <row r="21" spans="1:11" ht="15.75" x14ac:dyDescent="0.25">
      <c r="A21" s="798" t="s">
        <v>626</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COLMA</v>
      </c>
      <c r="B23" s="108">
        <f>J8+J11+J14+J17</f>
        <v>0</v>
      </c>
      <c r="G23" s="109"/>
      <c r="H23" s="105"/>
      <c r="I23" s="105"/>
      <c r="J23" s="105"/>
      <c r="K23" s="105"/>
    </row>
    <row r="24" spans="1:11" ht="15.75" x14ac:dyDescent="0.25">
      <c r="A24" s="110" t="str">
        <f>B9</f>
        <v>ARS CHIRURGICA SRL</v>
      </c>
      <c r="B24" s="111">
        <f>J9+J12+J15+J18</f>
        <v>80</v>
      </c>
      <c r="G24" s="109"/>
      <c r="H24" s="105"/>
      <c r="I24" s="544"/>
      <c r="J24" s="544"/>
      <c r="K24" s="544"/>
    </row>
    <row r="25" spans="1:11" ht="16.5" thickBot="1" x14ac:dyDescent="0.3">
      <c r="A25" s="112" t="str">
        <f>B10</f>
        <v>OLYMPUS ITALIA SRL</v>
      </c>
      <c r="B25" s="113">
        <f>J10+J13+J16+J19</f>
        <v>0</v>
      </c>
      <c r="G25" s="109"/>
      <c r="H25" s="105"/>
      <c r="I25" s="544"/>
      <c r="J25" s="544"/>
      <c r="K25" s="544"/>
    </row>
    <row r="26" spans="1:11" ht="15.75" x14ac:dyDescent="0.2">
      <c r="I26" s="638"/>
      <c r="J26" s="638"/>
      <c r="K26" s="638"/>
    </row>
    <row r="27" spans="1:11" x14ac:dyDescent="0.2">
      <c r="I27" s="229"/>
      <c r="J27" s="229"/>
      <c r="K27" s="229"/>
    </row>
    <row r="28" spans="1:11" x14ac:dyDescent="0.2">
      <c r="I28" s="229"/>
      <c r="J28" s="229"/>
      <c r="K28" s="229"/>
    </row>
    <row r="29" spans="1:11" x14ac:dyDescent="0.2">
      <c r="I29" s="229"/>
      <c r="J29" s="229"/>
      <c r="K29" s="229"/>
    </row>
    <row r="30" spans="1:11" x14ac:dyDescent="0.2">
      <c r="I30" s="229"/>
      <c r="J30" s="229"/>
      <c r="K30" s="229"/>
    </row>
  </sheetData>
  <sheetProtection formatCells="0" formatColumns="0" formatRows="0" insertColumns="0" insertRows="0" insertHyperlinks="0" deleteColumns="0" deleteRows="0" sort="0" autoFilter="0" pivotTables="0"/>
  <mergeCells count="19">
    <mergeCell ref="K8:K19"/>
    <mergeCell ref="I8:I10"/>
    <mergeCell ref="B1:K1"/>
    <mergeCell ref="A2:K2"/>
    <mergeCell ref="A3:K3"/>
    <mergeCell ref="A4:K4"/>
    <mergeCell ref="A5:K6"/>
    <mergeCell ref="I14:I16"/>
    <mergeCell ref="A8:A10"/>
    <mergeCell ref="G8:G10"/>
    <mergeCell ref="G17:G19"/>
    <mergeCell ref="I17:I19"/>
    <mergeCell ref="A17:A19"/>
    <mergeCell ref="A21:B22"/>
    <mergeCell ref="A11:A13"/>
    <mergeCell ref="G11:G13"/>
    <mergeCell ref="I11:I13"/>
    <mergeCell ref="A14:A16"/>
    <mergeCell ref="G14:G16"/>
  </mergeCells>
  <pageMargins left="0.25" right="0.25" top="0.75" bottom="0.75" header="0.3" footer="0.3"/>
  <pageSetup paperSize="8" scale="80"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Foglio162"/>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523</v>
      </c>
      <c r="B2" s="775"/>
      <c r="C2" s="775"/>
      <c r="D2" s="775"/>
      <c r="E2" s="775"/>
      <c r="F2" s="775"/>
      <c r="G2" s="775"/>
      <c r="H2" s="775"/>
      <c r="I2" s="775"/>
      <c r="J2" s="775"/>
      <c r="K2" s="776"/>
      <c r="L2" s="105"/>
      <c r="M2" s="105"/>
    </row>
    <row r="3" spans="1:13" ht="21" thickBot="1" x14ac:dyDescent="0.35">
      <c r="A3" s="777" t="str">
        <f>'Elenco Lotti'!B236</f>
        <v>9830088D3A</v>
      </c>
      <c r="B3" s="778"/>
      <c r="C3" s="778"/>
      <c r="D3" s="778"/>
      <c r="E3" s="778"/>
      <c r="F3" s="778"/>
      <c r="G3" s="778"/>
      <c r="H3" s="778"/>
      <c r="I3" s="778"/>
      <c r="J3" s="778"/>
      <c r="K3" s="779"/>
      <c r="L3" s="105"/>
      <c r="M3" s="105"/>
    </row>
    <row r="4" spans="1:13" ht="21" thickBot="1" x14ac:dyDescent="0.35">
      <c r="A4" s="802" t="str">
        <f>'Elenco Lotti'!C203</f>
        <v>Stent ureterali  media permanenza</v>
      </c>
      <c r="B4" s="803"/>
      <c r="C4" s="803"/>
      <c r="D4" s="803"/>
      <c r="E4" s="803"/>
      <c r="F4" s="803"/>
      <c r="G4" s="803"/>
      <c r="H4" s="803"/>
      <c r="I4" s="803"/>
      <c r="J4" s="803"/>
      <c r="K4" s="804"/>
      <c r="L4" s="105"/>
      <c r="M4" s="105"/>
    </row>
    <row r="5" spans="1:13" ht="15.75" customHeight="1" x14ac:dyDescent="0.25">
      <c r="A5" s="780" t="str">
        <f>'Elenco Lotti'!C238</f>
        <v xml:space="preserve">Stent ureterale con pigtail distale (porzione renale) e tratto rettilineo di 8-16 cm in poliuretano morbido e smussato a coda di rondine e dotato di fili di sutura 5/0 che arrivano in vescica. Diametro 7 Ch. Lunghezza totale 30 cm. Dotato di filoguida idrofilico e posizionatore connettibile radioopaco. </v>
      </c>
      <c r="B5" s="781"/>
      <c r="C5" s="781"/>
      <c r="D5" s="781"/>
      <c r="E5" s="781"/>
      <c r="F5" s="781"/>
      <c r="G5" s="781"/>
      <c r="H5" s="781"/>
      <c r="I5" s="781"/>
      <c r="J5" s="781"/>
      <c r="K5" s="782"/>
      <c r="L5" s="105"/>
      <c r="M5" s="105"/>
    </row>
    <row r="6" spans="1:13" ht="4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80'!A23</f>
        <v>COLMA</v>
      </c>
      <c r="J8" s="811">
        <f>'LOTTO 80'!B23</f>
        <v>0</v>
      </c>
      <c r="K8" s="812"/>
      <c r="L8" s="117"/>
      <c r="M8" s="118"/>
    </row>
    <row r="9" spans="1:13" ht="16.5" thickBot="1" x14ac:dyDescent="0.3">
      <c r="A9" s="808"/>
      <c r="B9" s="808"/>
      <c r="C9" s="808"/>
      <c r="D9" s="808"/>
      <c r="E9" s="808"/>
      <c r="F9" s="808"/>
      <c r="G9" s="808"/>
      <c r="H9" s="808"/>
      <c r="I9" s="144" t="str">
        <f>'LOTTO 80'!A24</f>
        <v>ARS CHIRURGICA SRL</v>
      </c>
      <c r="J9" s="811">
        <f>'LOTTO 80'!B24</f>
        <v>80</v>
      </c>
      <c r="K9" s="812"/>
      <c r="L9" s="117"/>
      <c r="M9" s="118"/>
    </row>
    <row r="10" spans="1:13" ht="16.5" thickBot="1" x14ac:dyDescent="0.3">
      <c r="A10" s="813" t="s">
        <v>430</v>
      </c>
      <c r="B10" s="814"/>
      <c r="C10" s="814"/>
      <c r="D10" s="815"/>
      <c r="E10" s="119"/>
      <c r="F10" s="119"/>
      <c r="G10" s="119"/>
      <c r="H10" s="119"/>
      <c r="I10" s="144" t="str">
        <f>'LOTTO 80'!A25</f>
        <v>OLYMPUS ITALIA SRL</v>
      </c>
      <c r="J10" s="811">
        <f>'LOTTO 80'!B25</f>
        <v>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95"/>
      <c r="F12" s="105"/>
      <c r="G12" s="822" t="s">
        <v>432</v>
      </c>
      <c r="H12" s="823"/>
      <c r="I12" s="144"/>
      <c r="J12" s="811"/>
      <c r="K12" s="812"/>
      <c r="L12" s="117"/>
      <c r="M12" s="118"/>
    </row>
    <row r="13" spans="1:13" ht="16.5" thickBot="1" x14ac:dyDescent="0.3">
      <c r="A13" s="819" t="s">
        <v>433</v>
      </c>
      <c r="B13" s="820"/>
      <c r="C13" s="820"/>
      <c r="D13" s="821"/>
      <c r="E13" s="295"/>
      <c r="F13" s="105"/>
      <c r="G13" s="824">
        <f>'Elenco Lotti'!O237</f>
        <v>23320.000000000004</v>
      </c>
      <c r="H13" s="825"/>
      <c r="I13" s="144"/>
      <c r="J13" s="811"/>
      <c r="K13" s="812"/>
      <c r="L13" s="117"/>
      <c r="M13" s="118"/>
    </row>
    <row r="14" spans="1:13" ht="16.5" thickBot="1" x14ac:dyDescent="0.3">
      <c r="A14" s="855"/>
      <c r="B14" s="856"/>
      <c r="C14" s="856"/>
      <c r="D14" s="857"/>
      <c r="E14" s="295"/>
      <c r="F14" s="105"/>
      <c r="G14" s="152"/>
      <c r="H14" s="152"/>
      <c r="I14" s="144"/>
      <c r="J14" s="811"/>
      <c r="K14" s="812"/>
      <c r="L14" s="117"/>
      <c r="M14" s="118"/>
    </row>
    <row r="15" spans="1:13" ht="16.5" thickBot="1" x14ac:dyDescent="0.3">
      <c r="A15" s="826" t="s">
        <v>434</v>
      </c>
      <c r="B15" s="820"/>
      <c r="C15" s="820"/>
      <c r="D15" s="821"/>
      <c r="E15" s="295"/>
      <c r="F15" s="105"/>
      <c r="G15" s="827"/>
      <c r="H15" s="827"/>
      <c r="I15" s="150"/>
      <c r="J15" s="828"/>
      <c r="K15" s="829"/>
      <c r="L15" s="105"/>
      <c r="M15" s="105"/>
    </row>
    <row r="16" spans="1:13" ht="15.75" x14ac:dyDescent="0.25">
      <c r="A16" s="819" t="s">
        <v>435</v>
      </c>
      <c r="B16" s="820"/>
      <c r="C16" s="820"/>
      <c r="D16" s="821"/>
      <c r="E16" s="295"/>
      <c r="F16" s="105"/>
      <c r="G16" s="830"/>
      <c r="H16" s="830"/>
      <c r="I16" s="105"/>
      <c r="J16" s="105"/>
      <c r="K16" s="105"/>
      <c r="L16" s="105"/>
      <c r="M16" s="105"/>
    </row>
    <row r="17" spans="1:13" ht="16.5" thickBot="1" x14ac:dyDescent="0.3">
      <c r="A17" s="831"/>
      <c r="B17" s="832"/>
      <c r="C17" s="832"/>
      <c r="D17" s="833"/>
      <c r="E17" s="295"/>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COLMA</v>
      </c>
      <c r="B20" s="202"/>
      <c r="C20" s="835">
        <v>0.5</v>
      </c>
      <c r="D20" s="835">
        <f>MAX(B20:B22)</f>
        <v>0</v>
      </c>
      <c r="E20" s="296" t="e">
        <f>POWER(B20/$D$20,$C$20)</f>
        <v>#DIV/0!</v>
      </c>
      <c r="F20" s="835">
        <v>40</v>
      </c>
      <c r="G20" s="296" t="e">
        <f>E20*$F$20</f>
        <v>#DIV/0!</v>
      </c>
      <c r="H20" s="134">
        <f>TRUNC($G$13-($G$13/100*B20),2)</f>
        <v>23320</v>
      </c>
      <c r="I20" s="135" t="str">
        <f>A20</f>
        <v>COLMA</v>
      </c>
      <c r="J20" s="296">
        <f>IF(I20=I8,J8,IF(I20=$H$7,$I$7,IF(I20=$H$8,$I$8,IF(I20=#REF!,#REF!,IF(I20=$H$10,$I$10,IF(I20=$H$11,$I$11,"1"))))))</f>
        <v>0</v>
      </c>
      <c r="K20" s="296" t="e">
        <f>G20</f>
        <v>#DIV/0!</v>
      </c>
      <c r="L20" s="70" t="e">
        <f>SUM(J20,K20)</f>
        <v>#DIV/0!</v>
      </c>
      <c r="M20" s="71" t="e">
        <f>IF(AND(K20&gt;=20,J20&gt;=60),"ANOMALIA","NO ANOMALIA")</f>
        <v>#DIV/0!</v>
      </c>
    </row>
    <row r="21" spans="1:13" ht="15.75" x14ac:dyDescent="0.2">
      <c r="A21" s="136" t="str">
        <f>I9</f>
        <v>ARS CHIRURGICA SRL</v>
      </c>
      <c r="B21" s="203"/>
      <c r="C21" s="836"/>
      <c r="D21" s="836"/>
      <c r="E21" s="297" t="e">
        <f>POWER(B21/$D$20,$C$20)</f>
        <v>#DIV/0!</v>
      </c>
      <c r="F21" s="836"/>
      <c r="G21" s="297" t="e">
        <f>E21*$F$20</f>
        <v>#DIV/0!</v>
      </c>
      <c r="H21" s="138">
        <f>TRUNC($G$13-($G$13/100*B21),2)</f>
        <v>23320</v>
      </c>
      <c r="I21" s="139" t="str">
        <f>A21</f>
        <v>ARS CHIRURGICA SRL</v>
      </c>
      <c r="J21" s="297">
        <f>IF(I21=I9,J9,IF(I21=$H$7,$I$7,IF(I21=$H$8,$I$8,IF(I21=#REF!,#REF!,IF(I21=$H$10,$I$10,IF(I21=$H$11,$I$11,"1"))))))</f>
        <v>80</v>
      </c>
      <c r="K21" s="297" t="e">
        <f>G21</f>
        <v>#DIV/0!</v>
      </c>
      <c r="L21" s="72" t="e">
        <f>SUM(J21,K21)</f>
        <v>#DIV/0!</v>
      </c>
      <c r="M21" s="73" t="e">
        <f>IF(AND(K21&gt;=20,J21&gt;=60),"ANOMALIA","NO ANOMALIA")</f>
        <v>#DIV/0!</v>
      </c>
    </row>
    <row r="22" spans="1:13" ht="16.5" thickBot="1" x14ac:dyDescent="0.25">
      <c r="A22" s="140" t="str">
        <f>I10</f>
        <v>OLYMPUS ITALIA SRL</v>
      </c>
      <c r="B22" s="204"/>
      <c r="C22" s="837"/>
      <c r="D22" s="837"/>
      <c r="E22" s="298" t="e">
        <f>POWER(B22/$D$20,$C$20)</f>
        <v>#DIV/0!</v>
      </c>
      <c r="F22" s="837"/>
      <c r="G22" s="298" t="e">
        <f>E22*$F$20</f>
        <v>#DIV/0!</v>
      </c>
      <c r="H22" s="142">
        <f>TRUNC($G$13-($G$13/100*B22),2)</f>
        <v>23320</v>
      </c>
      <c r="I22" s="143" t="str">
        <f>A22</f>
        <v>OLYMPUS ITALIA SRL</v>
      </c>
      <c r="J22" s="298">
        <f>IF(I22=I10,J10,IF(I22=$H$7,$I$7,IF(I22=$H$8,$I$8,IF(I22=#REF!,#REF!,IF(I22=$H$10,$I$10,IF(I22=$H$11,$I$11,"1"))))))</f>
        <v>0</v>
      </c>
      <c r="K22" s="298" t="e">
        <f>G22</f>
        <v>#DIV/0!</v>
      </c>
      <c r="L22" s="74" t="e">
        <f>SUM(J22,K22)</f>
        <v>#DIV/0!</v>
      </c>
      <c r="M22" s="75" t="e">
        <f>IF(AND(K22&gt;=20,J22&gt;=60),"ANOMALIA","NO ANOMALIA")</f>
        <v>#DIV/0!</v>
      </c>
    </row>
  </sheetData>
  <sheetProtection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375" priority="1" operator="containsText" text="NO ANOMALIA">
      <formula>NOT(ISERROR(SEARCH("NO ANOMALIA",M20)))</formula>
    </cfRule>
    <cfRule type="containsText" dxfId="374" priority="2" operator="containsText" text="ANOMALIA">
      <formula>NOT(ISERROR(SEARCH("ANOMALIA",M20)))</formula>
    </cfRule>
  </conditionalFormatting>
  <conditionalFormatting sqref="M20:M22">
    <cfRule type="containsText" dxfId="373" priority="3" operator="containsText" text="ANOMALIA">
      <formula>NOT(ISERROR(SEARCH("ANOMALIA",M20)))</formula>
    </cfRule>
  </conditionalFormatting>
  <conditionalFormatting sqref="L20:L22">
    <cfRule type="expression" dxfId="372" priority="4">
      <formula>L20=MAX($L$20:$L$26)</formula>
    </cfRule>
  </conditionalFormatting>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Foglio163">
    <pageSetUpPr fitToPage="1"/>
  </sheetPr>
  <dimension ref="A1:K45"/>
  <sheetViews>
    <sheetView topLeftCell="A16" workbookViewId="0">
      <selection activeCell="K42" sqref="K4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524</v>
      </c>
      <c r="B2" s="775"/>
      <c r="C2" s="775"/>
      <c r="D2" s="775"/>
      <c r="E2" s="775"/>
      <c r="F2" s="775"/>
      <c r="G2" s="775"/>
      <c r="H2" s="775"/>
      <c r="I2" s="775"/>
      <c r="J2" s="775"/>
      <c r="K2" s="776"/>
    </row>
    <row r="3" spans="1:11" ht="21" thickBot="1" x14ac:dyDescent="0.35">
      <c r="A3" s="777" t="str">
        <f>'Elenco Lotti'!B240</f>
        <v>983010399C</v>
      </c>
      <c r="B3" s="778"/>
      <c r="C3" s="778"/>
      <c r="D3" s="778"/>
      <c r="E3" s="778"/>
      <c r="F3" s="778"/>
      <c r="G3" s="778"/>
      <c r="H3" s="778"/>
      <c r="I3" s="778"/>
      <c r="J3" s="778"/>
      <c r="K3" s="779"/>
    </row>
    <row r="4" spans="1:11" ht="21" thickBot="1" x14ac:dyDescent="0.35">
      <c r="A4" s="802" t="str">
        <f>'Elenco Lotti'!C239</f>
        <v>Stent ureterali lunga permanenza</v>
      </c>
      <c r="B4" s="803"/>
      <c r="C4" s="803"/>
      <c r="D4" s="803"/>
      <c r="E4" s="803"/>
      <c r="F4" s="803"/>
      <c r="G4" s="803"/>
      <c r="H4" s="803"/>
      <c r="I4" s="803"/>
      <c r="J4" s="803"/>
      <c r="K4" s="804"/>
    </row>
    <row r="5" spans="1:11" x14ac:dyDescent="0.2">
      <c r="A5" s="780" t="str">
        <f>'Elenco Lotti'!C240</f>
        <v>Stent ureterale a punta aperta, doppio J, con rivestimento idrofilo, fori di drenaggio su tutta la lunghezza, completamente radiopaco, permanenza fino a 365 gg completo di filo guida e spingitore orientabile.  Misura circa 5-6-7-8 F - lunghezza corpo: 20 cm, 22 cm, 24 cm, 26 cm, 28 cm, 30 cm.</v>
      </c>
      <c r="B5" s="781"/>
      <c r="C5" s="781"/>
      <c r="D5" s="781"/>
      <c r="E5" s="781"/>
      <c r="F5" s="781"/>
      <c r="G5" s="781"/>
      <c r="H5" s="781"/>
      <c r="I5" s="781"/>
      <c r="J5" s="781"/>
      <c r="K5" s="782"/>
    </row>
    <row r="6" spans="1:11" ht="4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customHeight="1" x14ac:dyDescent="0.2">
      <c r="A8" s="786" t="s">
        <v>622</v>
      </c>
      <c r="B8" s="87" t="str">
        <f>'Elenco Lotti'!R240</f>
        <v>COLMA</v>
      </c>
      <c r="C8" s="205">
        <v>0.85</v>
      </c>
      <c r="D8" s="206">
        <v>0.85</v>
      </c>
      <c r="E8" s="207">
        <v>0.85</v>
      </c>
      <c r="F8" s="89">
        <f>AVERAGE(C8:E8)</f>
        <v>0.85</v>
      </c>
      <c r="G8" s="789">
        <f>MAX(F8:F14)</f>
        <v>0.9</v>
      </c>
      <c r="H8" s="431">
        <f>F8/$G8</f>
        <v>0.94444444444444442</v>
      </c>
      <c r="I8" s="792">
        <v>50</v>
      </c>
      <c r="J8" s="88">
        <f>H8*I$8</f>
        <v>47.222222222222221</v>
      </c>
      <c r="K8" s="882" t="s">
        <v>761</v>
      </c>
    </row>
    <row r="9" spans="1:11" ht="15.75" x14ac:dyDescent="0.2">
      <c r="A9" s="787"/>
      <c r="B9" s="90" t="str">
        <f>'Elenco Lotti'!R241</f>
        <v>COLOPLAST</v>
      </c>
      <c r="C9" s="208">
        <v>0.9</v>
      </c>
      <c r="D9" s="209">
        <v>0.9</v>
      </c>
      <c r="E9" s="210">
        <v>0.9</v>
      </c>
      <c r="F9" s="92">
        <f t="shared" ref="F9:F35" si="0">AVERAGE(C9:E9)</f>
        <v>0.9</v>
      </c>
      <c r="G9" s="790"/>
      <c r="H9" s="432">
        <f>F9/$G8</f>
        <v>1</v>
      </c>
      <c r="I9" s="793"/>
      <c r="J9" s="91">
        <f t="shared" ref="J9:J14" si="1">H9*I$8</f>
        <v>50</v>
      </c>
      <c r="K9" s="883"/>
    </row>
    <row r="10" spans="1:11" ht="15.75" x14ac:dyDescent="0.2">
      <c r="A10" s="787"/>
      <c r="B10" s="90" t="str">
        <f>'Elenco Lotti'!R242</f>
        <v>BOSTON SCIENTIFIC S.P.A.</v>
      </c>
      <c r="C10" s="208">
        <v>0.9</v>
      </c>
      <c r="D10" s="209">
        <v>0.9</v>
      </c>
      <c r="E10" s="210">
        <v>0.9</v>
      </c>
      <c r="F10" s="92">
        <f t="shared" si="0"/>
        <v>0.9</v>
      </c>
      <c r="G10" s="790"/>
      <c r="H10" s="432">
        <f>F10/$G8</f>
        <v>1</v>
      </c>
      <c r="I10" s="793"/>
      <c r="J10" s="91">
        <f t="shared" si="1"/>
        <v>50</v>
      </c>
      <c r="K10" s="883"/>
    </row>
    <row r="11" spans="1:11" ht="15.75" x14ac:dyDescent="0.2">
      <c r="A11" s="787"/>
      <c r="B11" s="90" t="str">
        <f>'Elenco Lotti'!R243</f>
        <v>ARS CHIRURGICA SRL</v>
      </c>
      <c r="C11" s="208">
        <v>0.9</v>
      </c>
      <c r="D11" s="209">
        <v>0.9</v>
      </c>
      <c r="E11" s="210">
        <v>0.9</v>
      </c>
      <c r="F11" s="92">
        <f t="shared" si="0"/>
        <v>0.9</v>
      </c>
      <c r="G11" s="790"/>
      <c r="H11" s="432">
        <f>F11/$G8</f>
        <v>1</v>
      </c>
      <c r="I11" s="793"/>
      <c r="J11" s="91">
        <f t="shared" si="1"/>
        <v>50</v>
      </c>
      <c r="K11" s="883"/>
    </row>
    <row r="12" spans="1:11" ht="15.75" x14ac:dyDescent="0.2">
      <c r="A12" s="787"/>
      <c r="B12" s="90" t="str">
        <f>'Elenco Lotti'!R244</f>
        <v>COOK ITALIA SRL</v>
      </c>
      <c r="C12" s="208">
        <v>0.9</v>
      </c>
      <c r="D12" s="209">
        <v>0.9</v>
      </c>
      <c r="E12" s="210">
        <v>0.9</v>
      </c>
      <c r="F12" s="92">
        <f t="shared" si="0"/>
        <v>0.9</v>
      </c>
      <c r="G12" s="790"/>
      <c r="H12" s="432">
        <f>F12/$G8</f>
        <v>1</v>
      </c>
      <c r="I12" s="793"/>
      <c r="J12" s="91">
        <f t="shared" si="1"/>
        <v>50</v>
      </c>
      <c r="K12" s="883"/>
    </row>
    <row r="13" spans="1:11" ht="15.75" x14ac:dyDescent="0.2">
      <c r="A13" s="787"/>
      <c r="B13" s="90" t="str">
        <f>'Elenco Lotti'!R245</f>
        <v>OLYMPUS ITALIA SRL</v>
      </c>
      <c r="C13" s="208">
        <v>0.9</v>
      </c>
      <c r="D13" s="209">
        <v>0.9</v>
      </c>
      <c r="E13" s="210">
        <v>0.9</v>
      </c>
      <c r="F13" s="92">
        <f t="shared" si="0"/>
        <v>0.9</v>
      </c>
      <c r="G13" s="790"/>
      <c r="H13" s="432">
        <f>F13/$G8</f>
        <v>1</v>
      </c>
      <c r="I13" s="793"/>
      <c r="J13" s="91">
        <f t="shared" si="1"/>
        <v>50</v>
      </c>
      <c r="K13" s="883"/>
    </row>
    <row r="14" spans="1:11" ht="16.5" thickBot="1" x14ac:dyDescent="0.25">
      <c r="A14" s="788"/>
      <c r="B14" s="93" t="str">
        <f>'Elenco Lotti'!R246</f>
        <v>TAU MEDICA SRL</v>
      </c>
      <c r="C14" s="208">
        <v>0</v>
      </c>
      <c r="D14" s="208">
        <v>0</v>
      </c>
      <c r="E14" s="208">
        <v>0</v>
      </c>
      <c r="F14" s="95">
        <f t="shared" si="0"/>
        <v>0</v>
      </c>
      <c r="G14" s="791"/>
      <c r="H14" s="433">
        <f>F14/$G8</f>
        <v>0</v>
      </c>
      <c r="I14" s="794"/>
      <c r="J14" s="94">
        <f t="shared" si="1"/>
        <v>0</v>
      </c>
      <c r="K14" s="883"/>
    </row>
    <row r="15" spans="1:11" ht="15.75" customHeight="1" x14ac:dyDescent="0.2">
      <c r="A15" s="786" t="s">
        <v>623</v>
      </c>
      <c r="B15" s="96" t="str">
        <f>B8</f>
        <v>COLMA</v>
      </c>
      <c r="C15" s="205">
        <v>0.85</v>
      </c>
      <c r="D15" s="206">
        <v>0.85</v>
      </c>
      <c r="E15" s="207">
        <v>0.85</v>
      </c>
      <c r="F15" s="89">
        <f t="shared" si="0"/>
        <v>0.85</v>
      </c>
      <c r="G15" s="789">
        <f>MAX(F15:F21)</f>
        <v>0.9</v>
      </c>
      <c r="H15" s="431">
        <f>F15/$G15</f>
        <v>0.94444444444444442</v>
      </c>
      <c r="I15" s="792">
        <v>15</v>
      </c>
      <c r="J15" s="88">
        <f>H15*I$15</f>
        <v>14.166666666666666</v>
      </c>
      <c r="K15" s="883"/>
    </row>
    <row r="16" spans="1:11" ht="15.75" x14ac:dyDescent="0.2">
      <c r="A16" s="787"/>
      <c r="B16" s="97" t="str">
        <f t="shared" ref="B16:B21" si="2">B9</f>
        <v>COLOPLAST</v>
      </c>
      <c r="C16" s="208">
        <v>0.9</v>
      </c>
      <c r="D16" s="209">
        <v>0.9</v>
      </c>
      <c r="E16" s="210">
        <v>0.9</v>
      </c>
      <c r="F16" s="92">
        <f t="shared" si="0"/>
        <v>0.9</v>
      </c>
      <c r="G16" s="790"/>
      <c r="H16" s="432">
        <f>F16/$G15</f>
        <v>1</v>
      </c>
      <c r="I16" s="793"/>
      <c r="J16" s="91">
        <f t="shared" ref="J16:J21" si="3">H16*I$15</f>
        <v>15</v>
      </c>
      <c r="K16" s="883"/>
    </row>
    <row r="17" spans="1:11" ht="15.75" x14ac:dyDescent="0.2">
      <c r="A17" s="787"/>
      <c r="B17" s="97" t="str">
        <f t="shared" si="2"/>
        <v>BOSTON SCIENTIFIC S.P.A.</v>
      </c>
      <c r="C17" s="208">
        <v>0.9</v>
      </c>
      <c r="D17" s="209">
        <v>0.9</v>
      </c>
      <c r="E17" s="210">
        <v>0.9</v>
      </c>
      <c r="F17" s="92">
        <f t="shared" si="0"/>
        <v>0.9</v>
      </c>
      <c r="G17" s="790"/>
      <c r="H17" s="432">
        <f>F17/$G15</f>
        <v>1</v>
      </c>
      <c r="I17" s="793"/>
      <c r="J17" s="91">
        <f t="shared" si="3"/>
        <v>15</v>
      </c>
      <c r="K17" s="883"/>
    </row>
    <row r="18" spans="1:11" ht="15.75" x14ac:dyDescent="0.2">
      <c r="A18" s="787"/>
      <c r="B18" s="97" t="str">
        <f t="shared" si="2"/>
        <v>ARS CHIRURGICA SRL</v>
      </c>
      <c r="C18" s="208">
        <v>0.9</v>
      </c>
      <c r="D18" s="209">
        <v>0.9</v>
      </c>
      <c r="E18" s="210">
        <v>0.9</v>
      </c>
      <c r="F18" s="92">
        <f t="shared" si="0"/>
        <v>0.9</v>
      </c>
      <c r="G18" s="790"/>
      <c r="H18" s="432">
        <f>F18/$G15</f>
        <v>1</v>
      </c>
      <c r="I18" s="793"/>
      <c r="J18" s="91">
        <f t="shared" si="3"/>
        <v>15</v>
      </c>
      <c r="K18" s="883"/>
    </row>
    <row r="19" spans="1:11" ht="15.75" x14ac:dyDescent="0.2">
      <c r="A19" s="787"/>
      <c r="B19" s="97" t="str">
        <f t="shared" si="2"/>
        <v>COOK ITALIA SRL</v>
      </c>
      <c r="C19" s="208">
        <v>0.9</v>
      </c>
      <c r="D19" s="209">
        <v>0.9</v>
      </c>
      <c r="E19" s="210">
        <v>0.9</v>
      </c>
      <c r="F19" s="92">
        <f t="shared" si="0"/>
        <v>0.9</v>
      </c>
      <c r="G19" s="790"/>
      <c r="H19" s="432">
        <f>F19/$G15</f>
        <v>1</v>
      </c>
      <c r="I19" s="793"/>
      <c r="J19" s="91">
        <f t="shared" si="3"/>
        <v>15</v>
      </c>
      <c r="K19" s="883"/>
    </row>
    <row r="20" spans="1:11" ht="15.75" x14ac:dyDescent="0.2">
      <c r="A20" s="787"/>
      <c r="B20" s="97" t="str">
        <f t="shared" si="2"/>
        <v>OLYMPUS ITALIA SRL</v>
      </c>
      <c r="C20" s="208">
        <v>0.9</v>
      </c>
      <c r="D20" s="209">
        <v>0.9</v>
      </c>
      <c r="E20" s="210">
        <v>0.9</v>
      </c>
      <c r="F20" s="92">
        <f t="shared" si="0"/>
        <v>0.9</v>
      </c>
      <c r="G20" s="790"/>
      <c r="H20" s="432">
        <f>F20/$G15</f>
        <v>1</v>
      </c>
      <c r="I20" s="793"/>
      <c r="J20" s="91">
        <f t="shared" si="3"/>
        <v>15</v>
      </c>
      <c r="K20" s="883"/>
    </row>
    <row r="21" spans="1:11" ht="16.5" thickBot="1" x14ac:dyDescent="0.25">
      <c r="A21" s="788"/>
      <c r="B21" s="98" t="str">
        <f t="shared" si="2"/>
        <v>TAU MEDICA SRL</v>
      </c>
      <c r="C21" s="208">
        <v>0</v>
      </c>
      <c r="D21" s="208">
        <v>0</v>
      </c>
      <c r="E21" s="208">
        <v>0</v>
      </c>
      <c r="F21" s="95">
        <f t="shared" si="0"/>
        <v>0</v>
      </c>
      <c r="G21" s="791"/>
      <c r="H21" s="433">
        <f>F21/$G15</f>
        <v>0</v>
      </c>
      <c r="I21" s="794"/>
      <c r="J21" s="94">
        <f t="shared" si="3"/>
        <v>0</v>
      </c>
      <c r="K21" s="883"/>
    </row>
    <row r="22" spans="1:11" ht="15.75" customHeight="1" x14ac:dyDescent="0.2">
      <c r="A22" s="786" t="s">
        <v>427</v>
      </c>
      <c r="B22" s="99" t="str">
        <f>B8</f>
        <v>COLMA</v>
      </c>
      <c r="C22" s="205">
        <v>0.85</v>
      </c>
      <c r="D22" s="206">
        <v>0.85</v>
      </c>
      <c r="E22" s="207">
        <v>0.85</v>
      </c>
      <c r="F22" s="89">
        <f t="shared" si="0"/>
        <v>0.85</v>
      </c>
      <c r="G22" s="789">
        <f>MAX(F22:F28)</f>
        <v>0.9</v>
      </c>
      <c r="H22" s="431">
        <f>F22/$G22</f>
        <v>0.94444444444444442</v>
      </c>
      <c r="I22" s="792">
        <v>10</v>
      </c>
      <c r="J22" s="88">
        <f>H22*I$22</f>
        <v>9.4444444444444446</v>
      </c>
      <c r="K22" s="883"/>
    </row>
    <row r="23" spans="1:11" ht="15.75" x14ac:dyDescent="0.2">
      <c r="A23" s="787"/>
      <c r="B23" s="97" t="str">
        <f t="shared" ref="B23:B28" si="4">B9</f>
        <v>COLOPLAST</v>
      </c>
      <c r="C23" s="208">
        <v>0.9</v>
      </c>
      <c r="D23" s="209">
        <v>0.9</v>
      </c>
      <c r="E23" s="210">
        <v>0.9</v>
      </c>
      <c r="F23" s="92">
        <f t="shared" si="0"/>
        <v>0.9</v>
      </c>
      <c r="G23" s="790"/>
      <c r="H23" s="432">
        <f>F23/$G22</f>
        <v>1</v>
      </c>
      <c r="I23" s="793"/>
      <c r="J23" s="91">
        <f t="shared" ref="J23:J28" si="5">H23*I$22</f>
        <v>10</v>
      </c>
      <c r="K23" s="883"/>
    </row>
    <row r="24" spans="1:11" ht="15.75" x14ac:dyDescent="0.2">
      <c r="A24" s="787"/>
      <c r="B24" s="97" t="str">
        <f t="shared" si="4"/>
        <v>BOSTON SCIENTIFIC S.P.A.</v>
      </c>
      <c r="C24" s="208">
        <v>0.9</v>
      </c>
      <c r="D24" s="209">
        <v>0.9</v>
      </c>
      <c r="E24" s="210">
        <v>0.9</v>
      </c>
      <c r="F24" s="92">
        <f t="shared" si="0"/>
        <v>0.9</v>
      </c>
      <c r="G24" s="790"/>
      <c r="H24" s="432">
        <f>F24/$G22</f>
        <v>1</v>
      </c>
      <c r="I24" s="793"/>
      <c r="J24" s="91">
        <f t="shared" si="5"/>
        <v>10</v>
      </c>
      <c r="K24" s="883"/>
    </row>
    <row r="25" spans="1:11" ht="15.75" x14ac:dyDescent="0.2">
      <c r="A25" s="787"/>
      <c r="B25" s="97" t="str">
        <f t="shared" si="4"/>
        <v>ARS CHIRURGICA SRL</v>
      </c>
      <c r="C25" s="208">
        <v>0.9</v>
      </c>
      <c r="D25" s="209">
        <v>0.9</v>
      </c>
      <c r="E25" s="210">
        <v>0.9</v>
      </c>
      <c r="F25" s="92">
        <f t="shared" si="0"/>
        <v>0.9</v>
      </c>
      <c r="G25" s="790"/>
      <c r="H25" s="432">
        <f>F25/$G22</f>
        <v>1</v>
      </c>
      <c r="I25" s="793"/>
      <c r="J25" s="91">
        <f t="shared" si="5"/>
        <v>10</v>
      </c>
      <c r="K25" s="883"/>
    </row>
    <row r="26" spans="1:11" ht="15.75" x14ac:dyDescent="0.2">
      <c r="A26" s="787"/>
      <c r="B26" s="97" t="str">
        <f t="shared" si="4"/>
        <v>COOK ITALIA SRL</v>
      </c>
      <c r="C26" s="208">
        <v>0.9</v>
      </c>
      <c r="D26" s="209">
        <v>0.9</v>
      </c>
      <c r="E26" s="210">
        <v>0.9</v>
      </c>
      <c r="F26" s="92">
        <f t="shared" si="0"/>
        <v>0.9</v>
      </c>
      <c r="G26" s="790"/>
      <c r="H26" s="432">
        <f>F26/$G22</f>
        <v>1</v>
      </c>
      <c r="I26" s="793"/>
      <c r="J26" s="91">
        <f t="shared" si="5"/>
        <v>10</v>
      </c>
      <c r="K26" s="883"/>
    </row>
    <row r="27" spans="1:11" ht="15.75" x14ac:dyDescent="0.2">
      <c r="A27" s="787"/>
      <c r="B27" s="97" t="str">
        <f t="shared" si="4"/>
        <v>OLYMPUS ITALIA SRL</v>
      </c>
      <c r="C27" s="208">
        <v>0.9</v>
      </c>
      <c r="D27" s="209">
        <v>0.9</v>
      </c>
      <c r="E27" s="210">
        <v>0.9</v>
      </c>
      <c r="F27" s="92">
        <f t="shared" si="0"/>
        <v>0.9</v>
      </c>
      <c r="G27" s="790"/>
      <c r="H27" s="432">
        <f>F27/$G22</f>
        <v>1</v>
      </c>
      <c r="I27" s="793"/>
      <c r="J27" s="91">
        <f t="shared" si="5"/>
        <v>10</v>
      </c>
      <c r="K27" s="883"/>
    </row>
    <row r="28" spans="1:11" ht="16.5" thickBot="1" x14ac:dyDescent="0.25">
      <c r="A28" s="805"/>
      <c r="B28" s="98" t="str">
        <f t="shared" si="4"/>
        <v>TAU MEDICA SRL</v>
      </c>
      <c r="C28" s="211">
        <v>0</v>
      </c>
      <c r="D28" s="211">
        <v>0</v>
      </c>
      <c r="E28" s="211">
        <v>0</v>
      </c>
      <c r="F28" s="95">
        <f t="shared" si="0"/>
        <v>0</v>
      </c>
      <c r="G28" s="791"/>
      <c r="H28" s="433">
        <f>F28/$G22</f>
        <v>0</v>
      </c>
      <c r="I28" s="794"/>
      <c r="J28" s="94">
        <f t="shared" si="5"/>
        <v>0</v>
      </c>
      <c r="K28" s="883"/>
    </row>
    <row r="29" spans="1:11" ht="15.75" x14ac:dyDescent="0.2">
      <c r="A29" s="786" t="s">
        <v>621</v>
      </c>
      <c r="B29" s="478" t="str">
        <f>B8</f>
        <v>COLMA</v>
      </c>
      <c r="C29" s="217">
        <v>1</v>
      </c>
      <c r="D29" s="206">
        <v>1</v>
      </c>
      <c r="E29" s="207">
        <v>1</v>
      </c>
      <c r="F29" s="518">
        <f t="shared" si="0"/>
        <v>1</v>
      </c>
      <c r="G29" s="789">
        <f>MAX(F29:F35)</f>
        <v>1</v>
      </c>
      <c r="H29" s="431">
        <f>F29/$G29</f>
        <v>1</v>
      </c>
      <c r="I29" s="792">
        <v>5</v>
      </c>
      <c r="J29" s="88">
        <f>H29*I$29</f>
        <v>5</v>
      </c>
      <c r="K29" s="883"/>
    </row>
    <row r="30" spans="1:11" ht="15.75" x14ac:dyDescent="0.2">
      <c r="A30" s="787"/>
      <c r="B30" s="400" t="str">
        <f t="shared" ref="B30:B35" si="6">B9</f>
        <v>COLOPLAST</v>
      </c>
      <c r="C30" s="218">
        <v>1</v>
      </c>
      <c r="D30" s="209">
        <v>1</v>
      </c>
      <c r="E30" s="210">
        <v>1</v>
      </c>
      <c r="F30" s="519">
        <f t="shared" si="0"/>
        <v>1</v>
      </c>
      <c r="G30" s="790"/>
      <c r="H30" s="432">
        <f>F30/$G29</f>
        <v>1</v>
      </c>
      <c r="I30" s="793"/>
      <c r="J30" s="91">
        <f t="shared" ref="J30:J35" si="7">H30*I$29</f>
        <v>5</v>
      </c>
      <c r="K30" s="883"/>
    </row>
    <row r="31" spans="1:11" ht="15.75" x14ac:dyDescent="0.2">
      <c r="A31" s="787"/>
      <c r="B31" s="400" t="str">
        <f t="shared" si="6"/>
        <v>BOSTON SCIENTIFIC S.P.A.</v>
      </c>
      <c r="C31" s="218">
        <v>1</v>
      </c>
      <c r="D31" s="209">
        <v>1</v>
      </c>
      <c r="E31" s="210">
        <v>1</v>
      </c>
      <c r="F31" s="519">
        <f t="shared" si="0"/>
        <v>1</v>
      </c>
      <c r="G31" s="790"/>
      <c r="H31" s="432">
        <f>F31/$G29</f>
        <v>1</v>
      </c>
      <c r="I31" s="793"/>
      <c r="J31" s="91">
        <f t="shared" si="7"/>
        <v>5</v>
      </c>
      <c r="K31" s="883"/>
    </row>
    <row r="32" spans="1:11" ht="15.75" x14ac:dyDescent="0.2">
      <c r="A32" s="787"/>
      <c r="B32" s="400" t="str">
        <f t="shared" si="6"/>
        <v>ARS CHIRURGICA SRL</v>
      </c>
      <c r="C32" s="218">
        <v>1</v>
      </c>
      <c r="D32" s="209">
        <v>1</v>
      </c>
      <c r="E32" s="210">
        <v>1</v>
      </c>
      <c r="F32" s="519">
        <f t="shared" si="0"/>
        <v>1</v>
      </c>
      <c r="G32" s="790"/>
      <c r="H32" s="432">
        <f>F32/$G29</f>
        <v>1</v>
      </c>
      <c r="I32" s="793"/>
      <c r="J32" s="91">
        <f t="shared" si="7"/>
        <v>5</v>
      </c>
      <c r="K32" s="883"/>
    </row>
    <row r="33" spans="1:11" ht="15.75" x14ac:dyDescent="0.2">
      <c r="A33" s="787"/>
      <c r="B33" s="400" t="str">
        <f t="shared" si="6"/>
        <v>COOK ITALIA SRL</v>
      </c>
      <c r="C33" s="218">
        <v>1</v>
      </c>
      <c r="D33" s="209">
        <v>1</v>
      </c>
      <c r="E33" s="210">
        <v>1</v>
      </c>
      <c r="F33" s="519">
        <f t="shared" si="0"/>
        <v>1</v>
      </c>
      <c r="G33" s="790"/>
      <c r="H33" s="432">
        <f>F33/$G29</f>
        <v>1</v>
      </c>
      <c r="I33" s="793"/>
      <c r="J33" s="91">
        <f t="shared" si="7"/>
        <v>5</v>
      </c>
      <c r="K33" s="883"/>
    </row>
    <row r="34" spans="1:11" ht="15.75" x14ac:dyDescent="0.2">
      <c r="A34" s="787"/>
      <c r="B34" s="400" t="str">
        <f t="shared" si="6"/>
        <v>OLYMPUS ITALIA SRL</v>
      </c>
      <c r="C34" s="511">
        <v>1</v>
      </c>
      <c r="D34" s="495">
        <v>1</v>
      </c>
      <c r="E34" s="496">
        <v>1</v>
      </c>
      <c r="F34" s="519">
        <f t="shared" si="0"/>
        <v>1</v>
      </c>
      <c r="G34" s="790"/>
      <c r="H34" s="432">
        <f>F34/$G29</f>
        <v>1</v>
      </c>
      <c r="I34" s="793"/>
      <c r="J34" s="91">
        <f t="shared" si="7"/>
        <v>5</v>
      </c>
      <c r="K34" s="883"/>
    </row>
    <row r="35" spans="1:11" ht="16.5" thickBot="1" x14ac:dyDescent="0.25">
      <c r="A35" s="805"/>
      <c r="B35" s="401" t="str">
        <f t="shared" si="6"/>
        <v>TAU MEDICA SRL</v>
      </c>
      <c r="C35" s="220">
        <v>0</v>
      </c>
      <c r="D35" s="214">
        <v>0</v>
      </c>
      <c r="E35" s="546">
        <v>0</v>
      </c>
      <c r="F35" s="521">
        <f t="shared" si="0"/>
        <v>0</v>
      </c>
      <c r="G35" s="806"/>
      <c r="H35" s="434">
        <f>F35/$G29</f>
        <v>0</v>
      </c>
      <c r="I35" s="807"/>
      <c r="J35" s="102">
        <f t="shared" si="7"/>
        <v>0</v>
      </c>
      <c r="K35" s="884"/>
    </row>
    <row r="36" spans="1:11" ht="16.5" thickBot="1" x14ac:dyDescent="0.3">
      <c r="A36" s="103"/>
      <c r="B36" s="104"/>
      <c r="C36" s="105"/>
      <c r="D36" s="105"/>
      <c r="E36" s="105"/>
      <c r="F36" s="105"/>
      <c r="G36" s="105"/>
      <c r="H36" s="105"/>
      <c r="I36" s="105"/>
      <c r="J36" s="105"/>
      <c r="K36" s="105"/>
    </row>
    <row r="37" spans="1:11" ht="15.75" customHeight="1" x14ac:dyDescent="0.25">
      <c r="A37" s="798" t="s">
        <v>626</v>
      </c>
      <c r="B37" s="799"/>
      <c r="C37" s="105"/>
      <c r="D37" s="105"/>
      <c r="E37" s="105"/>
      <c r="F37" s="105"/>
      <c r="G37" s="106"/>
      <c r="H37" s="105"/>
      <c r="I37" s="105"/>
      <c r="J37" s="105"/>
      <c r="K37" s="105"/>
    </row>
    <row r="38" spans="1:11" ht="16.5" thickBot="1" x14ac:dyDescent="0.3">
      <c r="A38" s="800"/>
      <c r="B38" s="801"/>
      <c r="C38" s="105"/>
      <c r="D38" s="105"/>
      <c r="E38" s="105"/>
      <c r="F38" s="105"/>
      <c r="G38" s="106"/>
      <c r="H38" s="105"/>
      <c r="I38" s="105"/>
      <c r="J38" s="105"/>
      <c r="K38" s="105"/>
    </row>
    <row r="39" spans="1:11" ht="15.75" x14ac:dyDescent="0.25">
      <c r="A39" s="107" t="str">
        <f>B8</f>
        <v>COLMA</v>
      </c>
      <c r="B39" s="402">
        <f>J8+J15+J22+J29</f>
        <v>75.833333333333329</v>
      </c>
      <c r="C39" s="105"/>
      <c r="D39" s="105"/>
      <c r="E39" s="105"/>
      <c r="F39" s="105"/>
      <c r="G39" s="109"/>
      <c r="H39" s="105"/>
      <c r="I39" s="105"/>
      <c r="J39" s="105"/>
      <c r="K39" s="105"/>
    </row>
    <row r="40" spans="1:11" ht="15.75" x14ac:dyDescent="0.25">
      <c r="A40" s="110" t="str">
        <f t="shared" ref="A40:A45" si="8">B9</f>
        <v>COLOPLAST</v>
      </c>
      <c r="B40" s="403">
        <f>J9+J16+J23+J30</f>
        <v>80</v>
      </c>
      <c r="C40" s="105"/>
      <c r="D40" s="105"/>
      <c r="E40" s="105"/>
      <c r="F40" s="105"/>
      <c r="G40" s="109"/>
      <c r="H40" s="105"/>
      <c r="I40" s="105"/>
      <c r="J40" s="105"/>
      <c r="K40" s="105"/>
    </row>
    <row r="41" spans="1:11" ht="15.75" x14ac:dyDescent="0.25">
      <c r="A41" s="110" t="str">
        <f t="shared" si="8"/>
        <v>BOSTON SCIENTIFIC S.P.A.</v>
      </c>
      <c r="B41" s="403">
        <f t="shared" ref="B41:B45" si="9">J10+J17+J24+J31</f>
        <v>80</v>
      </c>
      <c r="C41" s="105"/>
      <c r="D41" s="105"/>
      <c r="E41" s="105"/>
      <c r="F41" s="105"/>
      <c r="G41" s="109"/>
      <c r="H41" s="105"/>
      <c r="I41" s="105"/>
      <c r="J41" s="105"/>
      <c r="K41" s="105"/>
    </row>
    <row r="42" spans="1:11" ht="15.75" x14ac:dyDescent="0.25">
      <c r="A42" s="110" t="str">
        <f t="shared" si="8"/>
        <v>ARS CHIRURGICA SRL</v>
      </c>
      <c r="B42" s="403">
        <f t="shared" si="9"/>
        <v>80</v>
      </c>
      <c r="C42" s="105"/>
      <c r="D42" s="105"/>
      <c r="E42" s="105"/>
      <c r="F42" s="105"/>
      <c r="G42" s="109"/>
      <c r="H42" s="105"/>
      <c r="I42" s="105"/>
      <c r="J42" s="105"/>
      <c r="K42" s="105"/>
    </row>
    <row r="43" spans="1:11" ht="15.75" x14ac:dyDescent="0.25">
      <c r="A43" s="110" t="str">
        <f t="shared" si="8"/>
        <v>COOK ITALIA SRL</v>
      </c>
      <c r="B43" s="403">
        <f t="shared" si="9"/>
        <v>80</v>
      </c>
      <c r="C43" s="105"/>
      <c r="D43" s="105"/>
      <c r="E43" s="105"/>
      <c r="F43" s="105"/>
      <c r="G43" s="109"/>
      <c r="H43" s="105"/>
      <c r="I43" s="105"/>
      <c r="J43" s="105"/>
      <c r="K43" s="105"/>
    </row>
    <row r="44" spans="1:11" ht="15.75" x14ac:dyDescent="0.25">
      <c r="A44" s="110" t="str">
        <f t="shared" si="8"/>
        <v>OLYMPUS ITALIA SRL</v>
      </c>
      <c r="B44" s="403">
        <f t="shared" si="9"/>
        <v>80</v>
      </c>
      <c r="C44" s="105"/>
      <c r="D44" s="105"/>
      <c r="E44" s="105"/>
      <c r="F44" s="105"/>
      <c r="G44" s="109"/>
      <c r="H44" s="105"/>
      <c r="I44" s="105"/>
      <c r="J44" s="105"/>
      <c r="K44" s="105"/>
    </row>
    <row r="45" spans="1:11" ht="16.5" thickBot="1" x14ac:dyDescent="0.3">
      <c r="A45" s="112" t="str">
        <f t="shared" si="8"/>
        <v>TAU MEDICA SRL</v>
      </c>
      <c r="B45" s="404">
        <f t="shared" si="9"/>
        <v>0</v>
      </c>
      <c r="C45" s="105"/>
      <c r="D45" s="105"/>
      <c r="E45" s="105"/>
      <c r="F45" s="105"/>
      <c r="G45" s="109"/>
      <c r="H45" s="105"/>
      <c r="I45" s="105"/>
      <c r="J45" s="105"/>
      <c r="K45" s="105"/>
    </row>
  </sheetData>
  <sheetProtection formatCells="0" formatColumns="0" formatRows="0" insertColumns="0" insertRows="0" insertHyperlinks="0" deleteColumns="0" deleteRows="0" sort="0" autoFilter="0" pivotTables="0"/>
  <mergeCells count="19">
    <mergeCell ref="K8:K35"/>
    <mergeCell ref="I8:I14"/>
    <mergeCell ref="B1:K1"/>
    <mergeCell ref="A2:K2"/>
    <mergeCell ref="A3:K3"/>
    <mergeCell ref="A4:K4"/>
    <mergeCell ref="A5:K6"/>
    <mergeCell ref="I22:I28"/>
    <mergeCell ref="A8:A14"/>
    <mergeCell ref="G8:G14"/>
    <mergeCell ref="G29:G35"/>
    <mergeCell ref="I29:I35"/>
    <mergeCell ref="A29:A35"/>
    <mergeCell ref="A37:B38"/>
    <mergeCell ref="A15:A21"/>
    <mergeCell ref="G15:G21"/>
    <mergeCell ref="I15:I21"/>
    <mergeCell ref="A22:A28"/>
    <mergeCell ref="G22:G28"/>
  </mergeCells>
  <pageMargins left="0.25" right="0.25" top="0.75" bottom="0.75" header="0.3" footer="0.3"/>
  <pageSetup paperSize="8" scale="80"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Foglio164"/>
  <dimension ref="A1:M25"/>
  <sheetViews>
    <sheetView topLeftCell="A4" workbookViewId="0">
      <selection activeCell="J14" sqref="J14:K1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524</v>
      </c>
      <c r="B2" s="775"/>
      <c r="C2" s="775"/>
      <c r="D2" s="775"/>
      <c r="E2" s="775"/>
      <c r="F2" s="775"/>
      <c r="G2" s="775"/>
      <c r="H2" s="775"/>
      <c r="I2" s="775"/>
      <c r="J2" s="775"/>
      <c r="K2" s="776"/>
      <c r="L2" s="105"/>
      <c r="M2" s="105"/>
    </row>
    <row r="3" spans="1:13" ht="21" thickBot="1" x14ac:dyDescent="0.35">
      <c r="A3" s="777" t="str">
        <f>'Elenco Lotti'!B240</f>
        <v>983010399C</v>
      </c>
      <c r="B3" s="778"/>
      <c r="C3" s="778"/>
      <c r="D3" s="778"/>
      <c r="E3" s="778"/>
      <c r="F3" s="778"/>
      <c r="G3" s="778"/>
      <c r="H3" s="778"/>
      <c r="I3" s="778"/>
      <c r="J3" s="778"/>
      <c r="K3" s="779"/>
      <c r="L3" s="105"/>
      <c r="M3" s="105"/>
    </row>
    <row r="4" spans="1:13" ht="21" thickBot="1" x14ac:dyDescent="0.35">
      <c r="A4" s="802" t="str">
        <f>'Elenco Lotti'!C239</f>
        <v>Stent ureterali lunga permanenza</v>
      </c>
      <c r="B4" s="803"/>
      <c r="C4" s="803"/>
      <c r="D4" s="803"/>
      <c r="E4" s="803"/>
      <c r="F4" s="803"/>
      <c r="G4" s="803"/>
      <c r="H4" s="803"/>
      <c r="I4" s="803"/>
      <c r="J4" s="803"/>
      <c r="K4" s="804"/>
      <c r="L4" s="105"/>
      <c r="M4" s="105"/>
    </row>
    <row r="5" spans="1:13" ht="15.75" customHeight="1" x14ac:dyDescent="0.25">
      <c r="A5" s="780" t="str">
        <f>'Elenco Lotti'!C240</f>
        <v>Stent ureterale a punta aperta, doppio J, con rivestimento idrofilo, fori di drenaggio su tutta la lunghezza, completamente radiopaco, permanenza fino a 365 gg completo di filo guida e spingitore orientabile.  Misura circa 5-6-7-8 F - lunghezza corpo: 20 cm, 22 cm, 24 cm, 26 cm, 28 cm, 30 cm.</v>
      </c>
      <c r="B5" s="781"/>
      <c r="C5" s="781"/>
      <c r="D5" s="781"/>
      <c r="E5" s="781"/>
      <c r="F5" s="781"/>
      <c r="G5" s="781"/>
      <c r="H5" s="781"/>
      <c r="I5" s="781"/>
      <c r="J5" s="781"/>
      <c r="K5" s="782"/>
      <c r="L5" s="105"/>
      <c r="M5" s="105"/>
    </row>
    <row r="6" spans="1:13" ht="41.2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81'!A39</f>
        <v>COLMA</v>
      </c>
      <c r="J8" s="811">
        <f>'LOTTO 81'!B39</f>
        <v>75.833333333333329</v>
      </c>
      <c r="K8" s="812"/>
      <c r="L8" s="117"/>
      <c r="M8" s="118"/>
    </row>
    <row r="9" spans="1:13" ht="16.5" thickBot="1" x14ac:dyDescent="0.3">
      <c r="A9" s="808"/>
      <c r="B9" s="808"/>
      <c r="C9" s="808"/>
      <c r="D9" s="808"/>
      <c r="E9" s="808"/>
      <c r="F9" s="808"/>
      <c r="G9" s="808"/>
      <c r="H9" s="808"/>
      <c r="I9" s="144" t="str">
        <f>'LOTTO 81'!A40</f>
        <v>COLOPLAST</v>
      </c>
      <c r="J9" s="811">
        <f>'LOTTO 81'!B40</f>
        <v>80</v>
      </c>
      <c r="K9" s="812"/>
      <c r="L9" s="117"/>
      <c r="M9" s="118"/>
    </row>
    <row r="10" spans="1:13" ht="16.5" thickBot="1" x14ac:dyDescent="0.3">
      <c r="A10" s="813" t="s">
        <v>430</v>
      </c>
      <c r="B10" s="814"/>
      <c r="C10" s="814"/>
      <c r="D10" s="815"/>
      <c r="E10" s="119"/>
      <c r="F10" s="119"/>
      <c r="G10" s="119"/>
      <c r="H10" s="119"/>
      <c r="I10" s="144" t="str">
        <f>'LOTTO 81'!A41</f>
        <v>BOSTON SCIENTIFIC S.P.A.</v>
      </c>
      <c r="J10" s="811">
        <f>'LOTTO 81'!B41</f>
        <v>80</v>
      </c>
      <c r="K10" s="812"/>
      <c r="L10" s="117"/>
      <c r="M10" s="118"/>
    </row>
    <row r="11" spans="1:13" ht="16.5" thickBot="1" x14ac:dyDescent="0.3">
      <c r="A11" s="816"/>
      <c r="B11" s="817"/>
      <c r="C11" s="817"/>
      <c r="D11" s="818"/>
      <c r="E11" s="119"/>
      <c r="F11" s="119"/>
      <c r="G11" s="119"/>
      <c r="H11" s="119"/>
      <c r="I11" s="144" t="str">
        <f>'LOTTO 81'!A42</f>
        <v>ARS CHIRURGICA SRL</v>
      </c>
      <c r="J11" s="811">
        <f>'LOTTO 81'!B42</f>
        <v>80</v>
      </c>
      <c r="K11" s="812"/>
      <c r="L11" s="117"/>
      <c r="M11" s="118"/>
    </row>
    <row r="12" spans="1:13" ht="16.5" thickBot="1" x14ac:dyDescent="0.3">
      <c r="A12" s="819" t="s">
        <v>431</v>
      </c>
      <c r="B12" s="820"/>
      <c r="C12" s="820"/>
      <c r="D12" s="821"/>
      <c r="E12" s="295"/>
      <c r="F12" s="105"/>
      <c r="G12" s="822" t="s">
        <v>432</v>
      </c>
      <c r="H12" s="823"/>
      <c r="I12" s="144" t="str">
        <f>'LOTTO 81'!A43</f>
        <v>COOK ITALIA SRL</v>
      </c>
      <c r="J12" s="811">
        <f>'LOTTO 81'!B43</f>
        <v>80</v>
      </c>
      <c r="K12" s="812"/>
      <c r="L12" s="117"/>
      <c r="M12" s="118"/>
    </row>
    <row r="13" spans="1:13" ht="16.5" thickBot="1" x14ac:dyDescent="0.3">
      <c r="A13" s="819" t="s">
        <v>433</v>
      </c>
      <c r="B13" s="820"/>
      <c r="C13" s="820"/>
      <c r="D13" s="821"/>
      <c r="E13" s="295"/>
      <c r="F13" s="105"/>
      <c r="G13" s="824">
        <f>'Elenco Lotti'!O240</f>
        <v>103350</v>
      </c>
      <c r="H13" s="825"/>
      <c r="I13" s="144" t="str">
        <f>'LOTTO 81'!A44</f>
        <v>OLYMPUS ITALIA SRL</v>
      </c>
      <c r="J13" s="811">
        <f>'LOTTO 81'!B44</f>
        <v>80</v>
      </c>
      <c r="K13" s="812"/>
      <c r="L13" s="117"/>
      <c r="M13" s="118"/>
    </row>
    <row r="14" spans="1:13" ht="16.5" thickBot="1" x14ac:dyDescent="0.3">
      <c r="A14" s="826" t="s">
        <v>434</v>
      </c>
      <c r="B14" s="820"/>
      <c r="C14" s="820"/>
      <c r="D14" s="821"/>
      <c r="E14" s="295"/>
      <c r="F14" s="105"/>
      <c r="G14" s="827"/>
      <c r="H14" s="827"/>
      <c r="I14" s="150" t="str">
        <f>'LOTTO 81'!A45</f>
        <v>TAU MEDICA SRL</v>
      </c>
      <c r="J14" s="828">
        <f>'LOTTO 81'!B45</f>
        <v>0</v>
      </c>
      <c r="K14" s="829"/>
      <c r="L14" s="105"/>
      <c r="M14" s="105"/>
    </row>
    <row r="15" spans="1:13" ht="15.75" x14ac:dyDescent="0.25">
      <c r="A15" s="819" t="s">
        <v>435</v>
      </c>
      <c r="B15" s="820"/>
      <c r="C15" s="820"/>
      <c r="D15" s="821"/>
      <c r="E15" s="295"/>
      <c r="F15" s="105"/>
      <c r="G15" s="830"/>
      <c r="H15" s="830"/>
      <c r="I15" s="105"/>
      <c r="J15" s="105"/>
      <c r="K15" s="105"/>
      <c r="L15" s="105"/>
      <c r="M15" s="105"/>
    </row>
    <row r="16" spans="1:13" ht="16.5" thickBot="1" x14ac:dyDescent="0.3">
      <c r="A16" s="831"/>
      <c r="B16" s="832"/>
      <c r="C16" s="832"/>
      <c r="D16" s="833"/>
      <c r="E16" s="295"/>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COLMA</v>
      </c>
      <c r="B19" s="202"/>
      <c r="C19" s="835">
        <v>0.5</v>
      </c>
      <c r="D19" s="835">
        <f>MAX(B19:B25)</f>
        <v>0</v>
      </c>
      <c r="E19" s="296" t="e">
        <f>POWER(B19/$D$19,$C$19)</f>
        <v>#DIV/0!</v>
      </c>
      <c r="F19" s="835">
        <v>40</v>
      </c>
      <c r="G19" s="296" t="e">
        <f>E19*$F$19</f>
        <v>#DIV/0!</v>
      </c>
      <c r="H19" s="134">
        <f>TRUNC($G$13-($G$13/100*B19),2)</f>
        <v>103350</v>
      </c>
      <c r="I19" s="135" t="str">
        <f>A19</f>
        <v>COLMA</v>
      </c>
      <c r="J19" s="296">
        <f>IF(I19=I8,J8,IF(I19=$H$7,$I$7,IF(I19=$H$8,$I$8,IF(I19=#REF!,#REF!,IF(I19=$H$10,$I$10,IF(I19=$H$11,$I$11,"1"))))))</f>
        <v>75.833333333333329</v>
      </c>
      <c r="K19" s="296" t="e">
        <f>G19</f>
        <v>#DIV/0!</v>
      </c>
      <c r="L19" s="70" t="e">
        <f>SUM(J19,K19)</f>
        <v>#DIV/0!</v>
      </c>
      <c r="M19" s="71" t="e">
        <f>IF(AND(K19&gt;=20,J19&gt;=60),"ANOMALIA","NO ANOMALIA")</f>
        <v>#DIV/0!</v>
      </c>
    </row>
    <row r="20" spans="1:13" ht="15.75" x14ac:dyDescent="0.2">
      <c r="A20" s="136" t="str">
        <f t="shared" ref="A20:A25" si="0">I9</f>
        <v>COLOPLAST</v>
      </c>
      <c r="B20" s="203"/>
      <c r="C20" s="836"/>
      <c r="D20" s="836"/>
      <c r="E20" s="297" t="e">
        <f t="shared" ref="E20:E25" si="1">POWER(B20/$D$19,$C$19)</f>
        <v>#DIV/0!</v>
      </c>
      <c r="F20" s="836"/>
      <c r="G20" s="297" t="e">
        <f t="shared" ref="G20:G25" si="2">E20*$F$19</f>
        <v>#DIV/0!</v>
      </c>
      <c r="H20" s="138">
        <f t="shared" ref="H20:H25" si="3">TRUNC($G$13-($G$13/100*B20),2)</f>
        <v>103350</v>
      </c>
      <c r="I20" s="139" t="str">
        <f t="shared" ref="I20:I25" si="4">A20</f>
        <v>COLOPLAST</v>
      </c>
      <c r="J20" s="297">
        <f>IF(I20=I9,J9,IF(I20=$H$7,$I$7,IF(I20=$H$8,$I$8,IF(I20=#REF!,#REF!,IF(I20=$H$10,$I$10,IF(I20=$H$11,$I$11,"1"))))))</f>
        <v>80</v>
      </c>
      <c r="K20" s="297" t="e">
        <f t="shared" ref="K20:K25" si="5">G20</f>
        <v>#DIV/0!</v>
      </c>
      <c r="L20" s="72" t="e">
        <f t="shared" ref="L20:L25" si="6">SUM(J20,K20)</f>
        <v>#DIV/0!</v>
      </c>
      <c r="M20" s="73" t="e">
        <f t="shared" ref="M20:M25" si="7">IF(AND(K20&gt;=20,J20&gt;=60),"ANOMALIA","NO ANOMALIA")</f>
        <v>#DIV/0!</v>
      </c>
    </row>
    <row r="21" spans="1:13" ht="15.75" x14ac:dyDescent="0.2">
      <c r="A21" s="136" t="str">
        <f t="shared" si="0"/>
        <v>BOSTON SCIENTIFIC S.P.A.</v>
      </c>
      <c r="B21" s="203"/>
      <c r="C21" s="836"/>
      <c r="D21" s="836"/>
      <c r="E21" s="297" t="e">
        <f t="shared" si="1"/>
        <v>#DIV/0!</v>
      </c>
      <c r="F21" s="836"/>
      <c r="G21" s="297" t="e">
        <f t="shared" si="2"/>
        <v>#DIV/0!</v>
      </c>
      <c r="H21" s="138">
        <f t="shared" si="3"/>
        <v>103350</v>
      </c>
      <c r="I21" s="139" t="str">
        <f t="shared" si="4"/>
        <v>BOSTON SCIENTIFIC S.P.A.</v>
      </c>
      <c r="J21" s="297">
        <f>IF(I21=I10,J10,IF(I21=$H$7,$I$7,IF(I21=$H$8,$I$8,IF(I21=#REF!,#REF!,IF(I21=$H$10,$I$10,IF(I21=$H$11,$I$11,"1"))))))</f>
        <v>80</v>
      </c>
      <c r="K21" s="297" t="e">
        <f t="shared" si="5"/>
        <v>#DIV/0!</v>
      </c>
      <c r="L21" s="72" t="e">
        <f t="shared" si="6"/>
        <v>#DIV/0!</v>
      </c>
      <c r="M21" s="73" t="e">
        <f t="shared" si="7"/>
        <v>#DIV/0!</v>
      </c>
    </row>
    <row r="22" spans="1:13" ht="15.75" x14ac:dyDescent="0.2">
      <c r="A22" s="136" t="str">
        <f t="shared" si="0"/>
        <v>ARS CHIRURGICA SRL</v>
      </c>
      <c r="B22" s="203"/>
      <c r="C22" s="836"/>
      <c r="D22" s="836"/>
      <c r="E22" s="297" t="e">
        <f t="shared" si="1"/>
        <v>#DIV/0!</v>
      </c>
      <c r="F22" s="836"/>
      <c r="G22" s="297" t="e">
        <f t="shared" si="2"/>
        <v>#DIV/0!</v>
      </c>
      <c r="H22" s="138">
        <f t="shared" si="3"/>
        <v>103350</v>
      </c>
      <c r="I22" s="139" t="str">
        <f t="shared" si="4"/>
        <v>ARS CHIRURGICA SRL</v>
      </c>
      <c r="J22" s="297">
        <f>IF(I22=I11,J11,IF(I22=$H$7,$I$7,IF(I22=$H$8,$I$8,IF(I22=#REF!,#REF!,IF(I22=$H$10,$I$10,IF(I22=$H$11,$I$11,"1"))))))</f>
        <v>80</v>
      </c>
      <c r="K22" s="297" t="e">
        <f t="shared" si="5"/>
        <v>#DIV/0!</v>
      </c>
      <c r="L22" s="72" t="e">
        <f t="shared" si="6"/>
        <v>#DIV/0!</v>
      </c>
      <c r="M22" s="73" t="e">
        <f t="shared" si="7"/>
        <v>#DIV/0!</v>
      </c>
    </row>
    <row r="23" spans="1:13" ht="15.75" x14ac:dyDescent="0.2">
      <c r="A23" s="136" t="str">
        <f t="shared" si="0"/>
        <v>COOK ITALIA SRL</v>
      </c>
      <c r="B23" s="203"/>
      <c r="C23" s="836"/>
      <c r="D23" s="836"/>
      <c r="E23" s="297" t="e">
        <f t="shared" si="1"/>
        <v>#DIV/0!</v>
      </c>
      <c r="F23" s="836"/>
      <c r="G23" s="297" t="e">
        <f t="shared" si="2"/>
        <v>#DIV/0!</v>
      </c>
      <c r="H23" s="138">
        <f t="shared" si="3"/>
        <v>103350</v>
      </c>
      <c r="I23" s="139" t="str">
        <f t="shared" si="4"/>
        <v>COOK ITALIA SRL</v>
      </c>
      <c r="J23" s="297">
        <f>IF(I23=I12,J12,IF(I23=$H$7,$I$7,IF(I23=$H$8,$I$8,IF(I23=#REF!,#REF!,IF(I23=$H$10,$I$10,IF(I23=$H$11,$I$11,"1"))))))</f>
        <v>80</v>
      </c>
      <c r="K23" s="297" t="e">
        <f t="shared" si="5"/>
        <v>#DIV/0!</v>
      </c>
      <c r="L23" s="72" t="e">
        <f t="shared" si="6"/>
        <v>#DIV/0!</v>
      </c>
      <c r="M23" s="73" t="e">
        <f t="shared" si="7"/>
        <v>#DIV/0!</v>
      </c>
    </row>
    <row r="24" spans="1:13" ht="15.75" x14ac:dyDescent="0.2">
      <c r="A24" s="136" t="str">
        <f t="shared" si="0"/>
        <v>OLYMPUS ITALIA SRL</v>
      </c>
      <c r="B24" s="203"/>
      <c r="C24" s="836"/>
      <c r="D24" s="836"/>
      <c r="E24" s="297" t="e">
        <f t="shared" si="1"/>
        <v>#DIV/0!</v>
      </c>
      <c r="F24" s="836"/>
      <c r="G24" s="297" t="e">
        <f t="shared" si="2"/>
        <v>#DIV/0!</v>
      </c>
      <c r="H24" s="138">
        <f t="shared" si="3"/>
        <v>103350</v>
      </c>
      <c r="I24" s="139" t="str">
        <f t="shared" si="4"/>
        <v>OLYMPUS ITALIA SRL</v>
      </c>
      <c r="J24" s="297">
        <f>IF(I24=I13,J13,IF(I24=$H$7,$I$7,IF(I24=$H$8,$I$8,IF(I24=#REF!,#REF!,IF(I24=$H$10,$I$10,IF(I24=$H$11,$I$11,"1"))))))</f>
        <v>80</v>
      </c>
      <c r="K24" s="297" t="e">
        <f t="shared" si="5"/>
        <v>#DIV/0!</v>
      </c>
      <c r="L24" s="72" t="e">
        <f t="shared" si="6"/>
        <v>#DIV/0!</v>
      </c>
      <c r="M24" s="73" t="e">
        <f t="shared" si="7"/>
        <v>#DIV/0!</v>
      </c>
    </row>
    <row r="25" spans="1:13" ht="16.5" thickBot="1" x14ac:dyDescent="0.25">
      <c r="A25" s="140" t="str">
        <f t="shared" si="0"/>
        <v>TAU MEDICA SRL</v>
      </c>
      <c r="B25" s="204"/>
      <c r="C25" s="837"/>
      <c r="D25" s="837"/>
      <c r="E25" s="298" t="e">
        <f t="shared" si="1"/>
        <v>#DIV/0!</v>
      </c>
      <c r="F25" s="837"/>
      <c r="G25" s="298" t="e">
        <f t="shared" si="2"/>
        <v>#DIV/0!</v>
      </c>
      <c r="H25" s="142">
        <f t="shared" si="3"/>
        <v>103350</v>
      </c>
      <c r="I25" s="143" t="str">
        <f t="shared" si="4"/>
        <v>TAU MEDICA SRL</v>
      </c>
      <c r="J25" s="298">
        <f>IF(I25=I14,J14,IF(I25=$H$7,$I$7,IF(I25=$H$8,$I$8,IF(I25=#REF!,#REF!,IF(I25=$H$10,$I$10,IF(I25=$H$11,$I$11,"1"))))))</f>
        <v>0</v>
      </c>
      <c r="K25" s="298" t="e">
        <f t="shared" si="5"/>
        <v>#DIV/0!</v>
      </c>
      <c r="L25" s="74" t="e">
        <f t="shared" si="6"/>
        <v>#DIV/0!</v>
      </c>
      <c r="M25" s="75" t="e">
        <f t="shared" si="7"/>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5"/>
    <mergeCell ref="D19:D25"/>
    <mergeCell ref="F19:F25"/>
  </mergeCells>
  <conditionalFormatting sqref="M19:M25">
    <cfRule type="containsText" dxfId="371" priority="1" operator="containsText" text="NO ANOMALIA">
      <formula>NOT(ISERROR(SEARCH("NO ANOMALIA",M19)))</formula>
    </cfRule>
    <cfRule type="containsText" dxfId="370" priority="2" operator="containsText" text="ANOMALIA">
      <formula>NOT(ISERROR(SEARCH("ANOMALIA",M19)))</formula>
    </cfRule>
  </conditionalFormatting>
  <conditionalFormatting sqref="M19:M25">
    <cfRule type="containsText" dxfId="369" priority="3" operator="containsText" text="ANOMALIA">
      <formula>NOT(ISERROR(SEARCH("ANOMALIA",M19)))</formula>
    </cfRule>
  </conditionalFormatting>
  <conditionalFormatting sqref="L19:L25">
    <cfRule type="expression" dxfId="368" priority="4">
      <formula>L19=MAX($L$19:$L$29)</formula>
    </cfRule>
  </conditionalFormatting>
  <pageMargins left="0.7" right="0.7" top="0.75" bottom="0.75" header="0.3" footer="0.3"/>
  <pageSetup paperSize="9"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Foglio165">
    <pageSetUpPr fitToPage="1"/>
  </sheetPr>
  <dimension ref="A1:K25"/>
  <sheetViews>
    <sheetView topLeftCell="A7" workbookViewId="0">
      <selection activeCell="E24" sqref="E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525</v>
      </c>
      <c r="B2" s="775"/>
      <c r="C2" s="775"/>
      <c r="D2" s="775"/>
      <c r="E2" s="775"/>
      <c r="F2" s="775"/>
      <c r="G2" s="775"/>
      <c r="H2" s="775"/>
      <c r="I2" s="775"/>
      <c r="J2" s="775"/>
      <c r="K2" s="776"/>
    </row>
    <row r="3" spans="1:11" ht="21" thickBot="1" x14ac:dyDescent="0.35">
      <c r="A3" s="777" t="str">
        <f>'Elenco Lotti'!B247</f>
        <v>98301196D1</v>
      </c>
      <c r="B3" s="778"/>
      <c r="C3" s="778"/>
      <c r="D3" s="778"/>
      <c r="E3" s="778"/>
      <c r="F3" s="778"/>
      <c r="G3" s="778"/>
      <c r="H3" s="778"/>
      <c r="I3" s="778"/>
      <c r="J3" s="778"/>
      <c r="K3" s="779"/>
    </row>
    <row r="4" spans="1:11" ht="21" thickBot="1" x14ac:dyDescent="0.35">
      <c r="A4" s="802" t="str">
        <f>'LOTTO 81'!A4:K4</f>
        <v>Stent ureterali lunga permanenza</v>
      </c>
      <c r="B4" s="803"/>
      <c r="C4" s="803"/>
      <c r="D4" s="803"/>
      <c r="E4" s="803"/>
      <c r="F4" s="803"/>
      <c r="G4" s="803"/>
      <c r="H4" s="803"/>
      <c r="I4" s="803"/>
      <c r="J4" s="803"/>
      <c r="K4" s="804"/>
    </row>
    <row r="5" spans="1:11" x14ac:dyDescent="0.2">
      <c r="A5" s="780" t="str">
        <f>'Elenco Lotti'!C247</f>
        <v>Stent ureterale in silicone nero radiopaco con doppio pigtail. Entrambi i pigtail sono muniti di 6 fori laterali equidistanti 1 cm tra loro e ruotati per 90 gradi lungo il corpo dello stent. Il set è composto da stent, posizionatore, raccordo bloccabile e guida. Diametro 6-7-8.5 fr e lunghezza 20 cm, 24 cm, 26 cm, 28 cm. Tempo di permanenza dino a 365 gg.</v>
      </c>
      <c r="B5" s="781"/>
      <c r="C5" s="781"/>
      <c r="D5" s="781"/>
      <c r="E5" s="781"/>
      <c r="F5" s="781"/>
      <c r="G5" s="781"/>
      <c r="H5" s="781"/>
      <c r="I5" s="781"/>
      <c r="J5" s="781"/>
      <c r="K5" s="782"/>
    </row>
    <row r="6" spans="1:11" ht="57"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Lotti'!R247</f>
        <v>COLOPLAST</v>
      </c>
      <c r="C8" s="205">
        <v>0</v>
      </c>
      <c r="D8" s="206">
        <v>0</v>
      </c>
      <c r="E8" s="207">
        <v>0</v>
      </c>
      <c r="F8" s="89">
        <f>AVERAGE(C8:E8)</f>
        <v>0</v>
      </c>
      <c r="G8" s="789">
        <f>MAX(F8:F10)</f>
        <v>0.9</v>
      </c>
      <c r="H8" s="431">
        <f>F8/$G8</f>
        <v>0</v>
      </c>
      <c r="I8" s="792">
        <v>50</v>
      </c>
      <c r="J8" s="88">
        <f>H8*I$8</f>
        <v>0</v>
      </c>
      <c r="K8" s="896" t="s">
        <v>762</v>
      </c>
    </row>
    <row r="9" spans="1:11" ht="15.75" x14ac:dyDescent="0.2">
      <c r="A9" s="787"/>
      <c r="B9" s="90" t="str">
        <f>'Elenco Lotti'!R248</f>
        <v>ARS CHIRURGICA SRL</v>
      </c>
      <c r="C9" s="208">
        <v>0.9</v>
      </c>
      <c r="D9" s="209">
        <v>0.9</v>
      </c>
      <c r="E9" s="210">
        <v>0.9</v>
      </c>
      <c r="F9" s="92">
        <f t="shared" ref="F9:F19" si="0">AVERAGE(C9:E9)</f>
        <v>0.9</v>
      </c>
      <c r="G9" s="790"/>
      <c r="H9" s="432">
        <f>F9/$G8</f>
        <v>1</v>
      </c>
      <c r="I9" s="793"/>
      <c r="J9" s="91">
        <f>H9*I$8</f>
        <v>50</v>
      </c>
      <c r="K9" s="897"/>
    </row>
    <row r="10" spans="1:11" ht="16.5" thickBot="1" x14ac:dyDescent="0.25">
      <c r="A10" s="788"/>
      <c r="B10" s="286" t="str">
        <f>'Elenco Lotti'!R249</f>
        <v>COOK ITALIA SRL</v>
      </c>
      <c r="C10" s="211">
        <v>0.85</v>
      </c>
      <c r="D10" s="212">
        <v>0.85</v>
      </c>
      <c r="E10" s="213">
        <v>0.85</v>
      </c>
      <c r="F10" s="95">
        <f t="shared" si="0"/>
        <v>0.85</v>
      </c>
      <c r="G10" s="791"/>
      <c r="H10" s="433">
        <f>F10/$G8</f>
        <v>0.94444444444444442</v>
      </c>
      <c r="I10" s="794"/>
      <c r="J10" s="94">
        <f>H10*I$8</f>
        <v>47.222222222222221</v>
      </c>
      <c r="K10" s="897"/>
    </row>
    <row r="11" spans="1:11" ht="15.75" customHeight="1" x14ac:dyDescent="0.2">
      <c r="A11" s="786" t="s">
        <v>623</v>
      </c>
      <c r="B11" s="96" t="str">
        <f>B8</f>
        <v>COLOPLAST</v>
      </c>
      <c r="C11" s="205">
        <v>0</v>
      </c>
      <c r="D11" s="206">
        <v>0</v>
      </c>
      <c r="E11" s="207">
        <v>0</v>
      </c>
      <c r="F11" s="89">
        <f t="shared" si="0"/>
        <v>0</v>
      </c>
      <c r="G11" s="789">
        <f>MAX(F11:F13)</f>
        <v>0.9</v>
      </c>
      <c r="H11" s="431">
        <f>F11/$G11</f>
        <v>0</v>
      </c>
      <c r="I11" s="792">
        <v>15</v>
      </c>
      <c r="J11" s="88">
        <f>H11*I$11</f>
        <v>0</v>
      </c>
      <c r="K11" s="897"/>
    </row>
    <row r="12" spans="1:11" ht="15.75" x14ac:dyDescent="0.2">
      <c r="A12" s="787"/>
      <c r="B12" s="97" t="str">
        <f>B9</f>
        <v>ARS CHIRURGICA SRL</v>
      </c>
      <c r="C12" s="208">
        <v>0.9</v>
      </c>
      <c r="D12" s="209">
        <v>0.9</v>
      </c>
      <c r="E12" s="210">
        <v>0.9</v>
      </c>
      <c r="F12" s="92">
        <f t="shared" si="0"/>
        <v>0.9</v>
      </c>
      <c r="G12" s="790"/>
      <c r="H12" s="432">
        <f>F12/$G11</f>
        <v>1</v>
      </c>
      <c r="I12" s="793"/>
      <c r="J12" s="91">
        <f>H12*I$11</f>
        <v>15</v>
      </c>
      <c r="K12" s="897"/>
    </row>
    <row r="13" spans="1:11" ht="16.5" thickBot="1" x14ac:dyDescent="0.25">
      <c r="A13" s="788"/>
      <c r="B13" s="98" t="str">
        <f>B10</f>
        <v>COOK ITALIA SRL</v>
      </c>
      <c r="C13" s="211">
        <v>0.85</v>
      </c>
      <c r="D13" s="212">
        <v>0.85</v>
      </c>
      <c r="E13" s="213">
        <v>0.85</v>
      </c>
      <c r="F13" s="95">
        <f t="shared" si="0"/>
        <v>0.85</v>
      </c>
      <c r="G13" s="791"/>
      <c r="H13" s="433">
        <f>F13/$G11</f>
        <v>0.94444444444444442</v>
      </c>
      <c r="I13" s="794"/>
      <c r="J13" s="94">
        <f>H13*I$11</f>
        <v>14.166666666666666</v>
      </c>
      <c r="K13" s="897"/>
    </row>
    <row r="14" spans="1:11" ht="15.75" customHeight="1" x14ac:dyDescent="0.2">
      <c r="A14" s="786" t="s">
        <v>427</v>
      </c>
      <c r="B14" s="99" t="str">
        <f>B8</f>
        <v>COLOPLAST</v>
      </c>
      <c r="C14" s="205">
        <v>0</v>
      </c>
      <c r="D14" s="206">
        <v>0</v>
      </c>
      <c r="E14" s="207">
        <v>0</v>
      </c>
      <c r="F14" s="89">
        <f t="shared" si="0"/>
        <v>0</v>
      </c>
      <c r="G14" s="789">
        <f>MAX(F14:F16)</f>
        <v>0.9</v>
      </c>
      <c r="H14" s="431">
        <f>F14/$G14</f>
        <v>0</v>
      </c>
      <c r="I14" s="792">
        <v>10</v>
      </c>
      <c r="J14" s="88">
        <f>H14*I$14</f>
        <v>0</v>
      </c>
      <c r="K14" s="897"/>
    </row>
    <row r="15" spans="1:11" ht="15.75" x14ac:dyDescent="0.2">
      <c r="A15" s="787"/>
      <c r="B15" s="97" t="str">
        <f>B9</f>
        <v>ARS CHIRURGICA SRL</v>
      </c>
      <c r="C15" s="208">
        <v>0.9</v>
      </c>
      <c r="D15" s="209">
        <v>0.9</v>
      </c>
      <c r="E15" s="210">
        <v>0.9</v>
      </c>
      <c r="F15" s="92">
        <f t="shared" si="0"/>
        <v>0.9</v>
      </c>
      <c r="G15" s="790"/>
      <c r="H15" s="432">
        <f>F15/$G14</f>
        <v>1</v>
      </c>
      <c r="I15" s="793"/>
      <c r="J15" s="91">
        <f>H15*I$14</f>
        <v>10</v>
      </c>
      <c r="K15" s="897"/>
    </row>
    <row r="16" spans="1:11" ht="16.5" thickBot="1" x14ac:dyDescent="0.25">
      <c r="A16" s="805"/>
      <c r="B16" s="98" t="str">
        <f>B10</f>
        <v>COOK ITALIA SRL</v>
      </c>
      <c r="C16" s="211">
        <v>0.85</v>
      </c>
      <c r="D16" s="212">
        <v>0.85</v>
      </c>
      <c r="E16" s="213">
        <v>0.85</v>
      </c>
      <c r="F16" s="95">
        <f t="shared" si="0"/>
        <v>0.85</v>
      </c>
      <c r="G16" s="791"/>
      <c r="H16" s="433">
        <f>F16/$G14</f>
        <v>0.94444444444444442</v>
      </c>
      <c r="I16" s="794"/>
      <c r="J16" s="94">
        <f>H16*I$14</f>
        <v>9.4444444444444446</v>
      </c>
      <c r="K16" s="897"/>
    </row>
    <row r="17" spans="1:11" ht="15.75" customHeight="1" x14ac:dyDescent="0.2">
      <c r="A17" s="786" t="s">
        <v>621</v>
      </c>
      <c r="B17" s="478" t="str">
        <f>B8</f>
        <v>COLOPLAST</v>
      </c>
      <c r="C17" s="217">
        <v>0</v>
      </c>
      <c r="D17" s="206">
        <v>0</v>
      </c>
      <c r="E17" s="207">
        <v>0</v>
      </c>
      <c r="F17" s="609">
        <f t="shared" si="0"/>
        <v>0</v>
      </c>
      <c r="G17" s="789">
        <f>MAX(F17:F19)</f>
        <v>1</v>
      </c>
      <c r="H17" s="431">
        <f>F17/$G17</f>
        <v>0</v>
      </c>
      <c r="I17" s="792">
        <v>5</v>
      </c>
      <c r="J17" s="88">
        <f>H17*I$17</f>
        <v>0</v>
      </c>
      <c r="K17" s="897"/>
    </row>
    <row r="18" spans="1:11" ht="15.75" x14ac:dyDescent="0.2">
      <c r="A18" s="787"/>
      <c r="B18" s="400" t="str">
        <f>B9</f>
        <v>ARS CHIRURGICA SRL</v>
      </c>
      <c r="C18" s="218">
        <v>1</v>
      </c>
      <c r="D18" s="209">
        <v>1</v>
      </c>
      <c r="E18" s="210">
        <v>1</v>
      </c>
      <c r="F18" s="610">
        <f t="shared" si="0"/>
        <v>1</v>
      </c>
      <c r="G18" s="790"/>
      <c r="H18" s="432">
        <f>F18/$G17</f>
        <v>1</v>
      </c>
      <c r="I18" s="793"/>
      <c r="J18" s="91">
        <f>H18*I$17</f>
        <v>5</v>
      </c>
      <c r="K18" s="897"/>
    </row>
    <row r="19" spans="1:11" ht="16.5" thickBot="1" x14ac:dyDescent="0.25">
      <c r="A19" s="805"/>
      <c r="B19" s="401" t="str">
        <f>B10</f>
        <v>COOK ITALIA SRL</v>
      </c>
      <c r="C19" s="220">
        <v>1</v>
      </c>
      <c r="D19" s="215">
        <v>1</v>
      </c>
      <c r="E19" s="216">
        <v>1</v>
      </c>
      <c r="F19" s="612">
        <f t="shared" si="0"/>
        <v>1</v>
      </c>
      <c r="G19" s="806"/>
      <c r="H19" s="434">
        <f>F19/$G17</f>
        <v>1</v>
      </c>
      <c r="I19" s="807"/>
      <c r="J19" s="102">
        <f>H19*I$17</f>
        <v>5</v>
      </c>
      <c r="K19" s="898"/>
    </row>
    <row r="20" spans="1:11" ht="16.5" thickBot="1" x14ac:dyDescent="0.3">
      <c r="A20" s="103"/>
      <c r="B20" s="104"/>
      <c r="C20" s="105"/>
      <c r="D20" s="105"/>
      <c r="E20" s="105"/>
      <c r="F20" s="105"/>
      <c r="G20" s="105"/>
      <c r="H20" s="105"/>
      <c r="I20" s="105"/>
      <c r="J20" s="105"/>
      <c r="K20" s="105"/>
    </row>
    <row r="21" spans="1:11" ht="15.75" x14ac:dyDescent="0.25">
      <c r="A21" s="798" t="s">
        <v>627</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COLOPLAST</v>
      </c>
      <c r="B23" s="108">
        <f>J8+J11+J14+J17</f>
        <v>0</v>
      </c>
      <c r="G23" s="109"/>
      <c r="H23" s="105"/>
      <c r="I23" s="105"/>
      <c r="J23" s="105"/>
      <c r="K23" s="105"/>
    </row>
    <row r="24" spans="1:11" ht="15.75" x14ac:dyDescent="0.25">
      <c r="A24" s="110" t="str">
        <f>B9</f>
        <v>ARS CHIRURGICA SRL</v>
      </c>
      <c r="B24" s="111">
        <f>J9+J12+J15+J18</f>
        <v>80</v>
      </c>
      <c r="G24" s="109"/>
      <c r="H24" s="105"/>
      <c r="I24" s="105"/>
      <c r="J24" s="105"/>
      <c r="K24" s="105"/>
    </row>
    <row r="25" spans="1:11" ht="16.5" thickBot="1" x14ac:dyDescent="0.3">
      <c r="A25" s="112" t="str">
        <f>B10</f>
        <v>COOK ITALIA SRL</v>
      </c>
      <c r="B25" s="113">
        <f>J10+J13+J16+J19</f>
        <v>75.833333333333329</v>
      </c>
      <c r="G25" s="109"/>
      <c r="H25" s="105"/>
      <c r="I25" s="105"/>
      <c r="J25" s="105"/>
      <c r="K25" s="105"/>
    </row>
  </sheetData>
  <sheetProtection formatCells="0" formatColumns="0" formatRows="0" insertColumns="0" insertRows="0" insertHyperlinks="0" deleteColumns="0" deleteRows="0" sort="0" autoFilter="0" pivotTables="0"/>
  <mergeCells count="19">
    <mergeCell ref="K8:K19"/>
    <mergeCell ref="I8:I10"/>
    <mergeCell ref="B1:K1"/>
    <mergeCell ref="A2:K2"/>
    <mergeCell ref="A3:K3"/>
    <mergeCell ref="A4:K4"/>
    <mergeCell ref="A5:K6"/>
    <mergeCell ref="I14:I16"/>
    <mergeCell ref="A8:A10"/>
    <mergeCell ref="G8:G10"/>
    <mergeCell ref="G17:G19"/>
    <mergeCell ref="I17:I19"/>
    <mergeCell ref="A17:A19"/>
    <mergeCell ref="A21:B22"/>
    <mergeCell ref="A11:A13"/>
    <mergeCell ref="G11:G13"/>
    <mergeCell ref="I11:I13"/>
    <mergeCell ref="A14:A16"/>
    <mergeCell ref="G14:G16"/>
  </mergeCells>
  <pageMargins left="0.25" right="0.25" top="0.75" bottom="0.75" header="0.3" footer="0.3"/>
  <pageSetup paperSize="8" scale="80"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Foglio166"/>
  <dimension ref="A1:M22"/>
  <sheetViews>
    <sheetView topLeftCell="A4" workbookViewId="0">
      <selection activeCell="C30" sqref="C30:F3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525</v>
      </c>
      <c r="B2" s="775"/>
      <c r="C2" s="775"/>
      <c r="D2" s="775"/>
      <c r="E2" s="775"/>
      <c r="F2" s="775"/>
      <c r="G2" s="775"/>
      <c r="H2" s="775"/>
      <c r="I2" s="775"/>
      <c r="J2" s="775"/>
      <c r="K2" s="776"/>
      <c r="L2" s="105"/>
      <c r="M2" s="105"/>
    </row>
    <row r="3" spans="1:13" ht="21" thickBot="1" x14ac:dyDescent="0.35">
      <c r="A3" s="777" t="str">
        <f>'Elenco Lotti'!B247</f>
        <v>98301196D1</v>
      </c>
      <c r="B3" s="778"/>
      <c r="C3" s="778"/>
      <c r="D3" s="778"/>
      <c r="E3" s="778"/>
      <c r="F3" s="778"/>
      <c r="G3" s="778"/>
      <c r="H3" s="778"/>
      <c r="I3" s="778"/>
      <c r="J3" s="778"/>
      <c r="K3" s="779"/>
      <c r="L3" s="105"/>
      <c r="M3" s="105"/>
    </row>
    <row r="4" spans="1:13" ht="21" thickBot="1" x14ac:dyDescent="0.35">
      <c r="A4" s="802" t="str">
        <f>'LOTTO 81'!A4:K4</f>
        <v>Stent ureterali lunga permanenza</v>
      </c>
      <c r="B4" s="803"/>
      <c r="C4" s="803"/>
      <c r="D4" s="803"/>
      <c r="E4" s="803"/>
      <c r="F4" s="803"/>
      <c r="G4" s="803"/>
      <c r="H4" s="803"/>
      <c r="I4" s="803"/>
      <c r="J4" s="803"/>
      <c r="K4" s="804"/>
      <c r="L4" s="105"/>
      <c r="M4" s="105"/>
    </row>
    <row r="5" spans="1:13" ht="15.75" customHeight="1" x14ac:dyDescent="0.25">
      <c r="A5" s="780" t="str">
        <f>'Elenco Lotti'!C247</f>
        <v>Stent ureterale in silicone nero radiopaco con doppio pigtail. Entrambi i pigtail sono muniti di 6 fori laterali equidistanti 1 cm tra loro e ruotati per 90 gradi lungo il corpo dello stent. Il set è composto da stent, posizionatore, raccordo bloccabile e guida. Diametro 6-7-8.5 fr e lunghezza 20 cm, 24 cm, 26 cm, 28 cm. Tempo di permanenza dino a 365 gg.</v>
      </c>
      <c r="B5" s="781"/>
      <c r="C5" s="781"/>
      <c r="D5" s="781"/>
      <c r="E5" s="781"/>
      <c r="F5" s="781"/>
      <c r="G5" s="781"/>
      <c r="H5" s="781"/>
      <c r="I5" s="781"/>
      <c r="J5" s="781"/>
      <c r="K5" s="782"/>
      <c r="L5" s="105"/>
      <c r="M5" s="105"/>
    </row>
    <row r="6" spans="1:13" ht="51"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82'!A23</f>
        <v>COLOPLAST</v>
      </c>
      <c r="J8" s="811">
        <f>'LOTTO 82'!B23</f>
        <v>0</v>
      </c>
      <c r="K8" s="812"/>
      <c r="L8" s="117"/>
      <c r="M8" s="118"/>
    </row>
    <row r="9" spans="1:13" ht="16.5" thickBot="1" x14ac:dyDescent="0.3">
      <c r="A9" s="808"/>
      <c r="B9" s="808"/>
      <c r="C9" s="808"/>
      <c r="D9" s="808"/>
      <c r="E9" s="808"/>
      <c r="F9" s="808"/>
      <c r="G9" s="808"/>
      <c r="H9" s="808"/>
      <c r="I9" s="144" t="str">
        <f>'LOTTO 82'!A24</f>
        <v>ARS CHIRURGICA SRL</v>
      </c>
      <c r="J9" s="811">
        <f>'LOTTO 82'!B24</f>
        <v>80</v>
      </c>
      <c r="K9" s="812"/>
      <c r="L9" s="117"/>
      <c r="M9" s="118"/>
    </row>
    <row r="10" spans="1:13" ht="16.5" thickBot="1" x14ac:dyDescent="0.3">
      <c r="A10" s="813" t="s">
        <v>430</v>
      </c>
      <c r="B10" s="814"/>
      <c r="C10" s="814"/>
      <c r="D10" s="815"/>
      <c r="E10" s="119"/>
      <c r="F10" s="119"/>
      <c r="G10" s="119"/>
      <c r="H10" s="119"/>
      <c r="I10" s="144" t="str">
        <f>'LOTTO 82'!A25</f>
        <v>COOK ITALIA SRL</v>
      </c>
      <c r="J10" s="811">
        <f>'LOTTO 82'!B25</f>
        <v>75.833333333333329</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95"/>
      <c r="F12" s="105"/>
      <c r="G12" s="822" t="s">
        <v>432</v>
      </c>
      <c r="H12" s="823"/>
      <c r="I12" s="144"/>
      <c r="J12" s="811"/>
      <c r="K12" s="812"/>
      <c r="L12" s="117"/>
      <c r="M12" s="118"/>
    </row>
    <row r="13" spans="1:13" ht="16.5" thickBot="1" x14ac:dyDescent="0.3">
      <c r="A13" s="819" t="s">
        <v>433</v>
      </c>
      <c r="B13" s="820"/>
      <c r="C13" s="820"/>
      <c r="D13" s="821"/>
      <c r="E13" s="295"/>
      <c r="F13" s="105"/>
      <c r="G13" s="824">
        <f>'Elenco Lotti'!O247</f>
        <v>103350</v>
      </c>
      <c r="H13" s="825"/>
      <c r="I13" s="144"/>
      <c r="J13" s="811"/>
      <c r="K13" s="812"/>
      <c r="L13" s="117"/>
      <c r="M13" s="118"/>
    </row>
    <row r="14" spans="1:13" ht="16.5" thickBot="1" x14ac:dyDescent="0.3">
      <c r="A14" s="855"/>
      <c r="B14" s="856"/>
      <c r="C14" s="856"/>
      <c r="D14" s="857"/>
      <c r="E14" s="295"/>
      <c r="F14" s="105"/>
      <c r="G14" s="152"/>
      <c r="H14" s="152"/>
      <c r="I14" s="144"/>
      <c r="J14" s="811"/>
      <c r="K14" s="812"/>
      <c r="L14" s="117"/>
      <c r="M14" s="118"/>
    </row>
    <row r="15" spans="1:13" ht="16.5" thickBot="1" x14ac:dyDescent="0.3">
      <c r="A15" s="826" t="s">
        <v>434</v>
      </c>
      <c r="B15" s="820"/>
      <c r="C15" s="820"/>
      <c r="D15" s="821"/>
      <c r="E15" s="295"/>
      <c r="F15" s="105"/>
      <c r="G15" s="827"/>
      <c r="H15" s="827"/>
      <c r="I15" s="150"/>
      <c r="J15" s="828"/>
      <c r="K15" s="829"/>
      <c r="L15" s="105"/>
      <c r="M15" s="105"/>
    </row>
    <row r="16" spans="1:13" ht="15.75" x14ac:dyDescent="0.25">
      <c r="A16" s="819" t="s">
        <v>435</v>
      </c>
      <c r="B16" s="820"/>
      <c r="C16" s="820"/>
      <c r="D16" s="821"/>
      <c r="E16" s="295"/>
      <c r="F16" s="105"/>
      <c r="G16" s="830"/>
      <c r="H16" s="830"/>
      <c r="I16" s="105"/>
      <c r="J16" s="105"/>
      <c r="K16" s="105"/>
      <c r="L16" s="105"/>
      <c r="M16" s="105"/>
    </row>
    <row r="17" spans="1:13" ht="16.5" thickBot="1" x14ac:dyDescent="0.3">
      <c r="A17" s="831"/>
      <c r="B17" s="832"/>
      <c r="C17" s="832"/>
      <c r="D17" s="833"/>
      <c r="E17" s="295"/>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COLOPLAST</v>
      </c>
      <c r="B20" s="202"/>
      <c r="C20" s="835">
        <v>0.5</v>
      </c>
      <c r="D20" s="835">
        <f>MAX(B20:B22)</f>
        <v>0</v>
      </c>
      <c r="E20" s="296" t="e">
        <f>POWER(B20/$D$20,$C$20)</f>
        <v>#DIV/0!</v>
      </c>
      <c r="F20" s="835">
        <v>40</v>
      </c>
      <c r="G20" s="296" t="e">
        <f>E20*$F$20</f>
        <v>#DIV/0!</v>
      </c>
      <c r="H20" s="134">
        <f>TRUNC($G$13-($G$13/100*B20),2)</f>
        <v>103350</v>
      </c>
      <c r="I20" s="135" t="str">
        <f>A20</f>
        <v>COLOPLAST</v>
      </c>
      <c r="J20" s="296">
        <f>IF(I20=I8,J8,IF(I20=$H$7,$I$7,IF(I20=$H$8,$I$8,IF(I20=#REF!,#REF!,IF(I20=$H$10,$I$10,IF(I20=$H$11,$I$11,"1"))))))</f>
        <v>0</v>
      </c>
      <c r="K20" s="296" t="e">
        <f>G20</f>
        <v>#DIV/0!</v>
      </c>
      <c r="L20" s="70" t="e">
        <f>SUM(J20,K20)</f>
        <v>#DIV/0!</v>
      </c>
      <c r="M20" s="71" t="e">
        <f>IF(AND(K20&gt;=20,J20&gt;=60),"ANOMALIA","NO ANOMALIA")</f>
        <v>#DIV/0!</v>
      </c>
    </row>
    <row r="21" spans="1:13" ht="15.75" x14ac:dyDescent="0.2">
      <c r="A21" s="136" t="str">
        <f>I9</f>
        <v>ARS CHIRURGICA SRL</v>
      </c>
      <c r="B21" s="203"/>
      <c r="C21" s="836"/>
      <c r="D21" s="836"/>
      <c r="E21" s="297" t="e">
        <f>POWER(B21/$D$20,$C$20)</f>
        <v>#DIV/0!</v>
      </c>
      <c r="F21" s="836"/>
      <c r="G21" s="297" t="e">
        <f>E21*$F$20</f>
        <v>#DIV/0!</v>
      </c>
      <c r="H21" s="138">
        <f>TRUNC($G$13-($G$13/100*B21),2)</f>
        <v>103350</v>
      </c>
      <c r="I21" s="139" t="str">
        <f>A21</f>
        <v>ARS CHIRURGICA SRL</v>
      </c>
      <c r="J21" s="297">
        <f>IF(I21=I9,J9,IF(I21=$H$7,$I$7,IF(I21=$H$8,$I$8,IF(I21=#REF!,#REF!,IF(I21=$H$10,$I$10,IF(I21=$H$11,$I$11,"1"))))))</f>
        <v>80</v>
      </c>
      <c r="K21" s="297" t="e">
        <f>G21</f>
        <v>#DIV/0!</v>
      </c>
      <c r="L21" s="72" t="e">
        <f>SUM(J21,K21)</f>
        <v>#DIV/0!</v>
      </c>
      <c r="M21" s="73" t="e">
        <f>IF(AND(K21&gt;=20,J21&gt;=60),"ANOMALIA","NO ANOMALIA")</f>
        <v>#DIV/0!</v>
      </c>
    </row>
    <row r="22" spans="1:13" ht="16.5" thickBot="1" x14ac:dyDescent="0.25">
      <c r="A22" s="140" t="str">
        <f>I10</f>
        <v>COOK ITALIA SRL</v>
      </c>
      <c r="B22" s="204"/>
      <c r="C22" s="837"/>
      <c r="D22" s="837"/>
      <c r="E22" s="298" t="e">
        <f>POWER(B22/$D$20,$C$20)</f>
        <v>#DIV/0!</v>
      </c>
      <c r="F22" s="837"/>
      <c r="G22" s="298" t="e">
        <f>E22*$F$20</f>
        <v>#DIV/0!</v>
      </c>
      <c r="H22" s="142">
        <f>TRUNC($G$13-($G$13/100*B22),2)</f>
        <v>103350</v>
      </c>
      <c r="I22" s="143" t="str">
        <f>A22</f>
        <v>COOK ITALIA SRL</v>
      </c>
      <c r="J22" s="298">
        <f>IF(I22=I10,J10,IF(I22=$H$7,$I$7,IF(I22=$H$8,$I$8,IF(I22=#REF!,#REF!,IF(I22=$H$10,$I$10,IF(I22=$H$11,$I$11,"1"))))))</f>
        <v>75.833333333333329</v>
      </c>
      <c r="K22" s="298"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367" priority="1" operator="containsText" text="NO ANOMALIA">
      <formula>NOT(ISERROR(SEARCH("NO ANOMALIA",M20)))</formula>
    </cfRule>
    <cfRule type="containsText" dxfId="366" priority="2" operator="containsText" text="ANOMALIA">
      <formula>NOT(ISERROR(SEARCH("ANOMALIA",M20)))</formula>
    </cfRule>
  </conditionalFormatting>
  <conditionalFormatting sqref="M20:M22">
    <cfRule type="containsText" dxfId="365" priority="3" operator="containsText" text="ANOMALIA">
      <formula>NOT(ISERROR(SEARCH("ANOMALIA",M20)))</formula>
    </cfRule>
  </conditionalFormatting>
  <conditionalFormatting sqref="L20:L22">
    <cfRule type="expression" dxfId="364" priority="4">
      <formula>L20=MAX($L$20:$L$26)</formula>
    </cfRule>
  </conditionalFormatting>
  <pageMargins left="0.7" right="0.7" top="0.75" bottom="0.75" header="0.3" footer="0.3"/>
  <pageSetup paperSize="9"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Foglio167">
    <pageSetUpPr fitToPage="1"/>
  </sheetPr>
  <dimension ref="A1:K36"/>
  <sheetViews>
    <sheetView topLeftCell="A10" workbookViewId="0">
      <selection activeCell="E33" sqref="E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526</v>
      </c>
      <c r="B2" s="775"/>
      <c r="C2" s="775"/>
      <c r="D2" s="775"/>
      <c r="E2" s="775"/>
      <c r="F2" s="775"/>
      <c r="G2" s="775"/>
      <c r="H2" s="775"/>
      <c r="I2" s="775"/>
      <c r="J2" s="775"/>
      <c r="K2" s="776"/>
    </row>
    <row r="3" spans="1:11" ht="21" thickBot="1" x14ac:dyDescent="0.35">
      <c r="A3" s="865" t="str">
        <f>'Elenco Lotti'!B250</f>
        <v>9830155487</v>
      </c>
      <c r="B3" s="778"/>
      <c r="C3" s="778"/>
      <c r="D3" s="778"/>
      <c r="E3" s="778"/>
      <c r="F3" s="778"/>
      <c r="G3" s="778"/>
      <c r="H3" s="778"/>
      <c r="I3" s="778"/>
      <c r="J3" s="778"/>
      <c r="K3" s="779"/>
    </row>
    <row r="4" spans="1:11" ht="21" thickBot="1" x14ac:dyDescent="0.35">
      <c r="A4" s="802" t="str">
        <f>'ECONOMICA LOTTO 82'!A4:K4</f>
        <v>Stent ureterali lunga permanenza</v>
      </c>
      <c r="B4" s="803"/>
      <c r="C4" s="803"/>
      <c r="D4" s="803"/>
      <c r="E4" s="803"/>
      <c r="F4" s="803"/>
      <c r="G4" s="803"/>
      <c r="H4" s="803"/>
      <c r="I4" s="803"/>
      <c r="J4" s="803"/>
      <c r="K4" s="804"/>
    </row>
    <row r="5" spans="1:11" ht="12.75" customHeight="1" x14ac:dyDescent="0.2">
      <c r="A5" s="780" t="str">
        <f>'Elenco Lotti'!C250</f>
        <v>Stent ureterale, a punta aperta, doppio J, fori di drenaggio su tutta la lunghezza, completamente radiopaco, permanenza fino a 365 gg . Completo di filo guida in nitinol idrofilico rivestito, in poliuretano, con punta flessibile da 8 cm e spingitore.  Misura circa 5-6-7-8 Fr - lunghezza corpo: 20 cm, 22 cm, 24 cm, 26 cm, 28 cm, 30 cm.</v>
      </c>
      <c r="B5" s="781"/>
      <c r="C5" s="781"/>
      <c r="D5" s="781"/>
      <c r="E5" s="781"/>
      <c r="F5" s="781"/>
      <c r="G5" s="781"/>
      <c r="H5" s="781"/>
      <c r="I5" s="781"/>
      <c r="J5" s="781"/>
      <c r="K5" s="782"/>
    </row>
    <row r="6" spans="1:11" ht="58.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thickBot="1" x14ac:dyDescent="0.25">
      <c r="A8" s="786" t="s">
        <v>622</v>
      </c>
      <c r="B8" s="468" t="str">
        <f>'Elenco Lotti'!R250</f>
        <v>COLMA</v>
      </c>
      <c r="C8" s="217">
        <v>0.9</v>
      </c>
      <c r="D8" s="206">
        <v>0.9</v>
      </c>
      <c r="E8" s="207">
        <v>0.9</v>
      </c>
      <c r="F8" s="505">
        <f>AVERAGE(C8:E8)</f>
        <v>0.9</v>
      </c>
      <c r="G8" s="789">
        <f>MAX(F8:F12)</f>
        <v>0.9</v>
      </c>
      <c r="H8" s="431">
        <f>F8/$G8</f>
        <v>1</v>
      </c>
      <c r="I8" s="792">
        <v>50</v>
      </c>
      <c r="J8" s="88">
        <f>H8*I$8</f>
        <v>50</v>
      </c>
      <c r="K8" s="795" t="s">
        <v>677</v>
      </c>
    </row>
    <row r="9" spans="1:11" ht="16.5" thickBot="1" x14ac:dyDescent="0.25">
      <c r="A9" s="787"/>
      <c r="B9" s="468" t="str">
        <f>'Elenco Lotti'!R251</f>
        <v>TELEFLEX MEDICAL SRL</v>
      </c>
      <c r="C9" s="218">
        <v>0.85</v>
      </c>
      <c r="D9" s="209">
        <v>0.85</v>
      </c>
      <c r="E9" s="210">
        <v>0.85</v>
      </c>
      <c r="F9" s="506">
        <f t="shared" ref="F9:F27" si="0">AVERAGE(C9:E9)</f>
        <v>0.85</v>
      </c>
      <c r="G9" s="790"/>
      <c r="H9" s="432">
        <f>F9/$G8</f>
        <v>0.94444444444444442</v>
      </c>
      <c r="I9" s="793"/>
      <c r="J9" s="91">
        <f>H9*I$8</f>
        <v>47.222222222222221</v>
      </c>
      <c r="K9" s="796"/>
    </row>
    <row r="10" spans="1:11" ht="16.5" thickBot="1" x14ac:dyDescent="0.25">
      <c r="A10" s="787"/>
      <c r="B10" s="468" t="str">
        <f>'Elenco Lotti'!R252</f>
        <v>COLOPLAST</v>
      </c>
      <c r="C10" s="218">
        <v>0.9</v>
      </c>
      <c r="D10" s="209">
        <v>0.9</v>
      </c>
      <c r="E10" s="210">
        <v>0.9</v>
      </c>
      <c r="F10" s="506">
        <f t="shared" si="0"/>
        <v>0.9</v>
      </c>
      <c r="G10" s="790"/>
      <c r="H10" s="432">
        <f>F10/$G8</f>
        <v>1</v>
      </c>
      <c r="I10" s="793"/>
      <c r="J10" s="91">
        <f>H10*I$8</f>
        <v>50</v>
      </c>
      <c r="K10" s="796"/>
    </row>
    <row r="11" spans="1:11" ht="16.5" thickBot="1" x14ac:dyDescent="0.25">
      <c r="A11" s="787"/>
      <c r="B11" s="468" t="str">
        <f>'Elenco Lotti'!R253</f>
        <v>COOK ITALIA SRL</v>
      </c>
      <c r="C11" s="218">
        <v>0.9</v>
      </c>
      <c r="D11" s="209">
        <v>0.9</v>
      </c>
      <c r="E11" s="210">
        <v>0.9</v>
      </c>
      <c r="F11" s="506">
        <f t="shared" si="0"/>
        <v>0.9</v>
      </c>
      <c r="G11" s="790"/>
      <c r="H11" s="432">
        <f>F11/$G8</f>
        <v>1</v>
      </c>
      <c r="I11" s="793"/>
      <c r="J11" s="91">
        <f>H11*I$8</f>
        <v>50</v>
      </c>
      <c r="K11" s="796"/>
    </row>
    <row r="12" spans="1:11" ht="16.5" thickBot="1" x14ac:dyDescent="0.25">
      <c r="A12" s="805"/>
      <c r="B12" s="468" t="str">
        <f>'Elenco Lotti'!R254</f>
        <v>OLYMPUS ITALIA SRL</v>
      </c>
      <c r="C12" s="219">
        <v>0.9</v>
      </c>
      <c r="D12" s="212">
        <v>0.9</v>
      </c>
      <c r="E12" s="213">
        <v>0.9</v>
      </c>
      <c r="F12" s="508">
        <f t="shared" si="0"/>
        <v>0.9</v>
      </c>
      <c r="G12" s="806"/>
      <c r="H12" s="434">
        <f>F12/$G8</f>
        <v>1</v>
      </c>
      <c r="I12" s="807"/>
      <c r="J12" s="102">
        <f>H12*I$8</f>
        <v>50</v>
      </c>
      <c r="K12" s="796"/>
    </row>
    <row r="13" spans="1:11" ht="15.75" customHeight="1" x14ac:dyDescent="0.2">
      <c r="A13" s="860" t="s">
        <v>623</v>
      </c>
      <c r="B13" s="399" t="str">
        <f>B8</f>
        <v>COLMA</v>
      </c>
      <c r="C13" s="217">
        <v>0.9</v>
      </c>
      <c r="D13" s="206">
        <v>0.9</v>
      </c>
      <c r="E13" s="207">
        <v>0.9</v>
      </c>
      <c r="F13" s="498">
        <f t="shared" si="0"/>
        <v>0.9</v>
      </c>
      <c r="G13" s="861">
        <f>MAX(F13:F17)</f>
        <v>0.9</v>
      </c>
      <c r="H13" s="436">
        <f>F13/$G13</f>
        <v>1</v>
      </c>
      <c r="I13" s="859">
        <v>15</v>
      </c>
      <c r="J13" s="222">
        <f>H13*I$13</f>
        <v>15</v>
      </c>
      <c r="K13" s="796"/>
    </row>
    <row r="14" spans="1:11" ht="15.75" x14ac:dyDescent="0.2">
      <c r="A14" s="787"/>
      <c r="B14" s="400" t="str">
        <f>B9</f>
        <v>TELEFLEX MEDICAL SRL</v>
      </c>
      <c r="C14" s="218">
        <v>0.85</v>
      </c>
      <c r="D14" s="209">
        <v>0.85</v>
      </c>
      <c r="E14" s="210">
        <v>0.85</v>
      </c>
      <c r="F14" s="506">
        <f t="shared" si="0"/>
        <v>0.85</v>
      </c>
      <c r="G14" s="790"/>
      <c r="H14" s="432">
        <f>F14/$G13</f>
        <v>0.94444444444444442</v>
      </c>
      <c r="I14" s="793"/>
      <c r="J14" s="91">
        <f>H14*I$13</f>
        <v>14.166666666666666</v>
      </c>
      <c r="K14" s="796"/>
    </row>
    <row r="15" spans="1:11" ht="15.75" x14ac:dyDescent="0.2">
      <c r="A15" s="787"/>
      <c r="B15" s="400" t="str">
        <f>B10</f>
        <v>COLOPLAST</v>
      </c>
      <c r="C15" s="218">
        <v>0.9</v>
      </c>
      <c r="D15" s="209">
        <v>0.9</v>
      </c>
      <c r="E15" s="210">
        <v>0.9</v>
      </c>
      <c r="F15" s="506">
        <f t="shared" si="0"/>
        <v>0.9</v>
      </c>
      <c r="G15" s="790"/>
      <c r="H15" s="432">
        <f>F15/$G13</f>
        <v>1</v>
      </c>
      <c r="I15" s="793"/>
      <c r="J15" s="91">
        <f>H15*I$13</f>
        <v>15</v>
      </c>
      <c r="K15" s="796"/>
    </row>
    <row r="16" spans="1:11" ht="15.75" x14ac:dyDescent="0.2">
      <c r="A16" s="787"/>
      <c r="B16" s="400" t="str">
        <f>B11</f>
        <v>COOK ITALIA SRL</v>
      </c>
      <c r="C16" s="218">
        <v>0.9</v>
      </c>
      <c r="D16" s="209">
        <v>0.9</v>
      </c>
      <c r="E16" s="210">
        <v>0.9</v>
      </c>
      <c r="F16" s="506">
        <f t="shared" si="0"/>
        <v>0.9</v>
      </c>
      <c r="G16" s="790"/>
      <c r="H16" s="432">
        <f>F16/$G13</f>
        <v>1</v>
      </c>
      <c r="I16" s="793"/>
      <c r="J16" s="91">
        <f>H16*I$13</f>
        <v>15</v>
      </c>
      <c r="K16" s="796"/>
    </row>
    <row r="17" spans="1:11" ht="16.5" thickBot="1" x14ac:dyDescent="0.25">
      <c r="A17" s="788"/>
      <c r="B17" s="497" t="str">
        <f>B12</f>
        <v>OLYMPUS ITALIA SRL</v>
      </c>
      <c r="C17" s="220">
        <v>0.9</v>
      </c>
      <c r="D17" s="215">
        <v>0.9</v>
      </c>
      <c r="E17" s="216">
        <v>0.9</v>
      </c>
      <c r="F17" s="507">
        <f t="shared" si="0"/>
        <v>0.9</v>
      </c>
      <c r="G17" s="791"/>
      <c r="H17" s="433">
        <f>F17/$G13</f>
        <v>1</v>
      </c>
      <c r="I17" s="794"/>
      <c r="J17" s="94">
        <f>H17*I$13</f>
        <v>15</v>
      </c>
      <c r="K17" s="796"/>
    </row>
    <row r="18" spans="1:11" ht="15.75" customHeight="1" x14ac:dyDescent="0.2">
      <c r="A18" s="786" t="s">
        <v>427</v>
      </c>
      <c r="B18" s="478" t="str">
        <f>B8</f>
        <v>COLMA</v>
      </c>
      <c r="C18" s="217">
        <v>0.9</v>
      </c>
      <c r="D18" s="206">
        <v>0.9</v>
      </c>
      <c r="E18" s="207">
        <v>0.9</v>
      </c>
      <c r="F18" s="609">
        <f t="shared" si="0"/>
        <v>0.9</v>
      </c>
      <c r="G18" s="789">
        <f>MAX(F18:F22)</f>
        <v>0.9</v>
      </c>
      <c r="H18" s="431">
        <f>F18/$G18</f>
        <v>1</v>
      </c>
      <c r="I18" s="792">
        <v>10</v>
      </c>
      <c r="J18" s="88">
        <f>H18*I$18</f>
        <v>10</v>
      </c>
      <c r="K18" s="796"/>
    </row>
    <row r="19" spans="1:11" ht="15.75" x14ac:dyDescent="0.2">
      <c r="A19" s="787"/>
      <c r="B19" s="400" t="str">
        <f>B9</f>
        <v>TELEFLEX MEDICAL SRL</v>
      </c>
      <c r="C19" s="218">
        <v>0.85</v>
      </c>
      <c r="D19" s="209">
        <v>0.85</v>
      </c>
      <c r="E19" s="210">
        <v>0.85</v>
      </c>
      <c r="F19" s="610">
        <f t="shared" si="0"/>
        <v>0.85</v>
      </c>
      <c r="G19" s="790"/>
      <c r="H19" s="432">
        <f>F19/$G18</f>
        <v>0.94444444444444442</v>
      </c>
      <c r="I19" s="793"/>
      <c r="J19" s="91">
        <f>H19*I$18</f>
        <v>9.4444444444444446</v>
      </c>
      <c r="K19" s="796"/>
    </row>
    <row r="20" spans="1:11" ht="15.75" x14ac:dyDescent="0.2">
      <c r="A20" s="787"/>
      <c r="B20" s="400" t="str">
        <f>B10</f>
        <v>COLOPLAST</v>
      </c>
      <c r="C20" s="218">
        <v>0.9</v>
      </c>
      <c r="D20" s="209">
        <v>0.9</v>
      </c>
      <c r="E20" s="210">
        <v>0.9</v>
      </c>
      <c r="F20" s="610">
        <f t="shared" si="0"/>
        <v>0.9</v>
      </c>
      <c r="G20" s="790"/>
      <c r="H20" s="432">
        <f>F20/$G18</f>
        <v>1</v>
      </c>
      <c r="I20" s="793"/>
      <c r="J20" s="91">
        <f>H20*I$18</f>
        <v>10</v>
      </c>
      <c r="K20" s="796"/>
    </row>
    <row r="21" spans="1:11" ht="15.75" x14ac:dyDescent="0.2">
      <c r="A21" s="787"/>
      <c r="B21" s="400" t="str">
        <f>B11</f>
        <v>COOK ITALIA SRL</v>
      </c>
      <c r="C21" s="218">
        <v>0.9</v>
      </c>
      <c r="D21" s="209">
        <v>0.9</v>
      </c>
      <c r="E21" s="210">
        <v>0.9</v>
      </c>
      <c r="F21" s="610">
        <f t="shared" si="0"/>
        <v>0.9</v>
      </c>
      <c r="G21" s="790"/>
      <c r="H21" s="432">
        <f>F21/$G18</f>
        <v>1</v>
      </c>
      <c r="I21" s="793"/>
      <c r="J21" s="91">
        <f>H21*I$18</f>
        <v>10</v>
      </c>
      <c r="K21" s="796"/>
    </row>
    <row r="22" spans="1:11" ht="16.5" thickBot="1" x14ac:dyDescent="0.25">
      <c r="A22" s="805"/>
      <c r="B22" s="497" t="str">
        <f>B12</f>
        <v>OLYMPUS ITALIA SRL</v>
      </c>
      <c r="C22" s="220">
        <v>0.9</v>
      </c>
      <c r="D22" s="215">
        <v>0.9</v>
      </c>
      <c r="E22" s="216">
        <v>0.9</v>
      </c>
      <c r="F22" s="611">
        <f t="shared" si="0"/>
        <v>0.9</v>
      </c>
      <c r="G22" s="791"/>
      <c r="H22" s="433">
        <f>F22/$G18</f>
        <v>1</v>
      </c>
      <c r="I22" s="794"/>
      <c r="J22" s="94">
        <f>H22*I$18</f>
        <v>10</v>
      </c>
      <c r="K22" s="796"/>
    </row>
    <row r="23" spans="1:11" ht="15.75" x14ac:dyDescent="0.2">
      <c r="A23" s="786" t="s">
        <v>621</v>
      </c>
      <c r="B23" s="478" t="str">
        <f>B8</f>
        <v>COLMA</v>
      </c>
      <c r="C23" s="217">
        <v>1</v>
      </c>
      <c r="D23" s="206">
        <v>1</v>
      </c>
      <c r="E23" s="207">
        <v>1</v>
      </c>
      <c r="F23" s="609">
        <f t="shared" si="0"/>
        <v>1</v>
      </c>
      <c r="G23" s="789">
        <f>MAX(F23:F27)</f>
        <v>1</v>
      </c>
      <c r="H23" s="431">
        <f>F23/$G23</f>
        <v>1</v>
      </c>
      <c r="I23" s="792">
        <v>5</v>
      </c>
      <c r="J23" s="88">
        <f>H23*I$23</f>
        <v>5</v>
      </c>
      <c r="K23" s="796"/>
    </row>
    <row r="24" spans="1:11" ht="15.75" x14ac:dyDescent="0.2">
      <c r="A24" s="787"/>
      <c r="B24" s="400" t="str">
        <f>B9</f>
        <v>TELEFLEX MEDICAL SRL</v>
      </c>
      <c r="C24" s="218">
        <v>1</v>
      </c>
      <c r="D24" s="209">
        <v>1</v>
      </c>
      <c r="E24" s="210">
        <v>1</v>
      </c>
      <c r="F24" s="610">
        <f t="shared" si="0"/>
        <v>1</v>
      </c>
      <c r="G24" s="790"/>
      <c r="H24" s="432">
        <f>F24/$G23</f>
        <v>1</v>
      </c>
      <c r="I24" s="793"/>
      <c r="J24" s="91">
        <f>H24*I$23</f>
        <v>5</v>
      </c>
      <c r="K24" s="796"/>
    </row>
    <row r="25" spans="1:11" ht="15.75" x14ac:dyDescent="0.2">
      <c r="A25" s="787"/>
      <c r="B25" s="400" t="str">
        <f>B10</f>
        <v>COLOPLAST</v>
      </c>
      <c r="C25" s="218">
        <v>1</v>
      </c>
      <c r="D25" s="209">
        <v>1</v>
      </c>
      <c r="E25" s="210">
        <v>1</v>
      </c>
      <c r="F25" s="610">
        <f t="shared" si="0"/>
        <v>1</v>
      </c>
      <c r="G25" s="790"/>
      <c r="H25" s="432">
        <f>F25/$G23</f>
        <v>1</v>
      </c>
      <c r="I25" s="793"/>
      <c r="J25" s="91">
        <f>H25*I$23</f>
        <v>5</v>
      </c>
      <c r="K25" s="796"/>
    </row>
    <row r="26" spans="1:11" ht="15.75" x14ac:dyDescent="0.2">
      <c r="A26" s="787"/>
      <c r="B26" s="400" t="str">
        <f>B11</f>
        <v>COOK ITALIA SRL</v>
      </c>
      <c r="C26" s="218">
        <v>1</v>
      </c>
      <c r="D26" s="209">
        <v>1</v>
      </c>
      <c r="E26" s="210">
        <v>1</v>
      </c>
      <c r="F26" s="610">
        <f t="shared" si="0"/>
        <v>1</v>
      </c>
      <c r="G26" s="790"/>
      <c r="H26" s="432">
        <f>F26/$G23</f>
        <v>1</v>
      </c>
      <c r="I26" s="793"/>
      <c r="J26" s="91">
        <f>H26*I$23</f>
        <v>5</v>
      </c>
      <c r="K26" s="796"/>
    </row>
    <row r="27" spans="1:11" ht="16.5" thickBot="1" x14ac:dyDescent="0.25">
      <c r="A27" s="805"/>
      <c r="B27" s="401" t="str">
        <f>B12</f>
        <v>OLYMPUS ITALIA SRL</v>
      </c>
      <c r="C27" s="220">
        <v>1</v>
      </c>
      <c r="D27" s="215">
        <v>1</v>
      </c>
      <c r="E27" s="216">
        <v>1</v>
      </c>
      <c r="F27" s="612">
        <f t="shared" si="0"/>
        <v>1</v>
      </c>
      <c r="G27" s="806"/>
      <c r="H27" s="434">
        <f>F27/$G23</f>
        <v>1</v>
      </c>
      <c r="I27" s="807"/>
      <c r="J27" s="102">
        <f>H27*I$23</f>
        <v>5</v>
      </c>
      <c r="K27" s="797"/>
    </row>
    <row r="28" spans="1:11" ht="15.75" x14ac:dyDescent="0.25">
      <c r="A28" s="103"/>
      <c r="B28" s="104"/>
      <c r="C28" s="105"/>
      <c r="D28" s="105"/>
      <c r="E28" s="105"/>
      <c r="F28" s="105"/>
      <c r="G28" s="105"/>
      <c r="H28" s="105"/>
      <c r="I28" s="105"/>
      <c r="J28" s="105"/>
      <c r="K28" s="105"/>
    </row>
    <row r="29" spans="1:11" ht="16.5" thickBot="1" x14ac:dyDescent="0.3">
      <c r="A29" s="103"/>
      <c r="B29" s="104"/>
      <c r="C29" s="105"/>
      <c r="D29" s="105"/>
      <c r="E29" s="105"/>
      <c r="F29" s="105"/>
      <c r="G29" s="105"/>
      <c r="H29" s="105"/>
      <c r="I29" s="105"/>
      <c r="J29" s="105"/>
      <c r="K29" s="105"/>
    </row>
    <row r="30" spans="1:11" ht="15.75" customHeight="1" x14ac:dyDescent="0.25">
      <c r="A30" s="798" t="s">
        <v>627</v>
      </c>
      <c r="B30" s="799"/>
      <c r="C30" s="109"/>
      <c r="D30" s="109"/>
      <c r="E30" s="109"/>
      <c r="F30" s="109"/>
      <c r="G30" s="106"/>
      <c r="H30" s="105"/>
      <c r="I30" s="105"/>
      <c r="J30" s="105"/>
      <c r="K30" s="105"/>
    </row>
    <row r="31" spans="1:11" ht="16.5" thickBot="1" x14ac:dyDescent="0.3">
      <c r="A31" s="800"/>
      <c r="B31" s="801"/>
      <c r="C31" s="109"/>
      <c r="D31" s="109"/>
      <c r="E31" s="109"/>
      <c r="F31" s="109"/>
      <c r="G31" s="106"/>
      <c r="H31" s="105"/>
      <c r="I31" s="105"/>
      <c r="J31" s="105"/>
      <c r="K31" s="105"/>
    </row>
    <row r="32" spans="1:11" ht="15.75" x14ac:dyDescent="0.25">
      <c r="A32" s="107" t="str">
        <f>B8</f>
        <v>COLMA</v>
      </c>
      <c r="B32" s="108">
        <f>J8++J13+J18+J23</f>
        <v>80</v>
      </c>
      <c r="C32" s="597"/>
      <c r="D32" s="109"/>
      <c r="E32" s="109"/>
      <c r="F32" s="109"/>
      <c r="G32" s="109"/>
      <c r="H32" s="105"/>
      <c r="I32" s="105"/>
      <c r="J32" s="105"/>
      <c r="K32" s="105"/>
    </row>
    <row r="33" spans="1:11" ht="15.75" x14ac:dyDescent="0.25">
      <c r="A33" s="110" t="str">
        <f>B9</f>
        <v>TELEFLEX MEDICAL SRL</v>
      </c>
      <c r="B33" s="111">
        <f>J9+J14+J19+J24</f>
        <v>75.833333333333329</v>
      </c>
      <c r="C33" s="597"/>
      <c r="D33" s="109"/>
      <c r="E33" s="109"/>
      <c r="F33" s="109"/>
      <c r="G33" s="109"/>
      <c r="H33" s="105"/>
      <c r="I33" s="105"/>
      <c r="J33" s="105"/>
      <c r="K33" s="105"/>
    </row>
    <row r="34" spans="1:11" ht="15.75" x14ac:dyDescent="0.25">
      <c r="A34" s="110" t="str">
        <f>B10</f>
        <v>COLOPLAST</v>
      </c>
      <c r="B34" s="111">
        <f>J10+J15+J20+J25</f>
        <v>80</v>
      </c>
      <c r="C34" s="597"/>
      <c r="D34" s="109"/>
      <c r="E34" s="109"/>
      <c r="F34" s="109"/>
      <c r="G34" s="109"/>
      <c r="H34" s="105"/>
      <c r="I34" s="105"/>
      <c r="J34" s="105"/>
      <c r="K34" s="105"/>
    </row>
    <row r="35" spans="1:11" ht="15.75" x14ac:dyDescent="0.25">
      <c r="A35" s="110" t="str">
        <f>B11</f>
        <v>COOK ITALIA SRL</v>
      </c>
      <c r="B35" s="111">
        <f>J11+J16+J21+J26</f>
        <v>80</v>
      </c>
      <c r="C35" s="597"/>
      <c r="D35" s="109"/>
      <c r="E35" s="109"/>
      <c r="F35" s="109"/>
      <c r="G35" s="109"/>
      <c r="H35" s="105"/>
      <c r="I35" s="105"/>
      <c r="J35" s="105"/>
      <c r="K35" s="105"/>
    </row>
    <row r="36" spans="1:11" ht="16.5" thickBot="1" x14ac:dyDescent="0.3">
      <c r="A36" s="112" t="str">
        <f>B12</f>
        <v>OLYMPUS ITALIA SRL</v>
      </c>
      <c r="B36" s="113">
        <f>J12+J17+J22+J27</f>
        <v>80</v>
      </c>
      <c r="C36" s="597"/>
      <c r="D36" s="109"/>
      <c r="E36" s="109"/>
      <c r="F36" s="109"/>
      <c r="G36" s="109"/>
      <c r="H36" s="105"/>
      <c r="I36" s="105"/>
      <c r="J36" s="105"/>
      <c r="K36" s="105"/>
    </row>
  </sheetData>
  <sheetProtection formatCells="0" formatColumns="0" formatRows="0" insertColumns="0" insertRows="0" insertHyperlinks="0" deleteColumns="0" deleteRows="0" sort="0" autoFilter="0" pivotTables="0"/>
  <mergeCells count="19">
    <mergeCell ref="K8:K27"/>
    <mergeCell ref="I8:I12"/>
    <mergeCell ref="B1:K1"/>
    <mergeCell ref="A2:K2"/>
    <mergeCell ref="A3:K3"/>
    <mergeCell ref="A4:K4"/>
    <mergeCell ref="A5:K6"/>
    <mergeCell ref="I18:I22"/>
    <mergeCell ref="A8:A12"/>
    <mergeCell ref="G8:G12"/>
    <mergeCell ref="G23:G27"/>
    <mergeCell ref="I23:I27"/>
    <mergeCell ref="A23:A27"/>
    <mergeCell ref="A30:B31"/>
    <mergeCell ref="A13:A17"/>
    <mergeCell ref="G13:G17"/>
    <mergeCell ref="I13:I17"/>
    <mergeCell ref="A18:A22"/>
    <mergeCell ref="G18:G22"/>
  </mergeCells>
  <pageMargins left="0.25" right="0.25" top="0.75" bottom="0.75" header="0.3" footer="0.3"/>
  <pageSetup paperSize="8" scale="8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5">
    <pageSetUpPr fitToPage="1"/>
  </sheetPr>
  <dimension ref="A1:K25"/>
  <sheetViews>
    <sheetView topLeftCell="A7" workbookViewId="0">
      <selection activeCell="H28" sqref="H2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450</v>
      </c>
      <c r="B2" s="775"/>
      <c r="C2" s="775"/>
      <c r="D2" s="775"/>
      <c r="E2" s="775"/>
      <c r="F2" s="775"/>
      <c r="G2" s="775"/>
      <c r="H2" s="775"/>
      <c r="I2" s="775"/>
      <c r="J2" s="775"/>
      <c r="K2" s="776"/>
    </row>
    <row r="3" spans="1:11" ht="21" thickBot="1" x14ac:dyDescent="0.35">
      <c r="A3" s="777" t="str">
        <f>'Elenco Lotti'!B33</f>
        <v>98210971A2</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ht="24.75" customHeight="1" x14ac:dyDescent="0.2">
      <c r="A5" s="780" t="str">
        <f>'Elenco Lotti'!C33</f>
        <v>Catetere ureterale tipo Pollack open-end in polivinilcloruro radio+D11:D16paco da 4, 5, 6, 7 Fr. di diametro, per 70 cm circa di lunghezza, estremità distale morbida per 1 cm, possibilità di utilizzo con fili guida fino a .038 pollici, attacco luer-lock;</v>
      </c>
      <c r="B5" s="781"/>
      <c r="C5" s="781"/>
      <c r="D5" s="781"/>
      <c r="E5" s="781"/>
      <c r="F5" s="781"/>
      <c r="G5" s="781"/>
      <c r="H5" s="781"/>
      <c r="I5" s="781"/>
      <c r="J5" s="781"/>
      <c r="K5" s="782"/>
    </row>
    <row r="6" spans="1:11" ht="24.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5.5" customHeight="1" x14ac:dyDescent="0.2">
      <c r="A8" s="786" t="s">
        <v>622</v>
      </c>
      <c r="B8" s="87" t="str">
        <f>'Elenco Lotti'!R33</f>
        <v>COLOPLAST</v>
      </c>
      <c r="C8" s="205">
        <v>0.75</v>
      </c>
      <c r="D8" s="206">
        <v>0.75</v>
      </c>
      <c r="E8" s="207">
        <v>0.75</v>
      </c>
      <c r="F8" s="89">
        <f>AVERAGE(C8:E8)</f>
        <v>0.75</v>
      </c>
      <c r="G8" s="789">
        <f>MAX(F8:F10)</f>
        <v>1</v>
      </c>
      <c r="H8" s="387">
        <f>F8/$G8</f>
        <v>0.75</v>
      </c>
      <c r="I8" s="792">
        <v>50</v>
      </c>
      <c r="J8" s="88">
        <f>H8*I$8</f>
        <v>37.5</v>
      </c>
      <c r="K8" s="795" t="s">
        <v>640</v>
      </c>
    </row>
    <row r="9" spans="1:11" ht="25.5" customHeight="1" x14ac:dyDescent="0.2">
      <c r="A9" s="787"/>
      <c r="B9" s="90" t="str">
        <f>'Elenco Lotti'!R34</f>
        <v xml:space="preserve">COOK ITALIA SRL </v>
      </c>
      <c r="C9" s="208">
        <v>1</v>
      </c>
      <c r="D9" s="208">
        <v>1</v>
      </c>
      <c r="E9" s="208">
        <v>1</v>
      </c>
      <c r="F9" s="92">
        <f t="shared" ref="F9:F19" si="0">AVERAGE(C9:E9)</f>
        <v>1</v>
      </c>
      <c r="G9" s="790"/>
      <c r="H9" s="388">
        <f>F9/$G8</f>
        <v>1</v>
      </c>
      <c r="I9" s="793"/>
      <c r="J9" s="91">
        <f>H9*I$8</f>
        <v>50</v>
      </c>
      <c r="K9" s="796"/>
    </row>
    <row r="10" spans="1:11" ht="25.5" customHeight="1" thickBot="1" x14ac:dyDescent="0.25">
      <c r="A10" s="788"/>
      <c r="B10" s="93" t="str">
        <f>'Elenco Lotti'!R35</f>
        <v>MEDITREND SRL</v>
      </c>
      <c r="C10" s="211">
        <v>0.6</v>
      </c>
      <c r="D10" s="212">
        <v>0.6</v>
      </c>
      <c r="E10" s="213">
        <v>0.6</v>
      </c>
      <c r="F10" s="95">
        <f t="shared" si="0"/>
        <v>0.6</v>
      </c>
      <c r="G10" s="791"/>
      <c r="H10" s="389">
        <f>F10/$G8</f>
        <v>0.6</v>
      </c>
      <c r="I10" s="794"/>
      <c r="J10" s="94">
        <f>H10*I$8</f>
        <v>30</v>
      </c>
      <c r="K10" s="796"/>
    </row>
    <row r="11" spans="1:11" ht="25.5" customHeight="1" x14ac:dyDescent="0.2">
      <c r="A11" s="786" t="s">
        <v>623</v>
      </c>
      <c r="B11" s="96" t="str">
        <f>B8</f>
        <v>COLOPLAST</v>
      </c>
      <c r="C11" s="205">
        <v>0.75</v>
      </c>
      <c r="D11" s="206">
        <v>0.75</v>
      </c>
      <c r="E11" s="207">
        <v>0.75</v>
      </c>
      <c r="F11" s="89">
        <f t="shared" si="0"/>
        <v>0.75</v>
      </c>
      <c r="G11" s="789">
        <f>MAX(F11:F13)</f>
        <v>1</v>
      </c>
      <c r="H11" s="387">
        <f>F11/$G11</f>
        <v>0.75</v>
      </c>
      <c r="I11" s="792">
        <v>15</v>
      </c>
      <c r="J11" s="88">
        <f>H11*I$11</f>
        <v>11.25</v>
      </c>
      <c r="K11" s="796"/>
    </row>
    <row r="12" spans="1:11" ht="25.5" customHeight="1" x14ac:dyDescent="0.2">
      <c r="A12" s="787"/>
      <c r="B12" s="97" t="str">
        <f>B9</f>
        <v xml:space="preserve">COOK ITALIA SRL </v>
      </c>
      <c r="C12" s="208">
        <v>1</v>
      </c>
      <c r="D12" s="208">
        <v>1</v>
      </c>
      <c r="E12" s="208">
        <v>1</v>
      </c>
      <c r="F12" s="92">
        <f t="shared" si="0"/>
        <v>1</v>
      </c>
      <c r="G12" s="790"/>
      <c r="H12" s="388">
        <f>F12/$G11</f>
        <v>1</v>
      </c>
      <c r="I12" s="793"/>
      <c r="J12" s="91">
        <f>H12*I$11</f>
        <v>15</v>
      </c>
      <c r="K12" s="796"/>
    </row>
    <row r="13" spans="1:11" ht="25.5" customHeight="1" thickBot="1" x14ac:dyDescent="0.25">
      <c r="A13" s="788"/>
      <c r="B13" s="98" t="str">
        <f>B10</f>
        <v>MEDITREND SRL</v>
      </c>
      <c r="C13" s="211">
        <v>0.6</v>
      </c>
      <c r="D13" s="212">
        <v>0.6</v>
      </c>
      <c r="E13" s="213">
        <v>0.6</v>
      </c>
      <c r="F13" s="95">
        <f t="shared" si="0"/>
        <v>0.6</v>
      </c>
      <c r="G13" s="791"/>
      <c r="H13" s="389">
        <f>F13/$G11</f>
        <v>0.6</v>
      </c>
      <c r="I13" s="794"/>
      <c r="J13" s="94">
        <f>H13*I$11</f>
        <v>9</v>
      </c>
      <c r="K13" s="796"/>
    </row>
    <row r="14" spans="1:11" ht="25.5" customHeight="1" x14ac:dyDescent="0.2">
      <c r="A14" s="786" t="s">
        <v>427</v>
      </c>
      <c r="B14" s="99" t="str">
        <f>B8</f>
        <v>COLOPLAST</v>
      </c>
      <c r="C14" s="205">
        <v>0.75</v>
      </c>
      <c r="D14" s="206">
        <v>0.75</v>
      </c>
      <c r="E14" s="207">
        <v>0.75</v>
      </c>
      <c r="F14" s="89">
        <f t="shared" si="0"/>
        <v>0.75</v>
      </c>
      <c r="G14" s="789">
        <f>MAX(F14:F16)</f>
        <v>1</v>
      </c>
      <c r="H14" s="387">
        <f>F14/$G14</f>
        <v>0.75</v>
      </c>
      <c r="I14" s="792">
        <v>10</v>
      </c>
      <c r="J14" s="88">
        <f>H14*I$14</f>
        <v>7.5</v>
      </c>
      <c r="K14" s="796"/>
    </row>
    <row r="15" spans="1:11" ht="25.5" customHeight="1" x14ac:dyDescent="0.2">
      <c r="A15" s="787"/>
      <c r="B15" s="97" t="str">
        <f>B9</f>
        <v xml:space="preserve">COOK ITALIA SRL </v>
      </c>
      <c r="C15" s="208">
        <v>1</v>
      </c>
      <c r="D15" s="208">
        <v>1</v>
      </c>
      <c r="E15" s="208">
        <v>1</v>
      </c>
      <c r="F15" s="92">
        <f t="shared" si="0"/>
        <v>1</v>
      </c>
      <c r="G15" s="790"/>
      <c r="H15" s="388">
        <f>F15/$G14</f>
        <v>1</v>
      </c>
      <c r="I15" s="793"/>
      <c r="J15" s="91">
        <f>H15*I$14</f>
        <v>10</v>
      </c>
      <c r="K15" s="796"/>
    </row>
    <row r="16" spans="1:11" ht="25.5" customHeight="1" thickBot="1" x14ac:dyDescent="0.25">
      <c r="A16" s="805"/>
      <c r="B16" s="98" t="str">
        <f>B10</f>
        <v>MEDITREND SRL</v>
      </c>
      <c r="C16" s="211">
        <v>0.6</v>
      </c>
      <c r="D16" s="212">
        <v>0.6</v>
      </c>
      <c r="E16" s="213">
        <v>0.6</v>
      </c>
      <c r="F16" s="95">
        <f t="shared" si="0"/>
        <v>0.6</v>
      </c>
      <c r="G16" s="791"/>
      <c r="H16" s="389">
        <f>F16/$G14</f>
        <v>0.6</v>
      </c>
      <c r="I16" s="794"/>
      <c r="J16" s="94">
        <f>H16*I$14</f>
        <v>6</v>
      </c>
      <c r="K16" s="796"/>
    </row>
    <row r="17" spans="1:11" ht="25.5" customHeight="1" x14ac:dyDescent="0.2">
      <c r="A17" s="786" t="s">
        <v>621</v>
      </c>
      <c r="B17" s="99" t="str">
        <f>B8</f>
        <v>COLOPLAST</v>
      </c>
      <c r="C17" s="217">
        <v>1</v>
      </c>
      <c r="D17" s="206">
        <v>1</v>
      </c>
      <c r="E17" s="207">
        <v>1</v>
      </c>
      <c r="F17" s="89">
        <f t="shared" si="0"/>
        <v>1</v>
      </c>
      <c r="G17" s="789">
        <f>MAX(F17:F19)</f>
        <v>1</v>
      </c>
      <c r="H17" s="387">
        <f>F17/$G17</f>
        <v>1</v>
      </c>
      <c r="I17" s="792">
        <v>5</v>
      </c>
      <c r="J17" s="88">
        <f>H17*I$17</f>
        <v>5</v>
      </c>
      <c r="K17" s="796"/>
    </row>
    <row r="18" spans="1:11" ht="25.5" customHeight="1" x14ac:dyDescent="0.2">
      <c r="A18" s="787"/>
      <c r="B18" s="97" t="str">
        <f>B9</f>
        <v xml:space="preserve">COOK ITALIA SRL </v>
      </c>
      <c r="C18" s="218">
        <v>1</v>
      </c>
      <c r="D18" s="209">
        <v>1</v>
      </c>
      <c r="E18" s="210">
        <v>1</v>
      </c>
      <c r="F18" s="92">
        <f t="shared" si="0"/>
        <v>1</v>
      </c>
      <c r="G18" s="790"/>
      <c r="H18" s="388">
        <f>F18/$G17</f>
        <v>1</v>
      </c>
      <c r="I18" s="793"/>
      <c r="J18" s="91">
        <f>H18*I$17</f>
        <v>5</v>
      </c>
      <c r="K18" s="796"/>
    </row>
    <row r="19" spans="1:11" ht="25.5" customHeight="1" thickBot="1" x14ac:dyDescent="0.25">
      <c r="A19" s="805"/>
      <c r="B19" s="100" t="str">
        <f>B10</f>
        <v>MEDITREND SRL</v>
      </c>
      <c r="C19" s="553">
        <v>1</v>
      </c>
      <c r="D19" s="554">
        <v>1</v>
      </c>
      <c r="E19" s="555">
        <v>1</v>
      </c>
      <c r="F19" s="101">
        <f t="shared" si="0"/>
        <v>1</v>
      </c>
      <c r="G19" s="806"/>
      <c r="H19" s="391">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626</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COLOPLAST</v>
      </c>
      <c r="B23" s="108">
        <f>J8+J11+J14+J17</f>
        <v>61.25</v>
      </c>
      <c r="C23" s="599"/>
      <c r="D23" s="531"/>
      <c r="E23" s="531"/>
      <c r="F23" s="532"/>
      <c r="G23" s="109"/>
      <c r="H23" s="105"/>
      <c r="I23" s="105"/>
      <c r="J23" s="105"/>
      <c r="K23" s="105"/>
    </row>
    <row r="24" spans="1:11" ht="15.75" x14ac:dyDescent="0.25">
      <c r="A24" s="110" t="str">
        <f>B9</f>
        <v xml:space="preserve">COOK ITALIA SRL </v>
      </c>
      <c r="B24" s="111">
        <f>J9+J12+J15+J18</f>
        <v>80</v>
      </c>
      <c r="C24" s="599"/>
      <c r="D24" s="531"/>
      <c r="E24" s="531"/>
      <c r="F24" s="532"/>
      <c r="G24" s="109"/>
      <c r="H24" s="105"/>
      <c r="I24" s="105"/>
      <c r="J24" s="105"/>
      <c r="K24" s="105"/>
    </row>
    <row r="25" spans="1:11" ht="16.5" thickBot="1" x14ac:dyDescent="0.3">
      <c r="A25" s="112" t="str">
        <f>B10</f>
        <v>MEDITREND SRL</v>
      </c>
      <c r="B25" s="113">
        <f>J10+J13+J16+J19</f>
        <v>50</v>
      </c>
      <c r="C25" s="599"/>
      <c r="D25" s="531"/>
      <c r="E25" s="531"/>
      <c r="F25" s="532"/>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G17:G19"/>
    <mergeCell ref="I8:I10"/>
    <mergeCell ref="A8:A10"/>
    <mergeCell ref="G8:G10"/>
    <mergeCell ref="B1:K1"/>
    <mergeCell ref="A2:K2"/>
    <mergeCell ref="A3:K3"/>
    <mergeCell ref="A4:K4"/>
    <mergeCell ref="A5:K6"/>
    <mergeCell ref="K8:K19"/>
    <mergeCell ref="A14:A16"/>
    <mergeCell ref="A17:A19"/>
    <mergeCell ref="G14:G16"/>
    <mergeCell ref="I14:I16"/>
    <mergeCell ref="I11:I13"/>
    <mergeCell ref="I17:I19"/>
  </mergeCells>
  <conditionalFormatting sqref="F23:F25">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Foglio168"/>
  <dimension ref="A1:M27"/>
  <sheetViews>
    <sheetView topLeftCell="A4" workbookViewId="0">
      <selection activeCell="J12" sqref="J12:K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526</v>
      </c>
      <c r="B2" s="775"/>
      <c r="C2" s="775"/>
      <c r="D2" s="775"/>
      <c r="E2" s="775"/>
      <c r="F2" s="775"/>
      <c r="G2" s="775"/>
      <c r="H2" s="775"/>
      <c r="I2" s="775"/>
      <c r="J2" s="775"/>
      <c r="K2" s="776"/>
      <c r="L2" s="105"/>
      <c r="M2" s="105"/>
    </row>
    <row r="3" spans="1:13" ht="21" thickBot="1" x14ac:dyDescent="0.35">
      <c r="A3" s="865" t="str">
        <f>'Elenco Lotti'!B250</f>
        <v>9830155487</v>
      </c>
      <c r="B3" s="778"/>
      <c r="C3" s="778"/>
      <c r="D3" s="778"/>
      <c r="E3" s="778"/>
      <c r="F3" s="778"/>
      <c r="G3" s="778"/>
      <c r="H3" s="778"/>
      <c r="I3" s="778"/>
      <c r="J3" s="778"/>
      <c r="K3" s="779"/>
      <c r="L3" s="105"/>
      <c r="M3" s="105"/>
    </row>
    <row r="4" spans="1:13" ht="21" thickBot="1" x14ac:dyDescent="0.35">
      <c r="A4" s="802" t="str">
        <f>'ECONOMICA LOTTO 82'!A4:K4</f>
        <v>Stent ureterali lunga permanenza</v>
      </c>
      <c r="B4" s="803"/>
      <c r="C4" s="803"/>
      <c r="D4" s="803"/>
      <c r="E4" s="803"/>
      <c r="F4" s="803"/>
      <c r="G4" s="803"/>
      <c r="H4" s="803"/>
      <c r="I4" s="803"/>
      <c r="J4" s="803"/>
      <c r="K4" s="804"/>
      <c r="L4" s="105"/>
      <c r="M4" s="105"/>
    </row>
    <row r="5" spans="1:13" ht="15.75" customHeight="1" x14ac:dyDescent="0.25">
      <c r="A5" s="780" t="str">
        <f>'Elenco Lotti'!C250</f>
        <v>Stent ureterale, a punta aperta, doppio J, fori di drenaggio su tutta la lunghezza, completamente radiopaco, permanenza fino a 365 gg . Completo di filo guida in nitinol idrofilico rivestito, in poliuretano, con punta flessibile da 8 cm e spingitore.  Misura circa 5-6-7-8 Fr - lunghezza corpo: 20 cm, 22 cm, 24 cm, 26 cm, 28 cm, 30 cm.</v>
      </c>
      <c r="B5" s="781"/>
      <c r="C5" s="781"/>
      <c r="D5" s="781"/>
      <c r="E5" s="781"/>
      <c r="F5" s="781"/>
      <c r="G5" s="781"/>
      <c r="H5" s="781"/>
      <c r="I5" s="781"/>
      <c r="J5" s="781"/>
      <c r="K5" s="782"/>
      <c r="L5" s="105"/>
      <c r="M5" s="105"/>
    </row>
    <row r="6" spans="1:13" ht="39.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83'!A32</f>
        <v>COLMA</v>
      </c>
      <c r="J8" s="811">
        <f>'LOTTO 18'!B31</f>
        <v>0</v>
      </c>
      <c r="K8" s="812"/>
      <c r="L8" s="117"/>
      <c r="M8" s="118"/>
    </row>
    <row r="9" spans="1:13" ht="16.5" thickBot="1" x14ac:dyDescent="0.3">
      <c r="A9" s="808"/>
      <c r="B9" s="808"/>
      <c r="C9" s="808"/>
      <c r="D9" s="808"/>
      <c r="E9" s="808"/>
      <c r="F9" s="808"/>
      <c r="G9" s="808"/>
      <c r="H9" s="808"/>
      <c r="I9" s="144" t="str">
        <f>'LOTTO 83'!A33</f>
        <v>TELEFLEX MEDICAL SRL</v>
      </c>
      <c r="J9" s="811">
        <f>'LOTTO 18'!B32</f>
        <v>80</v>
      </c>
      <c r="K9" s="812"/>
      <c r="L9" s="117"/>
      <c r="M9" s="118"/>
    </row>
    <row r="10" spans="1:13" ht="16.5" thickBot="1" x14ac:dyDescent="0.3">
      <c r="A10" s="813" t="s">
        <v>430</v>
      </c>
      <c r="B10" s="814"/>
      <c r="C10" s="814"/>
      <c r="D10" s="815"/>
      <c r="E10" s="119"/>
      <c r="F10" s="119"/>
      <c r="G10" s="119"/>
      <c r="H10" s="119"/>
      <c r="I10" s="144" t="str">
        <f>'LOTTO 83'!A34</f>
        <v>COLOPLAST</v>
      </c>
      <c r="J10" s="811">
        <f>'LOTTO 18'!B33</f>
        <v>0</v>
      </c>
      <c r="K10" s="812"/>
      <c r="L10" s="117"/>
      <c r="M10" s="118"/>
    </row>
    <row r="11" spans="1:13" ht="16.5" thickBot="1" x14ac:dyDescent="0.3">
      <c r="A11" s="816"/>
      <c r="B11" s="817"/>
      <c r="C11" s="817"/>
      <c r="D11" s="818"/>
      <c r="E11" s="119"/>
      <c r="F11" s="119"/>
      <c r="G11" s="119"/>
      <c r="H11" s="119"/>
      <c r="I11" s="144" t="str">
        <f>'LOTTO 83'!A35</f>
        <v>COOK ITALIA SRL</v>
      </c>
      <c r="J11" s="811">
        <f>'LOTTO 18'!B34</f>
        <v>75.833333333333329</v>
      </c>
      <c r="K11" s="812"/>
      <c r="L11" s="117"/>
      <c r="M11" s="118"/>
    </row>
    <row r="12" spans="1:13" ht="16.5" thickBot="1" x14ac:dyDescent="0.3">
      <c r="A12" s="819" t="s">
        <v>431</v>
      </c>
      <c r="B12" s="820"/>
      <c r="C12" s="820"/>
      <c r="D12" s="821"/>
      <c r="E12" s="295"/>
      <c r="F12" s="105"/>
      <c r="G12" s="822" t="s">
        <v>432</v>
      </c>
      <c r="H12" s="823"/>
      <c r="I12" s="144" t="str">
        <f>'LOTTO 83'!A36</f>
        <v>OLYMPUS ITALIA SRL</v>
      </c>
      <c r="J12" s="811">
        <f>'LOTTO 18'!B35</f>
        <v>0</v>
      </c>
      <c r="K12" s="812"/>
      <c r="L12" s="117"/>
      <c r="M12" s="118"/>
    </row>
    <row r="13" spans="1:13" ht="16.5" thickBot="1" x14ac:dyDescent="0.3">
      <c r="A13" s="819" t="s">
        <v>433</v>
      </c>
      <c r="B13" s="820"/>
      <c r="C13" s="820"/>
      <c r="D13" s="821"/>
      <c r="E13" s="295"/>
      <c r="F13" s="105"/>
      <c r="G13" s="824">
        <f>'Elenco Lotti'!O251</f>
        <v>103350</v>
      </c>
      <c r="H13" s="825"/>
      <c r="I13" s="144"/>
      <c r="J13" s="811"/>
      <c r="K13" s="812"/>
      <c r="L13" s="117"/>
      <c r="M13" s="118"/>
    </row>
    <row r="14" spans="1:13" ht="16.5" thickBot="1" x14ac:dyDescent="0.3">
      <c r="A14" s="855"/>
      <c r="B14" s="856"/>
      <c r="C14" s="856"/>
      <c r="D14" s="857"/>
      <c r="E14" s="295"/>
      <c r="F14" s="105"/>
      <c r="G14" s="152"/>
      <c r="H14" s="152"/>
      <c r="I14" s="144"/>
      <c r="J14" s="811"/>
      <c r="K14" s="812"/>
      <c r="L14" s="117"/>
      <c r="M14" s="118"/>
    </row>
    <row r="15" spans="1:13" ht="16.5" thickBot="1" x14ac:dyDescent="0.3">
      <c r="A15" s="826" t="s">
        <v>434</v>
      </c>
      <c r="B15" s="820"/>
      <c r="C15" s="820"/>
      <c r="D15" s="821"/>
      <c r="E15" s="295"/>
      <c r="F15" s="105"/>
      <c r="G15" s="827"/>
      <c r="H15" s="827"/>
      <c r="I15" s="150"/>
      <c r="J15" s="828"/>
      <c r="K15" s="829"/>
      <c r="L15" s="105"/>
      <c r="M15" s="105"/>
    </row>
    <row r="16" spans="1:13" ht="15.75" x14ac:dyDescent="0.25">
      <c r="A16" s="819" t="s">
        <v>435</v>
      </c>
      <c r="B16" s="820"/>
      <c r="C16" s="820"/>
      <c r="D16" s="821"/>
      <c r="E16" s="295"/>
      <c r="F16" s="105"/>
      <c r="G16" s="830"/>
      <c r="H16" s="830"/>
      <c r="I16" s="105"/>
      <c r="J16" s="105"/>
      <c r="K16" s="105"/>
      <c r="L16" s="105"/>
      <c r="M16" s="105"/>
    </row>
    <row r="17" spans="1:13" ht="16.5" thickBot="1" x14ac:dyDescent="0.3">
      <c r="A17" s="831"/>
      <c r="B17" s="832"/>
      <c r="C17" s="832"/>
      <c r="D17" s="833"/>
      <c r="E17" s="295"/>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COLMA</v>
      </c>
      <c r="B20" s="223"/>
      <c r="C20" s="835">
        <v>0.5</v>
      </c>
      <c r="D20" s="835">
        <f>MAX(B20:B24)</f>
        <v>0</v>
      </c>
      <c r="E20" s="296" t="e">
        <f>POWER(B20/$D$20,$C$20)</f>
        <v>#DIV/0!</v>
      </c>
      <c r="F20" s="835">
        <v>40</v>
      </c>
      <c r="G20" s="296" t="e">
        <f>E20*$F$20</f>
        <v>#DIV/0!</v>
      </c>
      <c r="H20" s="134">
        <f>TRUNC($G$13-($G$13/100*B20),2)</f>
        <v>103350</v>
      </c>
      <c r="I20" s="193" t="str">
        <f>A20</f>
        <v>COLMA</v>
      </c>
      <c r="J20" s="199">
        <f>IF(I20=I8,J8,IF(I20=$H$7,$I$7,IF(I20=$H$8,$I$8,IF(I20=#REF!,#REF!,IF(I20=$H$10,$I$10,IF(I20=$H$11,$I$11,"1"))))))</f>
        <v>0</v>
      </c>
      <c r="K20" s="196" t="e">
        <f>G20</f>
        <v>#DIV/0!</v>
      </c>
      <c r="L20" s="70" t="e">
        <f>SUM(J20,K20)</f>
        <v>#DIV/0!</v>
      </c>
      <c r="M20" s="71" t="e">
        <f>IF(AND(K20&gt;=20,J20&gt;=60),"ANOMALIA","NO ANOMALIA")</f>
        <v>#DIV/0!</v>
      </c>
    </row>
    <row r="21" spans="1:13" ht="15.75" x14ac:dyDescent="0.2">
      <c r="A21" s="227" t="str">
        <f>I9</f>
        <v>TELEFLEX MEDICAL SRL</v>
      </c>
      <c r="B21" s="224"/>
      <c r="C21" s="836"/>
      <c r="D21" s="836"/>
      <c r="E21" s="297" t="e">
        <f>POWER(B21/$D$20,$C$20)</f>
        <v>#DIV/0!</v>
      </c>
      <c r="F21" s="836"/>
      <c r="G21" s="297" t="e">
        <f>E21*$F$20</f>
        <v>#DIV/0!</v>
      </c>
      <c r="H21" s="138">
        <f>TRUNC($G$13-($G$13/100*B21),2)</f>
        <v>103350</v>
      </c>
      <c r="I21" s="194" t="str">
        <f>A21</f>
        <v>TELEFLEX MEDICAL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COLOPLAST</v>
      </c>
      <c r="B22" s="224"/>
      <c r="C22" s="836"/>
      <c r="D22" s="836"/>
      <c r="E22" s="297" t="e">
        <f>POWER(B22/$D$20,$C$20)</f>
        <v>#DIV/0!</v>
      </c>
      <c r="F22" s="836"/>
      <c r="G22" s="297" t="e">
        <f>E22*$F$20</f>
        <v>#DIV/0!</v>
      </c>
      <c r="H22" s="138">
        <f>TRUNC($G$13-($G$13/100*B22),2)</f>
        <v>103350</v>
      </c>
      <c r="I22" s="194" t="str">
        <f>A22</f>
        <v>COLOPLAST</v>
      </c>
      <c r="J22" s="200">
        <f>IF(I22=I10,J10,IF(I22=$H$7,$I$7,IF(I22=$H$8,$I$8,IF(I22=#REF!,#REF!,IF(I22=$H$10,$I$10,IF(I22=$H$11,$I$11,"1"))))))</f>
        <v>0</v>
      </c>
      <c r="K22" s="197" t="e">
        <f>G22</f>
        <v>#DIV/0!</v>
      </c>
      <c r="L22" s="72" t="e">
        <f>SUM(J22,K22)</f>
        <v>#DIV/0!</v>
      </c>
      <c r="M22" s="73" t="e">
        <f>IF(AND(K22&gt;=20,J22&gt;=60),"ANOMALIA","NO ANOMALIA")</f>
        <v>#DIV/0!</v>
      </c>
    </row>
    <row r="23" spans="1:13" ht="15.75" x14ac:dyDescent="0.2">
      <c r="A23" s="227" t="str">
        <f>I11</f>
        <v>COOK ITALIA SRL</v>
      </c>
      <c r="B23" s="224"/>
      <c r="C23" s="836"/>
      <c r="D23" s="836"/>
      <c r="E23" s="297" t="e">
        <f>POWER(B23/$D$20,$C$20)</f>
        <v>#DIV/0!</v>
      </c>
      <c r="F23" s="836"/>
      <c r="G23" s="297" t="e">
        <f>E23*$F$20</f>
        <v>#DIV/0!</v>
      </c>
      <c r="H23" s="138">
        <f>TRUNC($G$13-($G$13/100*B23),2)</f>
        <v>103350</v>
      </c>
      <c r="I23" s="194" t="str">
        <f>A23</f>
        <v>COOK ITALIA SRL</v>
      </c>
      <c r="J23" s="200">
        <f>IF(I23=I11,J11,IF(I23=$H$7,$I$7,IF(I23=$H$8,$I$8,IF(I23=#REF!,#REF!,IF(I23=$H$10,$I$10,IF(I23=$H$11,$I$11,"1"))))))</f>
        <v>75.833333333333329</v>
      </c>
      <c r="K23" s="197" t="e">
        <f>G23</f>
        <v>#DIV/0!</v>
      </c>
      <c r="L23" s="72" t="e">
        <f>SUM(J23,K23)</f>
        <v>#DIV/0!</v>
      </c>
      <c r="M23" s="73" t="e">
        <f>IF(AND(K23&gt;=20,J23&gt;=60),"ANOMALIA","NO ANOMALIA")</f>
        <v>#DIV/0!</v>
      </c>
    </row>
    <row r="24" spans="1:13" ht="16.5" thickBot="1" x14ac:dyDescent="0.25">
      <c r="A24" s="228" t="str">
        <f>I12</f>
        <v>OLYMPUS ITALIA SRL</v>
      </c>
      <c r="B24" s="225"/>
      <c r="C24" s="837"/>
      <c r="D24" s="837"/>
      <c r="E24" s="298" t="e">
        <f>POWER(B24/$D$20,$C$20)</f>
        <v>#DIV/0!</v>
      </c>
      <c r="F24" s="837"/>
      <c r="G24" s="298" t="e">
        <f>E24*$F$20</f>
        <v>#DIV/0!</v>
      </c>
      <c r="H24" s="142">
        <f>TRUNC($G$13-($G$13/100*B24),2)</f>
        <v>103350</v>
      </c>
      <c r="I24" s="195" t="str">
        <f>A24</f>
        <v>OLYMPUS ITALIA SRL</v>
      </c>
      <c r="J24" s="201">
        <f>IF(I24=I12,J12,IF(I24=$H$7,$I$7,IF(I24=$H$8,$I$8,IF(I24=#REF!,#REF!,IF(I24=$H$10,$I$10,IF(I24=$H$11,$I$11,"1"))))))</f>
        <v>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363" priority="1" operator="containsText" text="NO ANOMALIA">
      <formula>NOT(ISERROR(SEARCH("NO ANOMALIA",M20)))</formula>
    </cfRule>
    <cfRule type="containsText" dxfId="362" priority="2" operator="containsText" text="ANOMALIA">
      <formula>NOT(ISERROR(SEARCH("ANOMALIA",M20)))</formula>
    </cfRule>
  </conditionalFormatting>
  <conditionalFormatting sqref="M20:M24">
    <cfRule type="containsText" dxfId="361" priority="3" operator="containsText" text="ANOMALIA">
      <formula>NOT(ISERROR(SEARCH("ANOMALIA",M20)))</formula>
    </cfRule>
  </conditionalFormatting>
  <conditionalFormatting sqref="L20:L24">
    <cfRule type="expression" dxfId="360" priority="4">
      <formula>L20=MAX($L$20:$L$28)</formula>
    </cfRule>
  </conditionalFormatting>
  <pageMargins left="0.7" right="0.7" top="0.75" bottom="0.75" header="0.3" footer="0.3"/>
  <pageSetup paperSize="9"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Foglio169">
    <pageSetUpPr fitToPage="1"/>
  </sheetPr>
  <dimension ref="A1:K21"/>
  <sheetViews>
    <sheetView topLeftCell="A11" workbookViewId="0">
      <selection activeCell="J19" sqref="J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527</v>
      </c>
      <c r="B2" s="775"/>
      <c r="C2" s="775"/>
      <c r="D2" s="775"/>
      <c r="E2" s="775"/>
      <c r="F2" s="775"/>
      <c r="G2" s="775"/>
      <c r="H2" s="775"/>
      <c r="I2" s="775"/>
      <c r="J2" s="775"/>
      <c r="K2" s="776"/>
    </row>
    <row r="3" spans="1:11" ht="21" thickBot="1" x14ac:dyDescent="0.35">
      <c r="A3" s="777">
        <f>'Elenco Lotti'!B256</f>
        <v>9830169016</v>
      </c>
      <c r="B3" s="778"/>
      <c r="C3" s="778"/>
      <c r="D3" s="778"/>
      <c r="E3" s="778"/>
      <c r="F3" s="778"/>
      <c r="G3" s="778"/>
      <c r="H3" s="778"/>
      <c r="I3" s="778"/>
      <c r="J3" s="778"/>
      <c r="K3" s="779"/>
    </row>
    <row r="4" spans="1:11" ht="21" thickBot="1" x14ac:dyDescent="0.35">
      <c r="A4" s="802" t="str">
        <f>'Elenco Lotti'!C255</f>
        <v>Stent ureterali speciali</v>
      </c>
      <c r="B4" s="803"/>
      <c r="C4" s="803"/>
      <c r="D4" s="803"/>
      <c r="E4" s="803"/>
      <c r="F4" s="803"/>
      <c r="G4" s="803"/>
      <c r="H4" s="803"/>
      <c r="I4" s="803"/>
      <c r="J4" s="803"/>
      <c r="K4" s="804"/>
    </row>
    <row r="5" spans="1:11" x14ac:dyDescent="0.2">
      <c r="A5" s="780" t="str">
        <f>'Elenco Lotti'!C257</f>
        <v>Set stent ureterale doppio pigtail termosensibile, interamente rivestito di Eparina,   sia all’interno che all’esterno, per impianti a lungo termine, biocompatibile fino a 12 mesi, diametro 5, 6, 7 Fr. lunghezza da 22 a 28 cm.</v>
      </c>
      <c r="B5" s="781"/>
      <c r="C5" s="781"/>
      <c r="D5" s="781"/>
      <c r="E5" s="781"/>
      <c r="F5" s="781"/>
      <c r="G5" s="781"/>
      <c r="H5" s="781"/>
      <c r="I5" s="781"/>
      <c r="J5" s="781"/>
      <c r="K5" s="782"/>
    </row>
    <row r="6" spans="1:11" ht="58.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87" t="str">
        <f>'Elenco Lotti'!R256</f>
        <v>COLMA</v>
      </c>
      <c r="C8" s="205">
        <v>0.9</v>
      </c>
      <c r="D8" s="206">
        <v>0.9</v>
      </c>
      <c r="E8" s="207">
        <v>0.9</v>
      </c>
      <c r="F8" s="89">
        <f t="shared" ref="F8:F15" si="0">AVERAGE(C8:E8)</f>
        <v>0.9</v>
      </c>
      <c r="G8" s="789">
        <f>MAX(F8:F9)</f>
        <v>0.9</v>
      </c>
      <c r="H8" s="431">
        <f>F8/$G8</f>
        <v>1</v>
      </c>
      <c r="I8" s="792">
        <v>50</v>
      </c>
      <c r="J8" s="88">
        <f>H8*I$8</f>
        <v>50</v>
      </c>
      <c r="K8" s="795" t="s">
        <v>678</v>
      </c>
    </row>
    <row r="9" spans="1:11" ht="48" customHeight="1" thickBot="1" x14ac:dyDescent="0.25">
      <c r="A9" s="787"/>
      <c r="B9" s="286" t="str">
        <f>'Elenco Lotti'!R257</f>
        <v>BOSTON SCIENTIFIC S.P.A.</v>
      </c>
      <c r="C9" s="205">
        <v>0.9</v>
      </c>
      <c r="D9" s="206">
        <v>0.9</v>
      </c>
      <c r="E9" s="207">
        <v>0.9</v>
      </c>
      <c r="F9" s="92">
        <f t="shared" si="0"/>
        <v>0.9</v>
      </c>
      <c r="G9" s="790"/>
      <c r="H9" s="432">
        <f>F9/$G8</f>
        <v>1</v>
      </c>
      <c r="I9" s="793"/>
      <c r="J9" s="91">
        <f>H9*I$8</f>
        <v>50</v>
      </c>
      <c r="K9" s="796"/>
    </row>
    <row r="10" spans="1:11" ht="48" customHeight="1" thickBot="1" x14ac:dyDescent="0.25">
      <c r="A10" s="786" t="s">
        <v>623</v>
      </c>
      <c r="B10" s="99" t="str">
        <f>B8</f>
        <v>COLMA</v>
      </c>
      <c r="C10" s="205">
        <v>0.9</v>
      </c>
      <c r="D10" s="206">
        <v>0.9</v>
      </c>
      <c r="E10" s="207">
        <v>0.9</v>
      </c>
      <c r="F10" s="89">
        <f t="shared" si="0"/>
        <v>0.9</v>
      </c>
      <c r="G10" s="789">
        <f>MAX(F10:F11)</f>
        <v>0.9</v>
      </c>
      <c r="H10" s="431">
        <f>F10/$G10</f>
        <v>1</v>
      </c>
      <c r="I10" s="792">
        <v>15</v>
      </c>
      <c r="J10" s="88">
        <f>H10*I$10</f>
        <v>15</v>
      </c>
      <c r="K10" s="796"/>
    </row>
    <row r="11" spans="1:11" ht="48" customHeight="1" thickBot="1" x14ac:dyDescent="0.25">
      <c r="A11" s="787"/>
      <c r="B11" s="100" t="str">
        <f>B9</f>
        <v>BOSTON SCIENTIFIC S.P.A.</v>
      </c>
      <c r="C11" s="205">
        <v>0.9</v>
      </c>
      <c r="D11" s="206">
        <v>0.9</v>
      </c>
      <c r="E11" s="207">
        <v>0.9</v>
      </c>
      <c r="F11" s="92">
        <f t="shared" si="0"/>
        <v>0.9</v>
      </c>
      <c r="G11" s="790"/>
      <c r="H11" s="432">
        <f>F11/$G10</f>
        <v>1</v>
      </c>
      <c r="I11" s="793"/>
      <c r="J11" s="91">
        <f>H11*I$10</f>
        <v>15</v>
      </c>
      <c r="K11" s="796"/>
    </row>
    <row r="12" spans="1:11" ht="48" customHeight="1" thickBot="1" x14ac:dyDescent="0.25">
      <c r="A12" s="786" t="s">
        <v>427</v>
      </c>
      <c r="B12" s="99" t="str">
        <f>B8</f>
        <v>COLMA</v>
      </c>
      <c r="C12" s="205">
        <v>0.9</v>
      </c>
      <c r="D12" s="206">
        <v>0.9</v>
      </c>
      <c r="E12" s="207">
        <v>0.9</v>
      </c>
      <c r="F12" s="89">
        <f t="shared" si="0"/>
        <v>0.9</v>
      </c>
      <c r="G12" s="789">
        <f>MAX(F12:F13)</f>
        <v>0.9</v>
      </c>
      <c r="H12" s="431">
        <f>F12/$G12</f>
        <v>1</v>
      </c>
      <c r="I12" s="792">
        <v>10</v>
      </c>
      <c r="J12" s="88">
        <f>H12*I$12</f>
        <v>10</v>
      </c>
      <c r="K12" s="796"/>
    </row>
    <row r="13" spans="1:11" ht="48" customHeight="1" thickBot="1" x14ac:dyDescent="0.25">
      <c r="A13" s="805"/>
      <c r="B13" s="100" t="str">
        <f>B9</f>
        <v>BOSTON SCIENTIFIC S.P.A.</v>
      </c>
      <c r="C13" s="205">
        <v>0.9</v>
      </c>
      <c r="D13" s="206">
        <v>0.9</v>
      </c>
      <c r="E13" s="207">
        <v>0.9</v>
      </c>
      <c r="F13" s="95">
        <f t="shared" si="0"/>
        <v>0.9</v>
      </c>
      <c r="G13" s="791"/>
      <c r="H13" s="433">
        <f>F13/$G12</f>
        <v>1</v>
      </c>
      <c r="I13" s="794"/>
      <c r="J13" s="94">
        <f>H13*I$12</f>
        <v>10</v>
      </c>
      <c r="K13" s="796"/>
    </row>
    <row r="14" spans="1:11" ht="48" customHeight="1" x14ac:dyDescent="0.2">
      <c r="A14" s="786" t="s">
        <v>621</v>
      </c>
      <c r="B14" s="99" t="str">
        <f>B8</f>
        <v>COLMA</v>
      </c>
      <c r="C14" s="205">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BOSTON SCIENTIFIC S.P.A.</v>
      </c>
      <c r="C15" s="214">
        <v>1</v>
      </c>
      <c r="D15" s="215">
        <v>1</v>
      </c>
      <c r="E15" s="216">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COLMA</v>
      </c>
      <c r="B20" s="148">
        <f>J8+J10+J12+J14</f>
        <v>80</v>
      </c>
      <c r="C20" s="535"/>
      <c r="D20" s="531"/>
      <c r="E20" s="531"/>
      <c r="F20" s="532"/>
      <c r="G20" s="109"/>
      <c r="H20" s="105"/>
      <c r="I20" s="105"/>
      <c r="J20" s="105"/>
      <c r="K20" s="105"/>
    </row>
    <row r="21" spans="1:11" ht="16.5" thickBot="1" x14ac:dyDescent="0.3">
      <c r="A21" s="112" t="str">
        <f>B9</f>
        <v>BOSTON SCIENTIFIC S.P.A.</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2:A13"/>
    <mergeCell ref="G12:G13"/>
    <mergeCell ref="I12:I13"/>
    <mergeCell ref="G14:G15"/>
    <mergeCell ref="I14:I15"/>
    <mergeCell ref="A14:A15"/>
    <mergeCell ref="K8:K15"/>
    <mergeCell ref="I8:I9"/>
    <mergeCell ref="B1:K1"/>
    <mergeCell ref="A2:K2"/>
    <mergeCell ref="A3:K3"/>
    <mergeCell ref="A4:K4"/>
    <mergeCell ref="A5:K6"/>
    <mergeCell ref="A8:A9"/>
    <mergeCell ref="G8:G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Foglio170"/>
  <dimension ref="A1:M20"/>
  <sheetViews>
    <sheetView workbookViewId="0">
      <selection activeCell="L8" sqref="L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527</v>
      </c>
      <c r="B2" s="775"/>
      <c r="C2" s="775"/>
      <c r="D2" s="775"/>
      <c r="E2" s="775"/>
      <c r="F2" s="775"/>
      <c r="G2" s="775"/>
      <c r="H2" s="775"/>
      <c r="I2" s="775"/>
      <c r="J2" s="775"/>
      <c r="K2" s="776"/>
      <c r="L2" s="105"/>
      <c r="M2" s="105"/>
    </row>
    <row r="3" spans="1:13" ht="21" thickBot="1" x14ac:dyDescent="0.35">
      <c r="A3" s="777">
        <f>'Elenco Lotti'!B256</f>
        <v>9830169016</v>
      </c>
      <c r="B3" s="778"/>
      <c r="C3" s="778"/>
      <c r="D3" s="778"/>
      <c r="E3" s="778"/>
      <c r="F3" s="778"/>
      <c r="G3" s="778"/>
      <c r="H3" s="778"/>
      <c r="I3" s="778"/>
      <c r="J3" s="778"/>
      <c r="K3" s="779"/>
      <c r="L3" s="105"/>
      <c r="M3" s="105"/>
    </row>
    <row r="4" spans="1:13" ht="21" thickBot="1" x14ac:dyDescent="0.35">
      <c r="A4" s="802" t="str">
        <f>'Elenco Lotti'!C255</f>
        <v>Stent ureterali speciali</v>
      </c>
      <c r="B4" s="803"/>
      <c r="C4" s="803"/>
      <c r="D4" s="803"/>
      <c r="E4" s="803"/>
      <c r="F4" s="803"/>
      <c r="G4" s="803"/>
      <c r="H4" s="803"/>
      <c r="I4" s="803"/>
      <c r="J4" s="803"/>
      <c r="K4" s="804"/>
      <c r="L4" s="105"/>
      <c r="M4" s="105"/>
    </row>
    <row r="5" spans="1:13" ht="21.75" customHeight="1" x14ac:dyDescent="0.25">
      <c r="A5" s="780" t="str">
        <f>'Elenco Lotti'!C257</f>
        <v>Set stent ureterale doppio pigtail termosensibile, interamente rivestito di Eparina,   sia all’interno che all’esterno, per impianti a lungo termine, biocompatibile fino a 12 mesi, diametro 5, 6, 7 Fr. lunghezza da 22 a 28 cm.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84'!A20</f>
        <v>COLMA</v>
      </c>
      <c r="J8" s="811">
        <f>'LOTTO 84'!B20</f>
        <v>80</v>
      </c>
      <c r="K8" s="812"/>
      <c r="L8" s="117"/>
      <c r="M8" s="118"/>
    </row>
    <row r="9" spans="1:13" ht="16.5" thickBot="1" x14ac:dyDescent="0.3">
      <c r="A9" s="808"/>
      <c r="B9" s="808"/>
      <c r="C9" s="808"/>
      <c r="D9" s="808"/>
      <c r="E9" s="808"/>
      <c r="F9" s="808"/>
      <c r="G9" s="808"/>
      <c r="H9" s="808"/>
      <c r="I9" s="144" t="str">
        <f>'LOTTO 84'!A21</f>
        <v>BOSTON SCIENTIFIC S.P.A.</v>
      </c>
      <c r="J9" s="811">
        <f>'LOTTO 84'!B21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95"/>
      <c r="F12" s="105"/>
      <c r="G12" s="822" t="s">
        <v>432</v>
      </c>
      <c r="H12" s="823"/>
      <c r="I12" s="145"/>
      <c r="J12" s="847"/>
      <c r="K12" s="848"/>
      <c r="L12" s="117"/>
      <c r="M12" s="118"/>
    </row>
    <row r="13" spans="1:13" ht="16.5" thickBot="1" x14ac:dyDescent="0.3">
      <c r="A13" s="819" t="s">
        <v>433</v>
      </c>
      <c r="B13" s="820"/>
      <c r="C13" s="820"/>
      <c r="D13" s="821"/>
      <c r="E13" s="295"/>
      <c r="F13" s="105"/>
      <c r="G13" s="824">
        <f>'Elenco Lotti'!O256</f>
        <v>14310</v>
      </c>
      <c r="H13" s="825"/>
      <c r="I13" s="145"/>
      <c r="J13" s="847"/>
      <c r="K13" s="848"/>
      <c r="L13" s="117"/>
      <c r="M13" s="118"/>
    </row>
    <row r="14" spans="1:13" ht="16.5" thickBot="1" x14ac:dyDescent="0.3">
      <c r="A14" s="826" t="s">
        <v>434</v>
      </c>
      <c r="B14" s="820"/>
      <c r="C14" s="820"/>
      <c r="D14" s="821"/>
      <c r="E14" s="295"/>
      <c r="F14" s="105"/>
      <c r="G14" s="827"/>
      <c r="H14" s="827"/>
      <c r="I14" s="146"/>
      <c r="J14" s="849"/>
      <c r="K14" s="850"/>
      <c r="L14" s="105"/>
      <c r="M14" s="105"/>
    </row>
    <row r="15" spans="1:13" ht="15.75" x14ac:dyDescent="0.25">
      <c r="A15" s="819" t="s">
        <v>435</v>
      </c>
      <c r="B15" s="820"/>
      <c r="C15" s="820"/>
      <c r="D15" s="821"/>
      <c r="E15" s="295"/>
      <c r="F15" s="105"/>
      <c r="G15" s="830"/>
      <c r="H15" s="830"/>
      <c r="I15" s="105"/>
      <c r="J15" s="105"/>
      <c r="K15" s="105"/>
      <c r="L15" s="105"/>
      <c r="M15" s="105"/>
    </row>
    <row r="16" spans="1:13" ht="16.5" thickBot="1" x14ac:dyDescent="0.3">
      <c r="A16" s="831"/>
      <c r="B16" s="832"/>
      <c r="C16" s="832"/>
      <c r="D16" s="833"/>
      <c r="E16" s="295"/>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COLMA</v>
      </c>
      <c r="B19" s="202"/>
      <c r="C19" s="835">
        <v>0.5</v>
      </c>
      <c r="D19" s="835">
        <f>MAX(B19:B20)</f>
        <v>0</v>
      </c>
      <c r="E19" s="296" t="e">
        <f>POWER(B19/$D$19,$C$19)</f>
        <v>#DIV/0!</v>
      </c>
      <c r="F19" s="835">
        <v>40</v>
      </c>
      <c r="G19" s="296" t="e">
        <f>E19*$F$19</f>
        <v>#DIV/0!</v>
      </c>
      <c r="H19" s="134">
        <f>TRUNC($G$13-($G$13/100*B19),2)</f>
        <v>14310</v>
      </c>
      <c r="I19" s="135" t="str">
        <f>A19</f>
        <v>COLMA</v>
      </c>
      <c r="J19" s="296">
        <f>IF(I19=I8,J8,IF(I19=$H$7,$I$7,IF(I19=$H$8,$I$8,IF(I19=#REF!,#REF!,IF(I19=$H$10,$I$10,IF(I19=$H$11,$I$11,"1"))))))</f>
        <v>80</v>
      </c>
      <c r="K19" s="296" t="e">
        <f>G19</f>
        <v>#DIV/0!</v>
      </c>
      <c r="L19" s="70" t="e">
        <f>SUM(J19,K19)</f>
        <v>#DIV/0!</v>
      </c>
      <c r="M19" s="71" t="e">
        <f>IF(AND(K19&gt;=20,J19&gt;=60),"ANOMALIA","NO ANOMALIA")</f>
        <v>#DIV/0!</v>
      </c>
    </row>
    <row r="20" spans="1:13" ht="16.5" thickBot="1" x14ac:dyDescent="0.25">
      <c r="A20" s="140" t="str">
        <f>I9</f>
        <v>BOSTON SCIENTIFIC S.P.A.</v>
      </c>
      <c r="B20" s="204"/>
      <c r="C20" s="837"/>
      <c r="D20" s="837"/>
      <c r="E20" s="298" t="e">
        <f>POWER(B20/$D$19,$C$19)</f>
        <v>#DIV/0!</v>
      </c>
      <c r="F20" s="837"/>
      <c r="G20" s="298" t="e">
        <f>E20*$F$19</f>
        <v>#DIV/0!</v>
      </c>
      <c r="H20" s="142">
        <f>TRUNC($G$13-($G$13/100*B20),2)</f>
        <v>14310</v>
      </c>
      <c r="I20" s="143" t="str">
        <f>A20</f>
        <v>BOSTON SCIENTIFIC S.P.A.</v>
      </c>
      <c r="J20" s="298">
        <f>IF(I20=I9,J9,IF(I20=$H$7,$I$7,IF(I20=$H$8,$I$8,IF(I20=#REF!,#REF!,IF(I20=$H$10,$I$10,IF(I20=$H$11,$I$11,"1"))))))</f>
        <v>80</v>
      </c>
      <c r="K20" s="298"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359" priority="1" operator="containsText" text="NO ANOMALIA">
      <formula>NOT(ISERROR(SEARCH("NO ANOMALIA",M19)))</formula>
    </cfRule>
    <cfRule type="containsText" dxfId="358" priority="2" operator="containsText" text="ANOMALIA">
      <formula>NOT(ISERROR(SEARCH("ANOMALIA",M19)))</formula>
    </cfRule>
  </conditionalFormatting>
  <conditionalFormatting sqref="M19:M20">
    <cfRule type="containsText" dxfId="357" priority="3" operator="containsText" text="ANOMALIA">
      <formula>NOT(ISERROR(SEARCH("ANOMALIA",M19)))</formula>
    </cfRule>
  </conditionalFormatting>
  <conditionalFormatting sqref="L19:L20">
    <cfRule type="expression" dxfId="356" priority="4">
      <formula>L19=MAX($L$19:$L$24)</formula>
    </cfRule>
  </conditionalFormatting>
  <pageMargins left="0.7" right="0.7" top="0.75" bottom="0.75" header="0.3" footer="0.3"/>
  <pageSetup paperSize="9"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Foglio171">
    <pageSetUpPr fitToPage="1"/>
  </sheetPr>
  <dimension ref="A1:K26"/>
  <sheetViews>
    <sheetView topLeftCell="A4" workbookViewId="0">
      <selection activeCell="I35" sqref="I3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528</v>
      </c>
      <c r="B2" s="775"/>
      <c r="C2" s="775"/>
      <c r="D2" s="775"/>
      <c r="E2" s="775"/>
      <c r="F2" s="775"/>
      <c r="G2" s="775"/>
      <c r="H2" s="775"/>
      <c r="I2" s="775"/>
      <c r="J2" s="775"/>
      <c r="K2" s="776"/>
    </row>
    <row r="3" spans="1:11" ht="21" thickBot="1" x14ac:dyDescent="0.35">
      <c r="A3" s="777" t="str">
        <f>'Elenco Lotti'!B259</f>
        <v>98304274FD</v>
      </c>
      <c r="B3" s="778"/>
      <c r="C3" s="778"/>
      <c r="D3" s="778"/>
      <c r="E3" s="778"/>
      <c r="F3" s="778"/>
      <c r="G3" s="778"/>
      <c r="H3" s="778"/>
      <c r="I3" s="778"/>
      <c r="J3" s="778"/>
      <c r="K3" s="779"/>
    </row>
    <row r="4" spans="1:11" ht="21" thickBot="1" x14ac:dyDescent="0.35">
      <c r="A4" s="802" t="str">
        <f>'Elenco Lotti'!C258</f>
        <v>Tumor stent</v>
      </c>
      <c r="B4" s="803"/>
      <c r="C4" s="803"/>
      <c r="D4" s="803"/>
      <c r="E4" s="803"/>
      <c r="F4" s="803"/>
      <c r="G4" s="803"/>
      <c r="H4" s="803"/>
      <c r="I4" s="803"/>
      <c r="J4" s="803"/>
      <c r="K4" s="804"/>
    </row>
    <row r="5" spans="1:11" ht="18" customHeight="1" x14ac:dyDescent="0.2">
      <c r="A5" s="780" t="str">
        <f>'Elenco Lotti'!C259</f>
        <v>stent in poliuretano punta chiusa, orientabile,forato solo sui Pigtail, con rivestimento in idrogel e con la parte diritta (corpo) dello stent rinforzata mediante una struttura metallica intrecciata o equivalente; misure 6 , 7 Fr / 24, 26, 28cm</v>
      </c>
      <c r="B5" s="781"/>
      <c r="C5" s="781"/>
      <c r="D5" s="781"/>
      <c r="E5" s="781"/>
      <c r="F5" s="781"/>
      <c r="G5" s="781"/>
      <c r="H5" s="781"/>
      <c r="I5" s="781"/>
      <c r="J5" s="781"/>
      <c r="K5" s="782"/>
    </row>
    <row r="6" spans="1:11" ht="42.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Lotti'!R259</f>
        <v>COLMA</v>
      </c>
      <c r="C8" s="205">
        <v>0.75</v>
      </c>
      <c r="D8" s="206">
        <v>0.75</v>
      </c>
      <c r="E8" s="207">
        <v>0.75</v>
      </c>
      <c r="F8" s="89">
        <f>AVERAGE(C8:E8)</f>
        <v>0.75</v>
      </c>
      <c r="G8" s="789">
        <f>MAX(F8:F10)</f>
        <v>1</v>
      </c>
      <c r="H8" s="431">
        <f>F8/$G8</f>
        <v>0.75</v>
      </c>
      <c r="I8" s="792">
        <v>50</v>
      </c>
      <c r="J8" s="88">
        <f>H8*I$8</f>
        <v>37.5</v>
      </c>
      <c r="K8" s="795" t="s">
        <v>679</v>
      </c>
    </row>
    <row r="9" spans="1:11" ht="15.75" x14ac:dyDescent="0.2">
      <c r="A9" s="787"/>
      <c r="B9" s="90" t="str">
        <f>'Elenco Lotti'!R260</f>
        <v>TELEFLEX MEDICAL SRL</v>
      </c>
      <c r="C9" s="208">
        <v>1</v>
      </c>
      <c r="D9" s="209">
        <v>1</v>
      </c>
      <c r="E9" s="210">
        <v>1</v>
      </c>
      <c r="F9" s="92">
        <f t="shared" ref="F9:F19" si="0">AVERAGE(C9:E9)</f>
        <v>1</v>
      </c>
      <c r="G9" s="790"/>
      <c r="H9" s="432">
        <f>F9/$G8</f>
        <v>1</v>
      </c>
      <c r="I9" s="793"/>
      <c r="J9" s="91">
        <f>H9*I$8</f>
        <v>50</v>
      </c>
      <c r="K9" s="796"/>
    </row>
    <row r="10" spans="1:11" ht="16.5" thickBot="1" x14ac:dyDescent="0.25">
      <c r="A10" s="788"/>
      <c r="B10" s="93" t="str">
        <f>'Elenco Lotti'!R261</f>
        <v>COLOPLAST</v>
      </c>
      <c r="C10" s="211">
        <v>0.85</v>
      </c>
      <c r="D10" s="212">
        <v>0.85</v>
      </c>
      <c r="E10" s="213">
        <v>0.85</v>
      </c>
      <c r="F10" s="95">
        <f t="shared" si="0"/>
        <v>0.85</v>
      </c>
      <c r="G10" s="791"/>
      <c r="H10" s="433">
        <f>F10/$G8</f>
        <v>0.85</v>
      </c>
      <c r="I10" s="794"/>
      <c r="J10" s="94">
        <f>H10*I$8</f>
        <v>42.5</v>
      </c>
      <c r="K10" s="796"/>
    </row>
    <row r="11" spans="1:11" ht="15.75" customHeight="1" x14ac:dyDescent="0.2">
      <c r="A11" s="786" t="s">
        <v>623</v>
      </c>
      <c r="B11" s="99" t="str">
        <f>B8</f>
        <v>COLMA</v>
      </c>
      <c r="C11" s="205">
        <v>0.75</v>
      </c>
      <c r="D11" s="206">
        <v>0.75</v>
      </c>
      <c r="E11" s="207">
        <v>0.75</v>
      </c>
      <c r="F11" s="89">
        <f t="shared" si="0"/>
        <v>0.75</v>
      </c>
      <c r="G11" s="789">
        <f>MAX(F11:F13)</f>
        <v>1</v>
      </c>
      <c r="H11" s="431">
        <f>F11/$G11</f>
        <v>0.75</v>
      </c>
      <c r="I11" s="792">
        <v>15</v>
      </c>
      <c r="J11" s="88">
        <f>H11*I$11</f>
        <v>11.25</v>
      </c>
      <c r="K11" s="796"/>
    </row>
    <row r="12" spans="1:11" ht="15.75" x14ac:dyDescent="0.2">
      <c r="A12" s="787"/>
      <c r="B12" s="97" t="str">
        <f>B9</f>
        <v>TELEFLEX MEDICAL SRL</v>
      </c>
      <c r="C12" s="208">
        <v>1</v>
      </c>
      <c r="D12" s="209">
        <v>1</v>
      </c>
      <c r="E12" s="210">
        <v>1</v>
      </c>
      <c r="F12" s="92">
        <f t="shared" si="0"/>
        <v>1</v>
      </c>
      <c r="G12" s="790"/>
      <c r="H12" s="432">
        <f>F12/$G11</f>
        <v>1</v>
      </c>
      <c r="I12" s="793"/>
      <c r="J12" s="91">
        <f>H12*I$11</f>
        <v>15</v>
      </c>
      <c r="K12" s="796"/>
    </row>
    <row r="13" spans="1:11" ht="16.5" thickBot="1" x14ac:dyDescent="0.25">
      <c r="A13" s="788"/>
      <c r="B13" s="100" t="str">
        <f>B10</f>
        <v>COLOPLAST</v>
      </c>
      <c r="C13" s="211">
        <v>0.85</v>
      </c>
      <c r="D13" s="212">
        <v>0.85</v>
      </c>
      <c r="E13" s="213">
        <v>0.85</v>
      </c>
      <c r="F13" s="95">
        <f t="shared" si="0"/>
        <v>0.85</v>
      </c>
      <c r="G13" s="791"/>
      <c r="H13" s="433">
        <f>F13/$G11</f>
        <v>0.85</v>
      </c>
      <c r="I13" s="794"/>
      <c r="J13" s="94">
        <f>H13*I$11</f>
        <v>12.75</v>
      </c>
      <c r="K13" s="796"/>
    </row>
    <row r="14" spans="1:11" ht="15.75" customHeight="1" x14ac:dyDescent="0.2">
      <c r="A14" s="786" t="s">
        <v>427</v>
      </c>
      <c r="B14" s="99" t="str">
        <f>B8</f>
        <v>COLMA</v>
      </c>
      <c r="C14" s="217">
        <v>0.75</v>
      </c>
      <c r="D14" s="206">
        <v>0.75</v>
      </c>
      <c r="E14" s="207">
        <v>0.75</v>
      </c>
      <c r="F14" s="89">
        <f t="shared" si="0"/>
        <v>0.75</v>
      </c>
      <c r="G14" s="789">
        <f>MAX(F14:F16)</f>
        <v>1</v>
      </c>
      <c r="H14" s="431">
        <f>F14/$G14</f>
        <v>0.75</v>
      </c>
      <c r="I14" s="792">
        <v>10</v>
      </c>
      <c r="J14" s="88">
        <f>H14*I$14</f>
        <v>7.5</v>
      </c>
      <c r="K14" s="796"/>
    </row>
    <row r="15" spans="1:11" ht="15.75" x14ac:dyDescent="0.2">
      <c r="A15" s="787"/>
      <c r="B15" s="97" t="str">
        <f>B9</f>
        <v>TELEFLEX MEDICAL SRL</v>
      </c>
      <c r="C15" s="218">
        <v>1</v>
      </c>
      <c r="D15" s="209">
        <v>1</v>
      </c>
      <c r="E15" s="210">
        <v>1</v>
      </c>
      <c r="F15" s="92">
        <f t="shared" si="0"/>
        <v>1</v>
      </c>
      <c r="G15" s="790"/>
      <c r="H15" s="432">
        <f>F15/$G14</f>
        <v>1</v>
      </c>
      <c r="I15" s="793"/>
      <c r="J15" s="91">
        <f>H15*I$14</f>
        <v>10</v>
      </c>
      <c r="K15" s="796"/>
    </row>
    <row r="16" spans="1:11" ht="16.5" thickBot="1" x14ac:dyDescent="0.25">
      <c r="A16" s="805"/>
      <c r="B16" s="100" t="str">
        <f>B10</f>
        <v>COLOPLAST</v>
      </c>
      <c r="C16" s="220">
        <v>0.85</v>
      </c>
      <c r="D16" s="215">
        <v>0.85</v>
      </c>
      <c r="E16" s="216">
        <v>0.85</v>
      </c>
      <c r="F16" s="95">
        <f t="shared" si="0"/>
        <v>0.85</v>
      </c>
      <c r="G16" s="791"/>
      <c r="H16" s="433">
        <f>F16/$G14</f>
        <v>0.85</v>
      </c>
      <c r="I16" s="794"/>
      <c r="J16" s="94">
        <f>H16*I$14</f>
        <v>8.5</v>
      </c>
      <c r="K16" s="796"/>
    </row>
    <row r="17" spans="1:11" ht="15.75" x14ac:dyDescent="0.2">
      <c r="A17" s="786" t="s">
        <v>621</v>
      </c>
      <c r="B17" s="99" t="str">
        <f>B8</f>
        <v>COLMA</v>
      </c>
      <c r="C17" s="217">
        <v>1</v>
      </c>
      <c r="D17" s="206">
        <v>1</v>
      </c>
      <c r="E17" s="207">
        <v>1</v>
      </c>
      <c r="F17" s="609">
        <f t="shared" si="0"/>
        <v>1</v>
      </c>
      <c r="G17" s="789">
        <f>MAX(F17:F19)</f>
        <v>1</v>
      </c>
      <c r="H17" s="431">
        <f>F17/$G17</f>
        <v>1</v>
      </c>
      <c r="I17" s="792">
        <v>5</v>
      </c>
      <c r="J17" s="88">
        <f>H17*I$17</f>
        <v>5</v>
      </c>
      <c r="K17" s="796"/>
    </row>
    <row r="18" spans="1:11" ht="15.75" x14ac:dyDescent="0.2">
      <c r="A18" s="787"/>
      <c r="B18" s="96" t="str">
        <f>B9</f>
        <v>TELEFLEX MEDICAL SRL</v>
      </c>
      <c r="C18" s="218">
        <v>1</v>
      </c>
      <c r="D18" s="209">
        <v>1</v>
      </c>
      <c r="E18" s="210">
        <v>1</v>
      </c>
      <c r="F18" s="610">
        <f t="shared" si="0"/>
        <v>1</v>
      </c>
      <c r="G18" s="790"/>
      <c r="H18" s="432">
        <f>F18/$G17</f>
        <v>1</v>
      </c>
      <c r="I18" s="793"/>
      <c r="J18" s="91">
        <f>H18*I$17</f>
        <v>5</v>
      </c>
      <c r="K18" s="796"/>
    </row>
    <row r="19" spans="1:11" ht="16.5" thickBot="1" x14ac:dyDescent="0.25">
      <c r="A19" s="805"/>
      <c r="B19" s="405" t="str">
        <f>B10</f>
        <v>COLOPLAST</v>
      </c>
      <c r="C19" s="220">
        <v>1</v>
      </c>
      <c r="D19" s="215">
        <v>1</v>
      </c>
      <c r="E19" s="216">
        <v>1</v>
      </c>
      <c r="F19" s="612">
        <f t="shared" si="0"/>
        <v>1</v>
      </c>
      <c r="G19" s="806"/>
      <c r="H19" s="434">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customHeight="1" x14ac:dyDescent="0.25">
      <c r="A22" s="798" t="s">
        <v>627</v>
      </c>
      <c r="B22" s="799"/>
      <c r="G22" s="106"/>
      <c r="H22" s="105"/>
      <c r="I22" s="105"/>
      <c r="J22" s="105"/>
      <c r="K22" s="105"/>
    </row>
    <row r="23" spans="1:11" ht="16.5" thickBot="1" x14ac:dyDescent="0.3">
      <c r="A23" s="800"/>
      <c r="B23" s="801"/>
      <c r="G23" s="106"/>
      <c r="H23" s="105"/>
      <c r="I23" s="105"/>
      <c r="J23" s="105"/>
      <c r="K23" s="105"/>
    </row>
    <row r="24" spans="1:11" ht="15.75" x14ac:dyDescent="0.25">
      <c r="A24" s="107" t="str">
        <f>B8</f>
        <v>COLMA</v>
      </c>
      <c r="B24" s="108">
        <f>J8+J11+J14+J17</f>
        <v>61.25</v>
      </c>
      <c r="G24" s="109"/>
      <c r="H24" s="105"/>
      <c r="I24" s="105"/>
      <c r="J24" s="105"/>
      <c r="K24" s="105"/>
    </row>
    <row r="25" spans="1:11" ht="15.75" x14ac:dyDescent="0.25">
      <c r="A25" s="110" t="str">
        <f>B9</f>
        <v>TELEFLEX MEDICAL SRL</v>
      </c>
      <c r="B25" s="111">
        <f>J9+J12+J15+J18</f>
        <v>80</v>
      </c>
      <c r="G25" s="109"/>
      <c r="H25" s="105"/>
      <c r="I25" s="105"/>
      <c r="J25" s="105"/>
      <c r="K25" s="105"/>
    </row>
    <row r="26" spans="1:11" ht="16.5" thickBot="1" x14ac:dyDescent="0.3">
      <c r="A26" s="112" t="str">
        <f>B10</f>
        <v>COLOPLAST</v>
      </c>
      <c r="B26" s="113">
        <f>J10+J13+J16+J19</f>
        <v>68.75</v>
      </c>
      <c r="G26" s="109"/>
      <c r="H26" s="105"/>
      <c r="I26" s="105"/>
      <c r="J26" s="105"/>
      <c r="K26" s="105"/>
    </row>
  </sheetData>
  <sheetProtection formatCells="0" formatColumns="0" formatRows="0" insertColumns="0" insertRows="0" insertHyperlinks="0" deleteColumns="0" deleteRows="0" sort="0" autoFilter="0" pivotTables="0"/>
  <mergeCells count="19">
    <mergeCell ref="B1:K1"/>
    <mergeCell ref="A2:K2"/>
    <mergeCell ref="A3:K3"/>
    <mergeCell ref="A4:K4"/>
    <mergeCell ref="A5:K6"/>
    <mergeCell ref="A22:B23"/>
    <mergeCell ref="A11:A13"/>
    <mergeCell ref="G11:G13"/>
    <mergeCell ref="K8:K19"/>
    <mergeCell ref="I11:I13"/>
    <mergeCell ref="A14:A16"/>
    <mergeCell ref="A17:A19"/>
    <mergeCell ref="G17:G19"/>
    <mergeCell ref="I17:I19"/>
    <mergeCell ref="G14:G16"/>
    <mergeCell ref="I14:I16"/>
    <mergeCell ref="A8:A10"/>
    <mergeCell ref="G8:G10"/>
    <mergeCell ref="I8:I10"/>
  </mergeCells>
  <pageMargins left="0.25" right="0.25" top="0.75" bottom="0.75" header="0.3" footer="0.3"/>
  <pageSetup paperSize="8" scale="80"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Foglio172"/>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528</v>
      </c>
      <c r="B2" s="775"/>
      <c r="C2" s="775"/>
      <c r="D2" s="775"/>
      <c r="E2" s="775"/>
      <c r="F2" s="775"/>
      <c r="G2" s="775"/>
      <c r="H2" s="775"/>
      <c r="I2" s="775"/>
      <c r="J2" s="775"/>
      <c r="K2" s="776"/>
      <c r="L2" s="105"/>
      <c r="M2" s="105"/>
    </row>
    <row r="3" spans="1:13" ht="21" thickBot="1" x14ac:dyDescent="0.35">
      <c r="A3" s="777" t="str">
        <f>'Elenco Lotti'!B259</f>
        <v>98304274FD</v>
      </c>
      <c r="B3" s="778"/>
      <c r="C3" s="778"/>
      <c r="D3" s="778"/>
      <c r="E3" s="778"/>
      <c r="F3" s="778"/>
      <c r="G3" s="778"/>
      <c r="H3" s="778"/>
      <c r="I3" s="778"/>
      <c r="J3" s="778"/>
      <c r="K3" s="779"/>
      <c r="L3" s="105"/>
      <c r="M3" s="105"/>
    </row>
    <row r="4" spans="1:13" ht="21" thickBot="1" x14ac:dyDescent="0.35">
      <c r="A4" s="802" t="str">
        <f>'Elenco Lotti'!C258</f>
        <v>Tumor stent</v>
      </c>
      <c r="B4" s="803"/>
      <c r="C4" s="803"/>
      <c r="D4" s="803"/>
      <c r="E4" s="803"/>
      <c r="F4" s="803"/>
      <c r="G4" s="803"/>
      <c r="H4" s="803"/>
      <c r="I4" s="803"/>
      <c r="J4" s="803"/>
      <c r="K4" s="804"/>
      <c r="L4" s="105"/>
      <c r="M4" s="105"/>
    </row>
    <row r="5" spans="1:13" ht="24" customHeight="1" x14ac:dyDescent="0.25">
      <c r="A5" s="780" t="str">
        <f>'Elenco Lotti'!C259</f>
        <v>stent in poliuretano punta chiusa, orientabile,forato solo sui Pigtail, con rivestimento in idrogel e con la parte diritta (corpo) dello stent rinforzata mediante una struttura metallica intrecciata o equivalente; misure 6 , 7 Fr / 24, 26, 28cm</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85'!A24</f>
        <v>COLMA</v>
      </c>
      <c r="J8" s="811">
        <f>'LOTTO 85'!B24</f>
        <v>61.25</v>
      </c>
      <c r="K8" s="812"/>
      <c r="L8" s="117"/>
      <c r="M8" s="118"/>
    </row>
    <row r="9" spans="1:13" ht="16.5" thickBot="1" x14ac:dyDescent="0.3">
      <c r="A9" s="808"/>
      <c r="B9" s="808"/>
      <c r="C9" s="808"/>
      <c r="D9" s="808"/>
      <c r="E9" s="808"/>
      <c r="F9" s="808"/>
      <c r="G9" s="808"/>
      <c r="H9" s="808"/>
      <c r="I9" s="144" t="str">
        <f>'LOTTO 85'!A25</f>
        <v>TELEFLEX MEDICAL SRL</v>
      </c>
      <c r="J9" s="811">
        <f>'LOTTO 85'!B25</f>
        <v>80</v>
      </c>
      <c r="K9" s="812"/>
      <c r="L9" s="117"/>
      <c r="M9" s="118"/>
    </row>
    <row r="10" spans="1:13" ht="16.5" thickBot="1" x14ac:dyDescent="0.3">
      <c r="A10" s="813" t="s">
        <v>430</v>
      </c>
      <c r="B10" s="814"/>
      <c r="C10" s="814"/>
      <c r="D10" s="815"/>
      <c r="E10" s="119"/>
      <c r="F10" s="119"/>
      <c r="G10" s="119"/>
      <c r="H10" s="119"/>
      <c r="I10" s="144" t="str">
        <f>'LOTTO 85'!A26</f>
        <v>COLOPLAST</v>
      </c>
      <c r="J10" s="811">
        <f>'LOTTO 85'!B26</f>
        <v>68.75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95"/>
      <c r="F12" s="105"/>
      <c r="G12" s="822" t="s">
        <v>432</v>
      </c>
      <c r="H12" s="823"/>
      <c r="I12" s="144"/>
      <c r="J12" s="811"/>
      <c r="K12" s="812"/>
      <c r="L12" s="117"/>
      <c r="M12" s="118"/>
    </row>
    <row r="13" spans="1:13" ht="16.5" thickBot="1" x14ac:dyDescent="0.3">
      <c r="A13" s="819" t="s">
        <v>433</v>
      </c>
      <c r="B13" s="820"/>
      <c r="C13" s="820"/>
      <c r="D13" s="821"/>
      <c r="E13" s="295"/>
      <c r="F13" s="105"/>
      <c r="G13" s="824">
        <f>'Elenco Lotti'!O259</f>
        <v>31482</v>
      </c>
      <c r="H13" s="825"/>
      <c r="I13" s="144"/>
      <c r="J13" s="811"/>
      <c r="K13" s="812"/>
      <c r="L13" s="117"/>
      <c r="M13" s="118"/>
    </row>
    <row r="14" spans="1:13" ht="16.5" thickBot="1" x14ac:dyDescent="0.3">
      <c r="A14" s="855"/>
      <c r="B14" s="856"/>
      <c r="C14" s="856"/>
      <c r="D14" s="857"/>
      <c r="E14" s="295"/>
      <c r="F14" s="105"/>
      <c r="G14" s="152"/>
      <c r="H14" s="152"/>
      <c r="I14" s="144"/>
      <c r="J14" s="811"/>
      <c r="K14" s="812"/>
      <c r="L14" s="117"/>
      <c r="M14" s="118"/>
    </row>
    <row r="15" spans="1:13" ht="16.5" thickBot="1" x14ac:dyDescent="0.3">
      <c r="A15" s="826" t="s">
        <v>434</v>
      </c>
      <c r="B15" s="820"/>
      <c r="C15" s="820"/>
      <c r="D15" s="821"/>
      <c r="E15" s="295"/>
      <c r="F15" s="105"/>
      <c r="G15" s="827"/>
      <c r="H15" s="827"/>
      <c r="I15" s="150"/>
      <c r="J15" s="828"/>
      <c r="K15" s="829"/>
      <c r="L15" s="105"/>
      <c r="M15" s="105"/>
    </row>
    <row r="16" spans="1:13" ht="15.75" x14ac:dyDescent="0.25">
      <c r="A16" s="819" t="s">
        <v>435</v>
      </c>
      <c r="B16" s="820"/>
      <c r="C16" s="820"/>
      <c r="D16" s="821"/>
      <c r="E16" s="295"/>
      <c r="F16" s="105"/>
      <c r="G16" s="830"/>
      <c r="H16" s="830"/>
      <c r="I16" s="105"/>
      <c r="J16" s="105"/>
      <c r="K16" s="105"/>
      <c r="L16" s="105"/>
      <c r="M16" s="105"/>
    </row>
    <row r="17" spans="1:13" ht="16.5" thickBot="1" x14ac:dyDescent="0.3">
      <c r="A17" s="831"/>
      <c r="B17" s="832"/>
      <c r="C17" s="832"/>
      <c r="D17" s="833"/>
      <c r="E17" s="295"/>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COLMA</v>
      </c>
      <c r="B20" s="202"/>
      <c r="C20" s="835">
        <v>0.5</v>
      </c>
      <c r="D20" s="835">
        <f>MAX(B20:B22)</f>
        <v>0</v>
      </c>
      <c r="E20" s="296" t="e">
        <f>POWER(B20/$D$20,$C$20)</f>
        <v>#DIV/0!</v>
      </c>
      <c r="F20" s="835">
        <v>40</v>
      </c>
      <c r="G20" s="296" t="e">
        <f>E20*$F$20</f>
        <v>#DIV/0!</v>
      </c>
      <c r="H20" s="134">
        <f>TRUNC($G$13-($G$13/100*B20),2)</f>
        <v>31482</v>
      </c>
      <c r="I20" s="135" t="str">
        <f>A20</f>
        <v>COLMA</v>
      </c>
      <c r="J20" s="296">
        <f>IF(I20=I8,J8,IF(I20=$H$7,$I$7,IF(I20=$H$8,$I$8,IF(I20=#REF!,#REF!,IF(I20=$H$10,$I$10,IF(I20=$H$11,$I$11,"1"))))))</f>
        <v>61.25</v>
      </c>
      <c r="K20" s="296" t="e">
        <f>G20</f>
        <v>#DIV/0!</v>
      </c>
      <c r="L20" s="70" t="e">
        <f>SUM(J20,K20)</f>
        <v>#DIV/0!</v>
      </c>
      <c r="M20" s="71" t="e">
        <f>IF(AND(K20&gt;=20,J20&gt;=60),"ANOMALIA","NO ANOMALIA")</f>
        <v>#DIV/0!</v>
      </c>
    </row>
    <row r="21" spans="1:13" ht="15.75" x14ac:dyDescent="0.2">
      <c r="A21" s="136" t="str">
        <f>I9</f>
        <v>TELEFLEX MEDICAL SRL</v>
      </c>
      <c r="B21" s="203"/>
      <c r="C21" s="836"/>
      <c r="D21" s="836"/>
      <c r="E21" s="297" t="e">
        <f>POWER(B21/$D$20,$C$20)</f>
        <v>#DIV/0!</v>
      </c>
      <c r="F21" s="836"/>
      <c r="G21" s="297" t="e">
        <f>E21*$F$20</f>
        <v>#DIV/0!</v>
      </c>
      <c r="H21" s="138">
        <f>TRUNC($G$13-($G$13/100*B21),2)</f>
        <v>31482</v>
      </c>
      <c r="I21" s="139" t="str">
        <f>A21</f>
        <v>TELEFLEX MEDICAL SRL</v>
      </c>
      <c r="J21" s="297">
        <f>IF(I21=I9,J9,IF(I21=$H$7,$I$7,IF(I21=$H$8,$I$8,IF(I21=#REF!,#REF!,IF(I21=$H$10,$I$10,IF(I21=$H$11,$I$11,"1"))))))</f>
        <v>80</v>
      </c>
      <c r="K21" s="297" t="e">
        <f>G21</f>
        <v>#DIV/0!</v>
      </c>
      <c r="L21" s="72" t="e">
        <f>SUM(J21,K21)</f>
        <v>#DIV/0!</v>
      </c>
      <c r="M21" s="73" t="e">
        <f>IF(AND(K21&gt;=20,J21&gt;=60),"ANOMALIA","NO ANOMALIA")</f>
        <v>#DIV/0!</v>
      </c>
    </row>
    <row r="22" spans="1:13" ht="16.5" thickBot="1" x14ac:dyDescent="0.25">
      <c r="A22" s="140" t="str">
        <f>I10</f>
        <v>COLOPLAST</v>
      </c>
      <c r="B22" s="204"/>
      <c r="C22" s="837"/>
      <c r="D22" s="837"/>
      <c r="E22" s="298" t="e">
        <f>POWER(B22/$D$20,$C$20)</f>
        <v>#DIV/0!</v>
      </c>
      <c r="F22" s="837"/>
      <c r="G22" s="298" t="e">
        <f>E22*$F$20</f>
        <v>#DIV/0!</v>
      </c>
      <c r="H22" s="142">
        <f>TRUNC($G$13-($G$13/100*B22),2)</f>
        <v>31482</v>
      </c>
      <c r="I22" s="143" t="str">
        <f>A22</f>
        <v>COLOPLAST</v>
      </c>
      <c r="J22" s="298">
        <f>IF(I22=I10,J10,IF(I22=$H$7,$I$7,IF(I22=$H$8,$I$8,IF(I22=#REF!,#REF!,IF(I22=$H$10,$I$10,IF(I22=$H$11,$I$11,"1"))))))</f>
        <v>68.75</v>
      </c>
      <c r="K22" s="298"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355" priority="1" operator="containsText" text="NO ANOMALIA">
      <formula>NOT(ISERROR(SEARCH("NO ANOMALIA",M20)))</formula>
    </cfRule>
    <cfRule type="containsText" dxfId="354" priority="2" operator="containsText" text="ANOMALIA">
      <formula>NOT(ISERROR(SEARCH("ANOMALIA",M20)))</formula>
    </cfRule>
  </conditionalFormatting>
  <conditionalFormatting sqref="M20:M22">
    <cfRule type="containsText" dxfId="353" priority="3" operator="containsText" text="ANOMALIA">
      <formula>NOT(ISERROR(SEARCH("ANOMALIA",M20)))</formula>
    </cfRule>
  </conditionalFormatting>
  <conditionalFormatting sqref="L20:L22">
    <cfRule type="expression" dxfId="352" priority="4">
      <formula>L20=MAX($L$20:$L$26)</formula>
    </cfRule>
  </conditionalFormatting>
  <pageMargins left="0.7" right="0.7" top="0.75" bottom="0.75" header="0.3" footer="0.3"/>
  <pageSetup paperSize="9"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Foglio173">
    <pageSetUpPr fitToPage="1"/>
  </sheetPr>
  <dimension ref="A1:K21"/>
  <sheetViews>
    <sheetView topLeftCell="A7" workbookViewId="0">
      <selection activeCell="G23" sqref="G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529</v>
      </c>
      <c r="B2" s="775"/>
      <c r="C2" s="775"/>
      <c r="D2" s="775"/>
      <c r="E2" s="775"/>
      <c r="F2" s="775"/>
      <c r="G2" s="775"/>
      <c r="H2" s="775"/>
      <c r="I2" s="775"/>
      <c r="J2" s="775"/>
      <c r="K2" s="776"/>
    </row>
    <row r="3" spans="1:11" ht="21" thickBot="1" x14ac:dyDescent="0.35">
      <c r="A3" s="777" t="str">
        <f>'Elenco Lotti'!B262</f>
        <v>983044108C</v>
      </c>
      <c r="B3" s="778"/>
      <c r="C3" s="778"/>
      <c r="D3" s="778"/>
      <c r="E3" s="778"/>
      <c r="F3" s="778"/>
      <c r="G3" s="778"/>
      <c r="H3" s="778"/>
      <c r="I3" s="778"/>
      <c r="J3" s="778"/>
      <c r="K3" s="779"/>
    </row>
    <row r="4" spans="1:11" ht="21" thickBot="1" x14ac:dyDescent="0.35">
      <c r="A4" s="802" t="str">
        <f>'ECONOMICA LOTTO 85'!A4:K4</f>
        <v>Tumor stent</v>
      </c>
      <c r="B4" s="803"/>
      <c r="C4" s="803"/>
      <c r="D4" s="803"/>
      <c r="E4" s="803"/>
      <c r="F4" s="803"/>
      <c r="G4" s="803"/>
      <c r="H4" s="803"/>
      <c r="I4" s="803"/>
      <c r="J4" s="803"/>
      <c r="K4" s="804"/>
    </row>
    <row r="5" spans="1:11" x14ac:dyDescent="0.2">
      <c r="A5" s="780" t="str">
        <f>'Elenco Lotti'!C263</f>
        <v xml:space="preserve">Stent ureterale metallico doppio J,indicato per stenosi neoplastica, a doppio pigtail, periodo permanenza 12 mesi, varie misure </v>
      </c>
      <c r="B5" s="781"/>
      <c r="C5" s="781"/>
      <c r="D5" s="781"/>
      <c r="E5" s="781"/>
      <c r="F5" s="781"/>
      <c r="G5" s="781"/>
      <c r="H5" s="781"/>
      <c r="I5" s="781"/>
      <c r="J5" s="781"/>
      <c r="K5" s="782"/>
    </row>
    <row r="6" spans="1:11" ht="58.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Lotti'!R262</f>
        <v>TELEFLEX MEDICAL SRL</v>
      </c>
      <c r="C8" s="205">
        <v>0.9</v>
      </c>
      <c r="D8" s="205">
        <v>0.9</v>
      </c>
      <c r="E8" s="205">
        <v>0.9</v>
      </c>
      <c r="F8" s="89">
        <f t="shared" ref="F8:F15" si="0">AVERAGE(C8:E8)</f>
        <v>0.9</v>
      </c>
      <c r="G8" s="789">
        <f>MAX(F8:F9)</f>
        <v>0.9</v>
      </c>
      <c r="H8" s="431">
        <f>F8/$G8</f>
        <v>1</v>
      </c>
      <c r="I8" s="792">
        <v>50</v>
      </c>
      <c r="J8" s="88">
        <f>H8*I$8</f>
        <v>50</v>
      </c>
      <c r="K8" s="795" t="s">
        <v>763</v>
      </c>
    </row>
    <row r="9" spans="1:11" ht="48" customHeight="1" thickBot="1" x14ac:dyDescent="0.25">
      <c r="A9" s="787"/>
      <c r="B9" s="286" t="str">
        <f>'Elenco Lotti'!R263</f>
        <v>MEDITREND SRL</v>
      </c>
      <c r="C9" s="208">
        <v>0.5</v>
      </c>
      <c r="D9" s="209">
        <v>0.5</v>
      </c>
      <c r="E9" s="210">
        <v>0.5</v>
      </c>
      <c r="F9" s="92">
        <f t="shared" si="0"/>
        <v>0.5</v>
      </c>
      <c r="G9" s="790"/>
      <c r="H9" s="432">
        <f>F9/$G8</f>
        <v>0.55555555555555558</v>
      </c>
      <c r="I9" s="793"/>
      <c r="J9" s="91">
        <f>H9*I$8</f>
        <v>27.777777777777779</v>
      </c>
      <c r="K9" s="796"/>
    </row>
    <row r="10" spans="1:11" ht="48" customHeight="1" x14ac:dyDescent="0.2">
      <c r="A10" s="786" t="s">
        <v>623</v>
      </c>
      <c r="B10" s="99" t="str">
        <f>B8</f>
        <v>TELEFLEX MEDICAL SRL</v>
      </c>
      <c r="C10" s="205">
        <v>0.9</v>
      </c>
      <c r="D10" s="205">
        <v>0.9</v>
      </c>
      <c r="E10" s="205">
        <v>0.9</v>
      </c>
      <c r="F10" s="89">
        <f t="shared" si="0"/>
        <v>0.9</v>
      </c>
      <c r="G10" s="789">
        <f>MAX(F10:F11)</f>
        <v>0.9</v>
      </c>
      <c r="H10" s="431">
        <f>F10/$G10</f>
        <v>1</v>
      </c>
      <c r="I10" s="792">
        <v>15</v>
      </c>
      <c r="J10" s="88">
        <f>H10*I$10</f>
        <v>15</v>
      </c>
      <c r="K10" s="796"/>
    </row>
    <row r="11" spans="1:11" ht="48" customHeight="1" thickBot="1" x14ac:dyDescent="0.25">
      <c r="A11" s="787"/>
      <c r="B11" s="100" t="str">
        <f>B9</f>
        <v>MEDITREND SRL</v>
      </c>
      <c r="C11" s="208">
        <v>0.5</v>
      </c>
      <c r="D11" s="209">
        <v>0.5</v>
      </c>
      <c r="E11" s="210">
        <v>0.5</v>
      </c>
      <c r="F11" s="92">
        <f t="shared" si="0"/>
        <v>0.5</v>
      </c>
      <c r="G11" s="790"/>
      <c r="H11" s="432">
        <f>F11/$G10</f>
        <v>0.55555555555555558</v>
      </c>
      <c r="I11" s="793"/>
      <c r="J11" s="91">
        <f>H11*I$10</f>
        <v>8.3333333333333339</v>
      </c>
      <c r="K11" s="796"/>
    </row>
    <row r="12" spans="1:11" ht="48" customHeight="1" x14ac:dyDescent="0.2">
      <c r="A12" s="786" t="s">
        <v>427</v>
      </c>
      <c r="B12" s="99" t="str">
        <f>B8</f>
        <v>TELEFLEX MEDICAL SRL</v>
      </c>
      <c r="C12" s="205">
        <v>0.9</v>
      </c>
      <c r="D12" s="205">
        <v>0.9</v>
      </c>
      <c r="E12" s="205">
        <v>0.9</v>
      </c>
      <c r="F12" s="89">
        <f t="shared" si="0"/>
        <v>0.9</v>
      </c>
      <c r="G12" s="789">
        <f>MAX(F12:F13)</f>
        <v>0.9</v>
      </c>
      <c r="H12" s="431">
        <f>F12/$G12</f>
        <v>1</v>
      </c>
      <c r="I12" s="792">
        <v>10</v>
      </c>
      <c r="J12" s="88">
        <f>H12*I$12</f>
        <v>10</v>
      </c>
      <c r="K12" s="796"/>
    </row>
    <row r="13" spans="1:11" ht="48" customHeight="1" thickBot="1" x14ac:dyDescent="0.25">
      <c r="A13" s="805"/>
      <c r="B13" s="100" t="str">
        <f>B9</f>
        <v>MEDITREND SRL</v>
      </c>
      <c r="C13" s="208">
        <v>0.5</v>
      </c>
      <c r="D13" s="209">
        <v>0.5</v>
      </c>
      <c r="E13" s="210">
        <v>0.5</v>
      </c>
      <c r="F13" s="95">
        <f t="shared" si="0"/>
        <v>0.5</v>
      </c>
      <c r="G13" s="791"/>
      <c r="H13" s="433">
        <f>F13/$G12</f>
        <v>0.55555555555555558</v>
      </c>
      <c r="I13" s="794"/>
      <c r="J13" s="94">
        <f>H13*I$12</f>
        <v>5.5555555555555554</v>
      </c>
      <c r="K13" s="796"/>
    </row>
    <row r="14" spans="1:11" ht="48" customHeight="1" x14ac:dyDescent="0.2">
      <c r="A14" s="786" t="s">
        <v>621</v>
      </c>
      <c r="B14" s="99" t="str">
        <f>B8</f>
        <v>TELEFLEX MEDICAL SRL</v>
      </c>
      <c r="C14" s="205">
        <v>1</v>
      </c>
      <c r="D14" s="206">
        <v>1</v>
      </c>
      <c r="E14" s="207">
        <v>1</v>
      </c>
      <c r="F14" s="89">
        <f t="shared" si="0"/>
        <v>1</v>
      </c>
      <c r="G14" s="789">
        <f>MAX(F14:F15)</f>
        <v>1</v>
      </c>
      <c r="H14" s="431">
        <f>F14/$G14</f>
        <v>1</v>
      </c>
      <c r="I14" s="792">
        <v>5</v>
      </c>
      <c r="J14" s="88">
        <f>H14*I$14</f>
        <v>5</v>
      </c>
      <c r="K14" s="796"/>
    </row>
    <row r="15" spans="1:11" ht="48" customHeight="1" thickBot="1" x14ac:dyDescent="0.25">
      <c r="A15" s="805"/>
      <c r="B15" s="405" t="str">
        <f>B9</f>
        <v>MEDITREND SRL</v>
      </c>
      <c r="C15" s="214">
        <v>1</v>
      </c>
      <c r="D15" s="215">
        <v>1</v>
      </c>
      <c r="E15" s="216">
        <v>1</v>
      </c>
      <c r="F15" s="101">
        <f t="shared" si="0"/>
        <v>1</v>
      </c>
      <c r="G15" s="806"/>
      <c r="H15" s="434">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G18" s="106"/>
      <c r="H18" s="105"/>
      <c r="I18" s="105"/>
      <c r="J18" s="105"/>
      <c r="K18" s="105"/>
    </row>
    <row r="19" spans="1:11" ht="16.5" thickBot="1" x14ac:dyDescent="0.3">
      <c r="A19" s="800"/>
      <c r="B19" s="801"/>
      <c r="G19" s="106"/>
      <c r="H19" s="105"/>
      <c r="I19" s="105"/>
      <c r="J19" s="105"/>
      <c r="K19" s="105"/>
    </row>
    <row r="20" spans="1:11" ht="15.75" x14ac:dyDescent="0.25">
      <c r="A20" s="147" t="str">
        <f>B8</f>
        <v>TELEFLEX MEDICAL SRL</v>
      </c>
      <c r="B20" s="148">
        <f>J8+J10+J12+J14</f>
        <v>80</v>
      </c>
      <c r="G20" s="109"/>
      <c r="H20" s="105"/>
      <c r="I20" s="105"/>
      <c r="J20" s="105"/>
      <c r="K20" s="105"/>
    </row>
    <row r="21" spans="1:11" ht="16.5" thickBot="1" x14ac:dyDescent="0.3">
      <c r="A21" s="112" t="str">
        <f>B9</f>
        <v>MEDITREND SRL</v>
      </c>
      <c r="B21" s="113">
        <f>J9+J11+J13+J15</f>
        <v>46.666666666666671</v>
      </c>
      <c r="G21" s="109"/>
      <c r="H21" s="105"/>
      <c r="I21" s="105"/>
      <c r="J21" s="105"/>
      <c r="K21" s="105"/>
    </row>
  </sheetData>
  <sheetProtection formatCells="0" formatColumns="0" formatRows="0" insertColumns="0" insertRows="0" insertHyperlinks="0" deleteColumns="0" deleteRows="0" sort="0" autoFilter="0" pivotTables="0"/>
  <mergeCells count="19">
    <mergeCell ref="K8:K15"/>
    <mergeCell ref="I8:I9"/>
    <mergeCell ref="B1:K1"/>
    <mergeCell ref="A2:K2"/>
    <mergeCell ref="A3:K3"/>
    <mergeCell ref="A4:K4"/>
    <mergeCell ref="A5:K6"/>
    <mergeCell ref="I12:I13"/>
    <mergeCell ref="A8:A9"/>
    <mergeCell ref="G8:G9"/>
    <mergeCell ref="G14:G15"/>
    <mergeCell ref="I14:I15"/>
    <mergeCell ref="A14:A15"/>
    <mergeCell ref="A18:B19"/>
    <mergeCell ref="A10:A11"/>
    <mergeCell ref="G10:G11"/>
    <mergeCell ref="I10:I11"/>
    <mergeCell ref="A12:A13"/>
    <mergeCell ref="G12:G13"/>
  </mergeCells>
  <pageMargins left="0.25" right="0.25" top="0.75" bottom="0.75" header="0.3" footer="0.3"/>
  <pageSetup paperSize="8" scale="80"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Foglio174"/>
  <dimension ref="A1:M20"/>
  <sheetViews>
    <sheetView topLeftCell="A4" workbookViewId="0">
      <selection activeCell="J33" sqref="J3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529</v>
      </c>
      <c r="B2" s="775"/>
      <c r="C2" s="775"/>
      <c r="D2" s="775"/>
      <c r="E2" s="775"/>
      <c r="F2" s="775"/>
      <c r="G2" s="775"/>
      <c r="H2" s="775"/>
      <c r="I2" s="775"/>
      <c r="J2" s="775"/>
      <c r="K2" s="776"/>
      <c r="L2" s="105"/>
      <c r="M2" s="105"/>
    </row>
    <row r="3" spans="1:13" ht="21" thickBot="1" x14ac:dyDescent="0.35">
      <c r="A3" s="777" t="str">
        <f>'Elenco Lotti'!B262</f>
        <v>983044108C</v>
      </c>
      <c r="B3" s="778"/>
      <c r="C3" s="778"/>
      <c r="D3" s="778"/>
      <c r="E3" s="778"/>
      <c r="F3" s="778"/>
      <c r="G3" s="778"/>
      <c r="H3" s="778"/>
      <c r="I3" s="778"/>
      <c r="J3" s="778"/>
      <c r="K3" s="779"/>
      <c r="L3" s="105"/>
      <c r="M3" s="105"/>
    </row>
    <row r="4" spans="1:13" ht="21" thickBot="1" x14ac:dyDescent="0.35">
      <c r="A4" s="802" t="str">
        <f>'ECONOMICA LOTTO 85'!A4:K4</f>
        <v>Tumor stent</v>
      </c>
      <c r="B4" s="803"/>
      <c r="C4" s="803"/>
      <c r="D4" s="803"/>
      <c r="E4" s="803"/>
      <c r="F4" s="803"/>
      <c r="G4" s="803"/>
      <c r="H4" s="803"/>
      <c r="I4" s="803"/>
      <c r="J4" s="803"/>
      <c r="K4" s="804"/>
      <c r="L4" s="105"/>
      <c r="M4" s="105"/>
    </row>
    <row r="5" spans="1:13" ht="21.75" customHeight="1" x14ac:dyDescent="0.25">
      <c r="A5" s="780" t="str">
        <f>'Elenco Lotti'!C263</f>
        <v xml:space="preserve">Stent ureterale metallico doppio J,indicato per stenosi neoplastica, a doppio pigtail, periodo permanenza 12 mesi, varie misure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86'!A20</f>
        <v>TELEFLEX MEDICAL SRL</v>
      </c>
      <c r="J8" s="811">
        <f>'LOTTO 86'!B20</f>
        <v>80</v>
      </c>
      <c r="K8" s="812"/>
      <c r="L8" s="117"/>
      <c r="M8" s="118"/>
    </row>
    <row r="9" spans="1:13" ht="16.5" thickBot="1" x14ac:dyDescent="0.3">
      <c r="A9" s="808"/>
      <c r="B9" s="808"/>
      <c r="C9" s="808"/>
      <c r="D9" s="808"/>
      <c r="E9" s="808"/>
      <c r="F9" s="808"/>
      <c r="G9" s="808"/>
      <c r="H9" s="808"/>
      <c r="I9" s="144" t="str">
        <f>'LOTTO 86'!A21</f>
        <v>MEDITREND SRL</v>
      </c>
      <c r="J9" s="811">
        <f>'LOTTO 86'!B21</f>
        <v>46.666666666666671</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95"/>
      <c r="F12" s="105"/>
      <c r="G12" s="822" t="s">
        <v>432</v>
      </c>
      <c r="H12" s="823"/>
      <c r="I12" s="145"/>
      <c r="J12" s="847"/>
      <c r="K12" s="848"/>
      <c r="L12" s="117"/>
      <c r="M12" s="118"/>
    </row>
    <row r="13" spans="1:13" ht="16.5" thickBot="1" x14ac:dyDescent="0.3">
      <c r="A13" s="819" t="s">
        <v>433</v>
      </c>
      <c r="B13" s="820"/>
      <c r="C13" s="820"/>
      <c r="D13" s="821"/>
      <c r="E13" s="295"/>
      <c r="F13" s="105"/>
      <c r="G13" s="824">
        <f>'Elenco Lotti'!O263</f>
        <v>12243</v>
      </c>
      <c r="H13" s="825"/>
      <c r="I13" s="145"/>
      <c r="J13" s="847"/>
      <c r="K13" s="848"/>
      <c r="L13" s="117"/>
      <c r="M13" s="118"/>
    </row>
    <row r="14" spans="1:13" ht="16.5" thickBot="1" x14ac:dyDescent="0.3">
      <c r="A14" s="826" t="s">
        <v>434</v>
      </c>
      <c r="B14" s="820"/>
      <c r="C14" s="820"/>
      <c r="D14" s="821"/>
      <c r="E14" s="295"/>
      <c r="F14" s="105"/>
      <c r="G14" s="827"/>
      <c r="H14" s="827"/>
      <c r="I14" s="146"/>
      <c r="J14" s="849"/>
      <c r="K14" s="850"/>
      <c r="L14" s="105"/>
      <c r="M14" s="105"/>
    </row>
    <row r="15" spans="1:13" ht="15.75" x14ac:dyDescent="0.25">
      <c r="A15" s="819" t="s">
        <v>435</v>
      </c>
      <c r="B15" s="820"/>
      <c r="C15" s="820"/>
      <c r="D15" s="821"/>
      <c r="E15" s="295"/>
      <c r="F15" s="105"/>
      <c r="G15" s="830"/>
      <c r="H15" s="830"/>
      <c r="I15" s="105"/>
      <c r="J15" s="105"/>
      <c r="K15" s="105"/>
      <c r="L15" s="105"/>
      <c r="M15" s="105"/>
    </row>
    <row r="16" spans="1:13" ht="16.5" thickBot="1" x14ac:dyDescent="0.3">
      <c r="A16" s="831"/>
      <c r="B16" s="832"/>
      <c r="C16" s="832"/>
      <c r="D16" s="833"/>
      <c r="E16" s="295"/>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296" t="e">
        <f>POWER(B19/$D$19,$C$19)</f>
        <v>#DIV/0!</v>
      </c>
      <c r="F19" s="835">
        <v>40</v>
      </c>
      <c r="G19" s="296" t="e">
        <f>E19*$F$19</f>
        <v>#DIV/0!</v>
      </c>
      <c r="H19" s="134">
        <f>TRUNC($G$13-($G$13/100*B19),2)</f>
        <v>12243</v>
      </c>
      <c r="I19" s="135" t="str">
        <f>A19</f>
        <v>TELEFLEX MEDICAL SRL</v>
      </c>
      <c r="J19" s="296">
        <f>IF(I19=I8,J8,IF(I19=$H$7,$I$7,IF(I19=$H$8,$I$8,IF(I19=#REF!,#REF!,IF(I19=$H$10,$I$10,IF(I19=$H$11,$I$11,"1"))))))</f>
        <v>80</v>
      </c>
      <c r="K19" s="296" t="e">
        <f>G19</f>
        <v>#DIV/0!</v>
      </c>
      <c r="L19" s="70" t="e">
        <f>SUM(J19,K19)</f>
        <v>#DIV/0!</v>
      </c>
      <c r="M19" s="71" t="e">
        <f>IF(AND(K19&gt;=20,J19&gt;=60),"ANOMALIA","NO ANOMALIA")</f>
        <v>#DIV/0!</v>
      </c>
    </row>
    <row r="20" spans="1:13" ht="16.5" thickBot="1" x14ac:dyDescent="0.25">
      <c r="A20" s="140" t="str">
        <f>I9</f>
        <v>MEDITREND SRL</v>
      </c>
      <c r="B20" s="204"/>
      <c r="C20" s="837"/>
      <c r="D20" s="837"/>
      <c r="E20" s="298" t="e">
        <f>POWER(B20/$D$19,$C$19)</f>
        <v>#DIV/0!</v>
      </c>
      <c r="F20" s="837"/>
      <c r="G20" s="298" t="e">
        <f>E20*$F$19</f>
        <v>#DIV/0!</v>
      </c>
      <c r="H20" s="142">
        <f>TRUNC($G$13-($G$13/100*B20),2)</f>
        <v>12243</v>
      </c>
      <c r="I20" s="143" t="str">
        <f>A20</f>
        <v>MEDITREND SRL</v>
      </c>
      <c r="J20" s="298">
        <f>IF(I20=I9,J9,IF(I20=$H$7,$I$7,IF(I20=$H$8,$I$8,IF(I20=#REF!,#REF!,IF(I20=$H$10,$I$10,IF(I20=$H$11,$I$11,"1"))))))</f>
        <v>46.666666666666671</v>
      </c>
      <c r="K20" s="298"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351" priority="1" operator="containsText" text="NO ANOMALIA">
      <formula>NOT(ISERROR(SEARCH("NO ANOMALIA",M19)))</formula>
    </cfRule>
    <cfRule type="containsText" dxfId="350" priority="2" operator="containsText" text="ANOMALIA">
      <formula>NOT(ISERROR(SEARCH("ANOMALIA",M19)))</formula>
    </cfRule>
  </conditionalFormatting>
  <conditionalFormatting sqref="M19:M20">
    <cfRule type="containsText" dxfId="349" priority="3" operator="containsText" text="ANOMALIA">
      <formula>NOT(ISERROR(SEARCH("ANOMALIA",M19)))</formula>
    </cfRule>
  </conditionalFormatting>
  <conditionalFormatting sqref="L19:L20">
    <cfRule type="expression" dxfId="348" priority="4">
      <formula>L19=MAX($L$19:$L$24)</formula>
    </cfRule>
  </conditionalFormatting>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Foglio175">
    <pageSetUpPr fitToPage="1"/>
  </sheetPr>
  <dimension ref="A1:K16"/>
  <sheetViews>
    <sheetView topLeftCell="A4" workbookViewId="0">
      <selection activeCell="I21" sqref="I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530</v>
      </c>
      <c r="B2" s="775"/>
      <c r="C2" s="775"/>
      <c r="D2" s="775"/>
      <c r="E2" s="775"/>
      <c r="F2" s="775"/>
      <c r="G2" s="775"/>
      <c r="H2" s="775"/>
      <c r="I2" s="775"/>
      <c r="J2" s="775"/>
      <c r="K2" s="776"/>
    </row>
    <row r="3" spans="1:11" ht="21" thickBot="1" x14ac:dyDescent="0.35">
      <c r="A3" s="777" t="str">
        <f>'Elenco Lotti'!B265</f>
        <v>983045299D</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ht="12.75" customHeight="1" x14ac:dyDescent="0.2">
      <c r="A5" s="780" t="str">
        <f>'Elenco Lotti'!C265</f>
        <v>Set per posizionamento filo guida di sicurezza in chirurgia percutanea composto da guaina ed otturatore in polietilene o compatibile radiopaco di diametro: 8/12 Fr circa.  Lunghezza guaina 22 cm circa e lunghezza otturatore 27 cm circa.</v>
      </c>
      <c r="B5" s="781"/>
      <c r="C5" s="781"/>
      <c r="D5" s="781"/>
      <c r="E5" s="781"/>
      <c r="F5" s="781"/>
      <c r="G5" s="781"/>
      <c r="H5" s="781"/>
      <c r="I5" s="781"/>
      <c r="J5" s="781"/>
      <c r="K5" s="782"/>
    </row>
    <row r="6" spans="1:11" ht="39"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348" t="str">
        <f>'Elenco Lotti'!R265</f>
        <v>COOK ITALIA SRL</v>
      </c>
      <c r="C8" s="205">
        <v>1</v>
      </c>
      <c r="D8" s="206">
        <v>1</v>
      </c>
      <c r="E8" s="207">
        <v>1</v>
      </c>
      <c r="F8" s="89">
        <f>AVERAGE(C8:E8)</f>
        <v>1</v>
      </c>
      <c r="G8" s="431">
        <f>MAX(F8:F8)</f>
        <v>1</v>
      </c>
      <c r="H8" s="431">
        <f>F8/$G8</f>
        <v>1</v>
      </c>
      <c r="I8" s="435">
        <v>50</v>
      </c>
      <c r="J8" s="88">
        <f>H8*I$8</f>
        <v>50</v>
      </c>
      <c r="K8" s="795" t="s">
        <v>732</v>
      </c>
    </row>
    <row r="9" spans="1:11" ht="48" customHeight="1" thickBot="1" x14ac:dyDescent="0.25">
      <c r="A9" s="430" t="s">
        <v>623</v>
      </c>
      <c r="B9" s="236" t="str">
        <f>B8</f>
        <v>COOK ITALIA SRL</v>
      </c>
      <c r="C9" s="205">
        <v>1</v>
      </c>
      <c r="D9" s="206">
        <v>1</v>
      </c>
      <c r="E9" s="207">
        <v>1</v>
      </c>
      <c r="F9" s="89">
        <f>AVERAGE(C9:E9)</f>
        <v>1</v>
      </c>
      <c r="G9" s="431">
        <f>MAX(F9:F9)</f>
        <v>1</v>
      </c>
      <c r="H9" s="431">
        <f>F9/$G9</f>
        <v>1</v>
      </c>
      <c r="I9" s="435">
        <v>15</v>
      </c>
      <c r="J9" s="88">
        <f>H9*I$9</f>
        <v>15</v>
      </c>
      <c r="K9" s="796"/>
    </row>
    <row r="10" spans="1:11" ht="48" customHeight="1" thickBot="1" x14ac:dyDescent="0.25">
      <c r="A10" s="235" t="s">
        <v>427</v>
      </c>
      <c r="B10" s="465" t="str">
        <f>B8</f>
        <v>COOK ITALIA SRL</v>
      </c>
      <c r="C10" s="205">
        <v>1</v>
      </c>
      <c r="D10" s="206">
        <v>1</v>
      </c>
      <c r="E10" s="207">
        <v>1</v>
      </c>
      <c r="F10" s="406">
        <f>AVERAGE(C10:E10)</f>
        <v>1</v>
      </c>
      <c r="G10" s="407">
        <f>MAX(F10:F10)</f>
        <v>1</v>
      </c>
      <c r="H10" s="407">
        <f>F10/$G10</f>
        <v>1</v>
      </c>
      <c r="I10" s="408">
        <v>10</v>
      </c>
      <c r="J10" s="409">
        <f>H10*I$10</f>
        <v>10</v>
      </c>
      <c r="K10" s="796"/>
    </row>
    <row r="11" spans="1:11" ht="48" customHeight="1" thickBot="1" x14ac:dyDescent="0.25">
      <c r="A11" s="235" t="s">
        <v>621</v>
      </c>
      <c r="B11" s="236" t="str">
        <f>B8</f>
        <v>COOK ITALIA SRL</v>
      </c>
      <c r="C11" s="545">
        <v>1</v>
      </c>
      <c r="D11" s="238">
        <v>1</v>
      </c>
      <c r="E11" s="239">
        <v>1</v>
      </c>
      <c r="F11" s="240">
        <f>AVERAGE(C11:E11)</f>
        <v>1</v>
      </c>
      <c r="G11" s="241">
        <f>MAX(F11:F11)</f>
        <v>1</v>
      </c>
      <c r="H11" s="241">
        <f>F11/$G11</f>
        <v>1</v>
      </c>
      <c r="I11" s="242">
        <v>5</v>
      </c>
      <c r="J11" s="243">
        <f>H11*I$11</f>
        <v>5</v>
      </c>
      <c r="K11" s="797"/>
    </row>
    <row r="12" spans="1:11" ht="15.75" x14ac:dyDescent="0.25">
      <c r="A12" s="103"/>
      <c r="B12" s="104"/>
      <c r="C12" s="426"/>
      <c r="D12" s="426"/>
      <c r="E12" s="426"/>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Foglio176"/>
  <dimension ref="A1:M19"/>
  <sheetViews>
    <sheetView workbookViewId="0">
      <selection activeCell="J29" sqref="J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530</v>
      </c>
      <c r="B2" s="775"/>
      <c r="C2" s="775"/>
      <c r="D2" s="775"/>
      <c r="E2" s="775"/>
      <c r="F2" s="775"/>
      <c r="G2" s="775"/>
      <c r="H2" s="775"/>
      <c r="I2" s="775"/>
      <c r="J2" s="775"/>
      <c r="K2" s="776"/>
      <c r="L2" s="105"/>
      <c r="M2" s="105"/>
    </row>
    <row r="3" spans="1:13" ht="21" thickBot="1" x14ac:dyDescent="0.35">
      <c r="A3" s="777" t="str">
        <f>'Elenco Lotti'!B265</f>
        <v>983045299D</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1.75" customHeight="1" x14ac:dyDescent="0.25">
      <c r="A5" s="780" t="str">
        <f>'Elenco Lotti'!C265</f>
        <v>Set per posizionamento filo guida di sicurezza in chirurgia percutanea composto da guaina ed otturatore in polietilene o compatibile radiopaco di diametro: 8/12 Fr circa.  Lunghezza guaina 22 cm circa e lunghezza otturatore 27 cm circa.</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87'!A16</f>
        <v>COOK ITALIA SRL</v>
      </c>
      <c r="J8" s="811">
        <f>'LOTTO 87'!B16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95"/>
      <c r="F12" s="105"/>
      <c r="G12" s="822" t="s">
        <v>432</v>
      </c>
      <c r="H12" s="823"/>
      <c r="I12" s="150"/>
      <c r="J12" s="828"/>
      <c r="K12" s="829"/>
      <c r="L12" s="117"/>
      <c r="M12" s="118"/>
    </row>
    <row r="13" spans="1:13" ht="16.5" thickBot="1" x14ac:dyDescent="0.3">
      <c r="A13" s="819" t="s">
        <v>433</v>
      </c>
      <c r="B13" s="820"/>
      <c r="C13" s="820"/>
      <c r="D13" s="821"/>
      <c r="E13" s="295"/>
      <c r="F13" s="105"/>
      <c r="G13" s="824">
        <f>'Elenco Lotti'!O265</f>
        <v>16324</v>
      </c>
      <c r="H13" s="825"/>
      <c r="I13" s="150"/>
      <c r="J13" s="828"/>
      <c r="K13" s="829"/>
      <c r="L13" s="117"/>
      <c r="M13" s="118"/>
    </row>
    <row r="14" spans="1:13" ht="16.5" thickBot="1" x14ac:dyDescent="0.3">
      <c r="A14" s="826" t="s">
        <v>434</v>
      </c>
      <c r="B14" s="820"/>
      <c r="C14" s="820"/>
      <c r="D14" s="821"/>
      <c r="E14" s="295"/>
      <c r="F14" s="105"/>
      <c r="G14" s="827"/>
      <c r="H14" s="827"/>
      <c r="I14" s="150"/>
      <c r="J14" s="828"/>
      <c r="K14" s="829"/>
      <c r="L14" s="105"/>
      <c r="M14" s="105"/>
    </row>
    <row r="15" spans="1:13" ht="15.75" x14ac:dyDescent="0.25">
      <c r="A15" s="819" t="s">
        <v>435</v>
      </c>
      <c r="B15" s="820"/>
      <c r="C15" s="820"/>
      <c r="D15" s="821"/>
      <c r="E15" s="295"/>
      <c r="F15" s="105"/>
      <c r="G15" s="830"/>
      <c r="H15" s="830"/>
      <c r="I15" s="105"/>
      <c r="J15" s="105"/>
      <c r="K15" s="105"/>
      <c r="L15" s="105"/>
      <c r="M15" s="105"/>
    </row>
    <row r="16" spans="1:13" ht="16.5" thickBot="1" x14ac:dyDescent="0.3">
      <c r="A16" s="831"/>
      <c r="B16" s="832"/>
      <c r="C16" s="832"/>
      <c r="D16" s="833"/>
      <c r="E16" s="295"/>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16324</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347" priority="1" operator="containsText" text="NO ANOMALIA">
      <formula>NOT(ISERROR(SEARCH("NO ANOMALIA",M19)))</formula>
    </cfRule>
    <cfRule type="containsText" dxfId="346" priority="2" operator="containsText" text="ANOMALIA">
      <formula>NOT(ISERROR(SEARCH("ANOMALIA",M19)))</formula>
    </cfRule>
  </conditionalFormatting>
  <conditionalFormatting sqref="M19">
    <cfRule type="containsText" dxfId="345" priority="3" operator="containsText" text="ANOMALIA">
      <formula>NOT(ISERROR(SEARCH("ANOMALIA",M19)))</formula>
    </cfRule>
  </conditionalFormatting>
  <conditionalFormatting sqref="L19">
    <cfRule type="expression" dxfId="344" priority="4">
      <formula>L19=MAX($L$19:$L$23)</formula>
    </cfRule>
  </conditionalFormatting>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Foglio177">
    <pageSetUpPr fitToPage="1"/>
  </sheetPr>
  <dimension ref="A1:K20"/>
  <sheetViews>
    <sheetView topLeftCell="A4" workbookViewId="0">
      <selection activeCell="J23" sqref="J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531</v>
      </c>
      <c r="B2" s="775"/>
      <c r="C2" s="775"/>
      <c r="D2" s="775"/>
      <c r="E2" s="775"/>
      <c r="F2" s="775"/>
      <c r="G2" s="775"/>
      <c r="H2" s="775"/>
      <c r="I2" s="775"/>
      <c r="J2" s="775"/>
      <c r="K2" s="776"/>
    </row>
    <row r="3" spans="1:11" ht="21" thickBot="1" x14ac:dyDescent="0.35">
      <c r="A3" s="777" t="str">
        <f>'Elenco Lotti'!B267</f>
        <v>98304632B3</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ht="12.75" customHeight="1" x14ac:dyDescent="0.2">
      <c r="A5" s="780" t="str">
        <f>'Elenco Lotti'!C266</f>
        <v>Dilatatori fasciali per nefrostomia in polietilene da 5 a 24 Fr lunghezza 20 cm confezionati singolarmente</v>
      </c>
      <c r="B5" s="781"/>
      <c r="C5" s="781"/>
      <c r="D5" s="781"/>
      <c r="E5" s="781"/>
      <c r="F5" s="781"/>
      <c r="G5" s="781"/>
      <c r="H5" s="781"/>
      <c r="I5" s="781"/>
      <c r="J5" s="781"/>
      <c r="K5" s="782"/>
    </row>
    <row r="6" spans="1:11" ht="33.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7.5" customHeight="1" x14ac:dyDescent="0.2">
      <c r="A8" s="786" t="s">
        <v>622</v>
      </c>
      <c r="B8" s="87" t="str">
        <f>'Elenco Lotti'!R266</f>
        <v>CHIRURMEDICA SRL</v>
      </c>
      <c r="C8" s="217">
        <v>0.85</v>
      </c>
      <c r="D8" s="206">
        <v>0.85</v>
      </c>
      <c r="E8" s="207">
        <v>0.85</v>
      </c>
      <c r="F8" s="89">
        <f t="shared" ref="F8:F15" si="0">AVERAGE(C8:E8)</f>
        <v>0.85</v>
      </c>
      <c r="G8" s="789">
        <f>MAX(F8:F9)</f>
        <v>0.85</v>
      </c>
      <c r="H8" s="431">
        <f>F8/$G8</f>
        <v>1</v>
      </c>
      <c r="I8" s="792">
        <v>50</v>
      </c>
      <c r="J8" s="88">
        <f>H8*I$8</f>
        <v>50</v>
      </c>
      <c r="K8" s="795" t="s">
        <v>680</v>
      </c>
    </row>
    <row r="9" spans="1:11" ht="37.5" customHeight="1" thickBot="1" x14ac:dyDescent="0.25">
      <c r="A9" s="787"/>
      <c r="B9" s="286" t="str">
        <f>'Elenco Lotti'!R267</f>
        <v>COOK ITALIA SRL</v>
      </c>
      <c r="C9" s="553">
        <v>0.85</v>
      </c>
      <c r="D9" s="554">
        <v>0.85</v>
      </c>
      <c r="E9" s="555">
        <v>0.85</v>
      </c>
      <c r="F9" s="92">
        <f t="shared" si="0"/>
        <v>0.85</v>
      </c>
      <c r="G9" s="790"/>
      <c r="H9" s="432">
        <f>F9/$G8</f>
        <v>1</v>
      </c>
      <c r="I9" s="793"/>
      <c r="J9" s="91">
        <f>H9*I$8</f>
        <v>50</v>
      </c>
      <c r="K9" s="796"/>
    </row>
    <row r="10" spans="1:11" ht="37.5" customHeight="1" x14ac:dyDescent="0.2">
      <c r="A10" s="786" t="s">
        <v>623</v>
      </c>
      <c r="B10" s="99" t="str">
        <f>B8</f>
        <v>CHIRURMEDICA SRL</v>
      </c>
      <c r="C10" s="217">
        <v>0.85</v>
      </c>
      <c r="D10" s="206">
        <v>0.85</v>
      </c>
      <c r="E10" s="207">
        <v>0.85</v>
      </c>
      <c r="F10" s="89">
        <f t="shared" si="0"/>
        <v>0.85</v>
      </c>
      <c r="G10" s="789">
        <f>MAX(F10:F11)</f>
        <v>0.85</v>
      </c>
      <c r="H10" s="431">
        <f>F10/$G10</f>
        <v>1</v>
      </c>
      <c r="I10" s="792">
        <v>15</v>
      </c>
      <c r="J10" s="88">
        <f>H10*I$10</f>
        <v>15</v>
      </c>
      <c r="K10" s="796"/>
    </row>
    <row r="11" spans="1:11" ht="37.5" customHeight="1" thickBot="1" x14ac:dyDescent="0.25">
      <c r="A11" s="787"/>
      <c r="B11" s="100" t="str">
        <f>B9</f>
        <v>COOK ITALIA SRL</v>
      </c>
      <c r="C11" s="553">
        <v>0.85</v>
      </c>
      <c r="D11" s="554">
        <v>0.85</v>
      </c>
      <c r="E11" s="555">
        <v>0.85</v>
      </c>
      <c r="F11" s="92">
        <f t="shared" si="0"/>
        <v>0.85</v>
      </c>
      <c r="G11" s="790"/>
      <c r="H11" s="432">
        <f>F11/$G10</f>
        <v>1</v>
      </c>
      <c r="I11" s="793"/>
      <c r="J11" s="91">
        <f>H11*I$10</f>
        <v>15</v>
      </c>
      <c r="K11" s="796"/>
    </row>
    <row r="12" spans="1:11" ht="37.5" customHeight="1" x14ac:dyDescent="0.2">
      <c r="A12" s="786" t="s">
        <v>427</v>
      </c>
      <c r="B12" s="99" t="str">
        <f>B8</f>
        <v>CHIRURMEDICA SRL</v>
      </c>
      <c r="C12" s="217">
        <v>0.85</v>
      </c>
      <c r="D12" s="206">
        <v>0.85</v>
      </c>
      <c r="E12" s="207">
        <v>0.85</v>
      </c>
      <c r="F12" s="89">
        <f t="shared" si="0"/>
        <v>0.85</v>
      </c>
      <c r="G12" s="789">
        <f>MAX(F12:F13)</f>
        <v>0.85</v>
      </c>
      <c r="H12" s="431">
        <f>F12/$G12</f>
        <v>1</v>
      </c>
      <c r="I12" s="792">
        <v>10</v>
      </c>
      <c r="J12" s="88">
        <f>H12*I$12</f>
        <v>10</v>
      </c>
      <c r="K12" s="796"/>
    </row>
    <row r="13" spans="1:11" ht="37.5" customHeight="1" thickBot="1" x14ac:dyDescent="0.25">
      <c r="A13" s="805"/>
      <c r="B13" s="100" t="str">
        <f>B9</f>
        <v>COOK ITALIA SRL</v>
      </c>
      <c r="C13" s="553">
        <v>0.85</v>
      </c>
      <c r="D13" s="554">
        <v>0.85</v>
      </c>
      <c r="E13" s="555">
        <v>0.85</v>
      </c>
      <c r="F13" s="95">
        <f t="shared" si="0"/>
        <v>0.85</v>
      </c>
      <c r="G13" s="791"/>
      <c r="H13" s="433">
        <f>F13/$G12</f>
        <v>1</v>
      </c>
      <c r="I13" s="794"/>
      <c r="J13" s="94">
        <f>H13*I$12</f>
        <v>10</v>
      </c>
      <c r="K13" s="796"/>
    </row>
    <row r="14" spans="1:11" ht="37.5" customHeight="1" x14ac:dyDescent="0.2">
      <c r="A14" s="786" t="s">
        <v>621</v>
      </c>
      <c r="B14" s="99" t="str">
        <f>B8</f>
        <v>CHIRURMEDICA SRL</v>
      </c>
      <c r="C14" s="217">
        <v>1</v>
      </c>
      <c r="D14" s="206">
        <v>1</v>
      </c>
      <c r="E14" s="207">
        <v>1</v>
      </c>
      <c r="F14" s="89">
        <f t="shared" si="0"/>
        <v>1</v>
      </c>
      <c r="G14" s="789">
        <f>MAX(F14:F15)</f>
        <v>1</v>
      </c>
      <c r="H14" s="431">
        <f>F14/$G14</f>
        <v>1</v>
      </c>
      <c r="I14" s="792">
        <v>5</v>
      </c>
      <c r="J14" s="88">
        <f>H14*I$14</f>
        <v>5</v>
      </c>
      <c r="K14" s="796"/>
    </row>
    <row r="15" spans="1:11" ht="37.5" customHeight="1" thickBot="1" x14ac:dyDescent="0.25">
      <c r="A15" s="805"/>
      <c r="B15" s="100" t="str">
        <f>B9</f>
        <v>COOK ITALIA SRL</v>
      </c>
      <c r="C15" s="553">
        <v>1</v>
      </c>
      <c r="D15" s="554">
        <v>1</v>
      </c>
      <c r="E15" s="555">
        <v>1</v>
      </c>
      <c r="F15" s="101">
        <f t="shared" si="0"/>
        <v>1</v>
      </c>
      <c r="G15" s="806"/>
      <c r="H15" s="434">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x14ac:dyDescent="0.25">
      <c r="A17" s="798" t="s">
        <v>627</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CHIRURMEDICA SRL</v>
      </c>
      <c r="B19" s="148">
        <f>J8+J10+J12+J14</f>
        <v>80</v>
      </c>
      <c r="C19" s="535"/>
      <c r="D19" s="531"/>
      <c r="E19" s="531"/>
      <c r="F19" s="532"/>
      <c r="G19" s="109"/>
      <c r="H19" s="105"/>
      <c r="I19" s="105"/>
      <c r="J19" s="105"/>
      <c r="K19" s="105"/>
    </row>
    <row r="20" spans="1:11" ht="16.5" thickBot="1" x14ac:dyDescent="0.3">
      <c r="A20" s="112" t="str">
        <f>B9</f>
        <v>COOK ITALIA SRL</v>
      </c>
      <c r="B20" s="113">
        <f>J9+J11+J13+J15</f>
        <v>80</v>
      </c>
      <c r="C20" s="535"/>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A17:B18"/>
    <mergeCell ref="A10:A11"/>
    <mergeCell ref="G10:G11"/>
    <mergeCell ref="I10:I11"/>
    <mergeCell ref="A12:A13"/>
    <mergeCell ref="G12:G13"/>
    <mergeCell ref="I12:I13"/>
    <mergeCell ref="G14:G15"/>
    <mergeCell ref="I14:I15"/>
    <mergeCell ref="K8:K15"/>
    <mergeCell ref="B1:K1"/>
    <mergeCell ref="A2:K2"/>
    <mergeCell ref="A3:K3"/>
    <mergeCell ref="A4:K4"/>
    <mergeCell ref="A5:K6"/>
    <mergeCell ref="A14:A15"/>
    <mergeCell ref="I8:I9"/>
    <mergeCell ref="A8:A9"/>
    <mergeCell ref="G8:G9"/>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6"/>
  <dimension ref="A1:M22"/>
  <sheetViews>
    <sheetView topLeftCell="A4"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450</v>
      </c>
      <c r="B2" s="775"/>
      <c r="C2" s="775"/>
      <c r="D2" s="775"/>
      <c r="E2" s="775"/>
      <c r="F2" s="775"/>
      <c r="G2" s="775"/>
      <c r="H2" s="775"/>
      <c r="I2" s="775"/>
      <c r="J2" s="775"/>
      <c r="K2" s="776"/>
      <c r="L2" s="105"/>
      <c r="M2" s="105"/>
    </row>
    <row r="3" spans="1:13" ht="21" thickBot="1" x14ac:dyDescent="0.35">
      <c r="A3" s="777" t="str">
        <f>'Elenco Lotti'!B33</f>
        <v>98210971A2</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4" customHeight="1" x14ac:dyDescent="0.25">
      <c r="A5" s="780" t="str">
        <f>'Elenco Lotti'!C33</f>
        <v>Catetere ureterale tipo Pollack open-end in polivinilcloruro radio+D11:D16paco da 4, 5, 6, 7 Fr. di diametro, per 70 cm circa di lunghezza, estremità distale morbida per 1 cm, possibilità di utilizzo con fili guida fino a .038 pollici, attacco luer-lock;</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7'!A23</f>
        <v>COLOPLAST</v>
      </c>
      <c r="J8" s="811">
        <f>'LOTTO 7'!B23</f>
        <v>61.25</v>
      </c>
      <c r="K8" s="812"/>
      <c r="L8" s="117"/>
      <c r="M8" s="118"/>
    </row>
    <row r="9" spans="1:13" ht="16.5" thickBot="1" x14ac:dyDescent="0.3">
      <c r="A9" s="808"/>
      <c r="B9" s="808"/>
      <c r="C9" s="808"/>
      <c r="D9" s="808"/>
      <c r="E9" s="808"/>
      <c r="F9" s="808"/>
      <c r="G9" s="808"/>
      <c r="H9" s="808"/>
      <c r="I9" s="144" t="str">
        <f>'LOTTO 7'!A24</f>
        <v xml:space="preserve">COOK ITALIA SRL </v>
      </c>
      <c r="J9" s="811">
        <f>'LOTTO 7'!B24</f>
        <v>80</v>
      </c>
      <c r="K9" s="812"/>
      <c r="L9" s="117"/>
      <c r="M9" s="118"/>
    </row>
    <row r="10" spans="1:13" ht="16.5" thickBot="1" x14ac:dyDescent="0.3">
      <c r="A10" s="813" t="s">
        <v>430</v>
      </c>
      <c r="B10" s="814"/>
      <c r="C10" s="814"/>
      <c r="D10" s="815"/>
      <c r="E10" s="119"/>
      <c r="F10" s="119"/>
      <c r="G10" s="119"/>
      <c r="H10" s="119"/>
      <c r="I10" s="144" t="str">
        <f>'LOTTO 7'!A25</f>
        <v>MEDITREND SRL</v>
      </c>
      <c r="J10" s="811">
        <f>'LOTTO 7'!B25</f>
        <v>50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Lotti'!O33</f>
        <v>13992</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COLOPLAST</v>
      </c>
      <c r="B20" s="202"/>
      <c r="C20" s="835">
        <v>0.5</v>
      </c>
      <c r="D20" s="835">
        <f>MAX(B20:B22)</f>
        <v>0</v>
      </c>
      <c r="E20" s="154" t="e">
        <f>POWER(B20/$D$20,$C$20)</f>
        <v>#DIV/0!</v>
      </c>
      <c r="F20" s="835">
        <v>40</v>
      </c>
      <c r="G20" s="154" t="e">
        <f>E20*$F$20</f>
        <v>#DIV/0!</v>
      </c>
      <c r="H20" s="134">
        <f>TRUNC($G$13-($G$13/100*B20),2)</f>
        <v>13992</v>
      </c>
      <c r="I20" s="135" t="str">
        <f>A20</f>
        <v>COLOPLAST</v>
      </c>
      <c r="J20" s="154">
        <f>IF(I20=I8,J8,IF(I20=$H$7,$I$7,IF(I20=$H$8,$I$8,IF(I20=#REF!,#REF!,IF(I20=$H$10,$I$10,IF(I20=$H$11,$I$11,"1"))))))</f>
        <v>61.25</v>
      </c>
      <c r="K20" s="154" t="e">
        <f>G20</f>
        <v>#DIV/0!</v>
      </c>
      <c r="L20" s="70" t="e">
        <f>SUM(J20,K20)</f>
        <v>#DIV/0!</v>
      </c>
      <c r="M20" s="71" t="e">
        <f>IF(AND(K20&gt;=20,J20&gt;=60),"ANOMALIA","NO ANOMALIA")</f>
        <v>#DIV/0!</v>
      </c>
    </row>
    <row r="21" spans="1:13" ht="15.75" x14ac:dyDescent="0.2">
      <c r="A21" s="136" t="str">
        <f>I9</f>
        <v xml:space="preserve">COOK ITALIA SRL </v>
      </c>
      <c r="B21" s="203"/>
      <c r="C21" s="836"/>
      <c r="D21" s="836"/>
      <c r="E21" s="155" t="e">
        <f>POWER(B21/$D$20,$C$20)</f>
        <v>#DIV/0!</v>
      </c>
      <c r="F21" s="836"/>
      <c r="G21" s="155" t="e">
        <f>E21*$F$20</f>
        <v>#DIV/0!</v>
      </c>
      <c r="H21" s="138">
        <f>TRUNC($G$13-($G$13/100*B21),2)</f>
        <v>13992</v>
      </c>
      <c r="I21" s="139" t="str">
        <f>A21</f>
        <v xml:space="preserve">COOK ITALIA SRL </v>
      </c>
      <c r="J21" s="155">
        <f>IF(I21=I9,J9,IF(I21=$H$7,$I$7,IF(I21=$H$8,$I$8,IF(I21=#REF!,#REF!,IF(I21=$H$10,$I$10,IF(I21=$H$11,$I$11,"1"))))))</f>
        <v>80</v>
      </c>
      <c r="K21" s="155" t="e">
        <f>G21</f>
        <v>#DIV/0!</v>
      </c>
      <c r="L21" s="72" t="e">
        <f>SUM(J21,K21)</f>
        <v>#DIV/0!</v>
      </c>
      <c r="M21" s="73" t="e">
        <f>IF(AND(K21&gt;=20,J21&gt;=60),"ANOMALIA","NO ANOMALIA")</f>
        <v>#DIV/0!</v>
      </c>
    </row>
    <row r="22" spans="1:13" ht="16.5" thickBot="1" x14ac:dyDescent="0.25">
      <c r="A22" s="140" t="str">
        <f>I10</f>
        <v>MEDITREND SRL</v>
      </c>
      <c r="B22" s="204"/>
      <c r="C22" s="837"/>
      <c r="D22" s="837"/>
      <c r="E22" s="156" t="e">
        <f>POWER(B22/$D$20,$C$20)</f>
        <v>#DIV/0!</v>
      </c>
      <c r="F22" s="837"/>
      <c r="G22" s="156" t="e">
        <f>E22*$F$20</f>
        <v>#DIV/0!</v>
      </c>
      <c r="H22" s="142">
        <f>TRUNC($G$13-($G$13/100*B22),2)</f>
        <v>13992</v>
      </c>
      <c r="I22" s="143" t="str">
        <f>A22</f>
        <v>MEDITREND SRL</v>
      </c>
      <c r="J22" s="156">
        <f>IF(I22=I10,J10,IF(I22=$H$7,$I$7,IF(I22=$H$8,$I$8,IF(I22=#REF!,#REF!,IF(I22=$H$10,$I$10,IF(I22=$H$11,$I$11,"1"))))))</f>
        <v>50</v>
      </c>
      <c r="K22" s="15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667" priority="1" operator="containsText" text="NO ANOMALIA">
      <formula>NOT(ISERROR(SEARCH("NO ANOMALIA",M20)))</formula>
    </cfRule>
    <cfRule type="containsText" dxfId="666" priority="2" operator="containsText" text="ANOMALIA">
      <formula>NOT(ISERROR(SEARCH("ANOMALIA",M20)))</formula>
    </cfRule>
  </conditionalFormatting>
  <conditionalFormatting sqref="M20:M22">
    <cfRule type="containsText" dxfId="665" priority="3" operator="containsText" text="ANOMALIA">
      <formula>NOT(ISERROR(SEARCH("ANOMALIA",M20)))</formula>
    </cfRule>
  </conditionalFormatting>
  <conditionalFormatting sqref="L20:L22">
    <cfRule type="expression" dxfId="664" priority="4">
      <formula>L20=MAX($L$20:$L$26)</formula>
    </cfRule>
  </conditionalFormatting>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Foglio178"/>
  <dimension ref="A1:M20"/>
  <sheetViews>
    <sheetView topLeftCell="A4" workbookViewId="0">
      <selection activeCell="G35" sqref="G35"/>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531</v>
      </c>
      <c r="B2" s="775"/>
      <c r="C2" s="775"/>
      <c r="D2" s="775"/>
      <c r="E2" s="775"/>
      <c r="F2" s="775"/>
      <c r="G2" s="775"/>
      <c r="H2" s="775"/>
      <c r="I2" s="775"/>
      <c r="J2" s="775"/>
      <c r="K2" s="776"/>
      <c r="L2" s="105"/>
      <c r="M2" s="105"/>
    </row>
    <row r="3" spans="1:13" ht="21" thickBot="1" x14ac:dyDescent="0.35">
      <c r="A3" s="777" t="str">
        <f>'Elenco Lotti'!B267</f>
        <v>98304632B3</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1.75" customHeight="1" x14ac:dyDescent="0.25">
      <c r="A5" s="780" t="str">
        <f>'Elenco Lotti'!C266</f>
        <v>Dilatatori fasciali per nefrostomia in polietilene da 5 a 24 Fr lunghezza 20 cm confezionati singolarmente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88'!A19</f>
        <v>CHIRURMEDICA SRL</v>
      </c>
      <c r="J8" s="811">
        <f>'LOTTO 88'!B19</f>
        <v>80</v>
      </c>
      <c r="K8" s="812"/>
      <c r="L8" s="117"/>
      <c r="M8" s="118"/>
    </row>
    <row r="9" spans="1:13" ht="16.5" thickBot="1" x14ac:dyDescent="0.3">
      <c r="A9" s="808"/>
      <c r="B9" s="808"/>
      <c r="C9" s="808"/>
      <c r="D9" s="808"/>
      <c r="E9" s="808"/>
      <c r="F9" s="808"/>
      <c r="G9" s="808"/>
      <c r="H9" s="808"/>
      <c r="I9" s="144" t="str">
        <f>'LOTTO 88'!A20</f>
        <v>COOK ITALIA SRL</v>
      </c>
      <c r="J9" s="811">
        <f>'LOTTO 88'!B20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Lotti'!O266</f>
        <v>4452</v>
      </c>
      <c r="H13" s="825"/>
      <c r="I13" s="144"/>
      <c r="J13" s="811"/>
      <c r="K13" s="812"/>
      <c r="L13" s="117"/>
      <c r="M13" s="118"/>
    </row>
    <row r="14" spans="1:13" ht="16.5" thickBot="1" x14ac:dyDescent="0.3">
      <c r="A14" s="826" t="s">
        <v>434</v>
      </c>
      <c r="B14" s="820"/>
      <c r="C14" s="820"/>
      <c r="D14" s="821"/>
      <c r="E14" s="303"/>
      <c r="F14" s="105"/>
      <c r="G14" s="827"/>
      <c r="H14" s="827"/>
      <c r="I14" s="150"/>
      <c r="J14" s="828"/>
      <c r="K14" s="829"/>
      <c r="L14" s="105"/>
      <c r="M14" s="105"/>
    </row>
    <row r="15" spans="1:13" ht="15.75" x14ac:dyDescent="0.25">
      <c r="A15" s="819" t="s">
        <v>435</v>
      </c>
      <c r="B15" s="820"/>
      <c r="C15" s="820"/>
      <c r="D15" s="821"/>
      <c r="E15" s="303"/>
      <c r="F15" s="105"/>
      <c r="G15" s="830"/>
      <c r="H15" s="830"/>
      <c r="I15" s="105"/>
      <c r="J15" s="105"/>
      <c r="K15" s="105"/>
      <c r="L15" s="105"/>
      <c r="M15" s="105"/>
    </row>
    <row r="16" spans="1:13" ht="16.5" thickBot="1" x14ac:dyDescent="0.3">
      <c r="A16" s="831"/>
      <c r="B16" s="832"/>
      <c r="C16" s="832"/>
      <c r="D16" s="833"/>
      <c r="E16" s="30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CHIRURMEDICA SRL</v>
      </c>
      <c r="B19" s="202"/>
      <c r="C19" s="835">
        <v>0.5</v>
      </c>
      <c r="D19" s="835">
        <f>MAX(B19:B20)</f>
        <v>0</v>
      </c>
      <c r="E19" s="304" t="e">
        <f>POWER(B19/$D$19,$C$19)</f>
        <v>#DIV/0!</v>
      </c>
      <c r="F19" s="835">
        <v>40</v>
      </c>
      <c r="G19" s="304" t="e">
        <f>E19*$F$19</f>
        <v>#DIV/0!</v>
      </c>
      <c r="H19" s="134">
        <f>TRUNC($G$13-($G$13/100*B19),2)</f>
        <v>4452</v>
      </c>
      <c r="I19" s="135" t="str">
        <f>A19</f>
        <v>CHIRURMEDICA SRL</v>
      </c>
      <c r="J19" s="304">
        <f>IF(I19=I8,J8,IF(I19=$H$7,$I$7,IF(I19=$H$8,$I$8,IF(I19=#REF!,#REF!,IF(I19=$H$10,$I$10,IF(I19=$H$11,$I$11,"1"))))))</f>
        <v>80</v>
      </c>
      <c r="K19" s="304" t="e">
        <f>G19</f>
        <v>#DIV/0!</v>
      </c>
      <c r="L19" s="70" t="e">
        <f>SUM(J19,K19)</f>
        <v>#DIV/0!</v>
      </c>
      <c r="M19" s="71" t="e">
        <f>IF(AND(K19&gt;=20,J19&gt;=60),"ANOMALIA","NO ANOMALIA")</f>
        <v>#DIV/0!</v>
      </c>
    </row>
    <row r="20" spans="1:13" ht="16.5" thickBot="1" x14ac:dyDescent="0.25">
      <c r="A20" s="140" t="str">
        <f>I9</f>
        <v>COOK ITALIA SRL</v>
      </c>
      <c r="B20" s="204"/>
      <c r="C20" s="837"/>
      <c r="D20" s="837"/>
      <c r="E20" s="306" t="e">
        <f>POWER(B20/$D$19,$C$19)</f>
        <v>#DIV/0!</v>
      </c>
      <c r="F20" s="837"/>
      <c r="G20" s="306" t="e">
        <f>E20*$F$19</f>
        <v>#DIV/0!</v>
      </c>
      <c r="H20" s="142">
        <f>TRUNC($G$13-($G$13/100*B20),2)</f>
        <v>4452</v>
      </c>
      <c r="I20" s="143" t="str">
        <f>A20</f>
        <v>COOK ITALIA SRL</v>
      </c>
      <c r="J20" s="306">
        <f>IF(I20=I9,J9,IF(I20=$H$7,$I$7,IF(I20=$H$8,$I$8,IF(I20=#REF!,#REF!,IF(I20=$H$10,$I$10,IF(I20=$H$11,$I$11,"1"))))))</f>
        <v>80</v>
      </c>
      <c r="K20" s="306"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343" priority="1" operator="containsText" text="NO ANOMALIA">
      <formula>NOT(ISERROR(SEARCH("NO ANOMALIA",M19)))</formula>
    </cfRule>
    <cfRule type="containsText" dxfId="342" priority="2" operator="containsText" text="ANOMALIA">
      <formula>NOT(ISERROR(SEARCH("ANOMALIA",M19)))</formula>
    </cfRule>
  </conditionalFormatting>
  <conditionalFormatting sqref="M19:M20">
    <cfRule type="containsText" dxfId="341" priority="3" operator="containsText" text="ANOMALIA">
      <formula>NOT(ISERROR(SEARCH("ANOMALIA",M19)))</formula>
    </cfRule>
  </conditionalFormatting>
  <conditionalFormatting sqref="L19:L20">
    <cfRule type="expression" dxfId="340" priority="4">
      <formula>L19=MAX($L$19:$L$24)</formula>
    </cfRule>
  </conditionalFormatting>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Foglio179">
    <pageSetUpPr fitToPage="1"/>
  </sheetPr>
  <dimension ref="A1:K15"/>
  <sheetViews>
    <sheetView topLeftCell="A4" workbookViewId="0">
      <selection activeCell="K18" sqref="K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532</v>
      </c>
      <c r="B2" s="775"/>
      <c r="C2" s="775"/>
      <c r="D2" s="775"/>
      <c r="E2" s="775"/>
      <c r="F2" s="775"/>
      <c r="G2" s="775"/>
      <c r="H2" s="775"/>
      <c r="I2" s="775"/>
      <c r="J2" s="775"/>
      <c r="K2" s="776"/>
    </row>
    <row r="3" spans="1:11" ht="21" thickBot="1" x14ac:dyDescent="0.35">
      <c r="A3" s="777">
        <f>'Elenco Lotti'!B268</f>
        <v>9830484407</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Lotti'!C268</f>
        <v>Dilatatori di Amplatz radiopachi idrofilici, misura da 6 a 30 Ch circa, lunghezza 30 cm, muniti di guaina da lavoro premontata lunga 16 e 20 cm, di diametro da 24 a 30 fr.</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80.25" customHeight="1" thickBot="1" x14ac:dyDescent="0.25">
      <c r="A8" s="430" t="s">
        <v>622</v>
      </c>
      <c r="B8" s="151" t="str">
        <f>'Elenco Lotti'!R268</f>
        <v>COOK ITALIA SRL</v>
      </c>
      <c r="C8" s="205">
        <v>0.9</v>
      </c>
      <c r="D8" s="206">
        <v>0.9</v>
      </c>
      <c r="E8" s="207">
        <v>0.9</v>
      </c>
      <c r="F8" s="89">
        <f>AVERAGE(C8:E8)</f>
        <v>0.9</v>
      </c>
      <c r="G8" s="431">
        <f>MAX(F8:F8)</f>
        <v>0.9</v>
      </c>
      <c r="H8" s="431">
        <f>F8/$G8</f>
        <v>1</v>
      </c>
      <c r="I8" s="435">
        <v>50</v>
      </c>
      <c r="J8" s="88">
        <f>H8*I$8</f>
        <v>50</v>
      </c>
      <c r="K8" s="882" t="s">
        <v>733</v>
      </c>
    </row>
    <row r="9" spans="1:11" ht="80.25" customHeight="1" thickBot="1" x14ac:dyDescent="0.25">
      <c r="A9" s="430" t="s">
        <v>623</v>
      </c>
      <c r="B9" s="151" t="str">
        <f>B8</f>
        <v>COOK ITALIA SRL</v>
      </c>
      <c r="C9" s="205">
        <v>0.9</v>
      </c>
      <c r="D9" s="206">
        <v>0.9</v>
      </c>
      <c r="E9" s="207">
        <v>0.9</v>
      </c>
      <c r="F9" s="89">
        <f>AVERAGE(C9:E9)</f>
        <v>0.9</v>
      </c>
      <c r="G9" s="431">
        <f>MAX(F9:F9)</f>
        <v>0.9</v>
      </c>
      <c r="H9" s="431">
        <f>F9/$G9</f>
        <v>1</v>
      </c>
      <c r="I9" s="435">
        <v>15</v>
      </c>
      <c r="J9" s="88">
        <f>H9*I$9</f>
        <v>15</v>
      </c>
      <c r="K9" s="883"/>
    </row>
    <row r="10" spans="1:11" ht="80.25" customHeight="1" thickBot="1" x14ac:dyDescent="0.25">
      <c r="A10" s="235" t="s">
        <v>427</v>
      </c>
      <c r="B10" s="151" t="str">
        <f>B8</f>
        <v>COOK ITALIA SRL</v>
      </c>
      <c r="C10" s="205">
        <v>0.9</v>
      </c>
      <c r="D10" s="206">
        <v>0.9</v>
      </c>
      <c r="E10" s="207">
        <v>0.9</v>
      </c>
      <c r="F10" s="406">
        <f>AVERAGE(C10:E10)</f>
        <v>0.9</v>
      </c>
      <c r="G10" s="407">
        <f>MAX(F10:F10)</f>
        <v>0.9</v>
      </c>
      <c r="H10" s="407">
        <f>F10/$G10</f>
        <v>1</v>
      </c>
      <c r="I10" s="408">
        <v>10</v>
      </c>
      <c r="J10" s="409">
        <f>H10*I$10</f>
        <v>10</v>
      </c>
      <c r="K10" s="883"/>
    </row>
    <row r="11" spans="1:11" ht="80.25" customHeight="1" thickBot="1" x14ac:dyDescent="0.25">
      <c r="A11" s="235" t="s">
        <v>621</v>
      </c>
      <c r="B11" s="286" t="str">
        <f>B8</f>
        <v>COOK ITALIA SRL</v>
      </c>
      <c r="C11" s="444">
        <v>1</v>
      </c>
      <c r="D11" s="241">
        <v>1</v>
      </c>
      <c r="E11" s="243">
        <v>1</v>
      </c>
      <c r="F11" s="240">
        <f>AVERAGE(C11:E11)</f>
        <v>1</v>
      </c>
      <c r="G11" s="241">
        <f>MAX(F11:F11)</f>
        <v>1</v>
      </c>
      <c r="H11" s="241">
        <f>F11/$G11</f>
        <v>1</v>
      </c>
      <c r="I11" s="242">
        <v>5</v>
      </c>
      <c r="J11" s="243">
        <f>H11*I$11</f>
        <v>5</v>
      </c>
      <c r="K11" s="884"/>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COOK ITALIA SRL</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Foglio180"/>
  <dimension ref="A1:M19"/>
  <sheetViews>
    <sheetView workbookViewId="0">
      <selection activeCell="H28" sqref="H2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532</v>
      </c>
      <c r="B2" s="775"/>
      <c r="C2" s="775"/>
      <c r="D2" s="775"/>
      <c r="E2" s="775"/>
      <c r="F2" s="775"/>
      <c r="G2" s="775"/>
      <c r="H2" s="775"/>
      <c r="I2" s="775"/>
      <c r="J2" s="775"/>
      <c r="K2" s="776"/>
      <c r="L2" s="105"/>
      <c r="M2" s="105"/>
    </row>
    <row r="3" spans="1:13" ht="21" thickBot="1" x14ac:dyDescent="0.35">
      <c r="A3" s="777">
        <f>'Elenco Lotti'!B268</f>
        <v>9830484407</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1.75" customHeight="1" x14ac:dyDescent="0.25">
      <c r="A5" s="780" t="str">
        <f>'Elenco Lotti'!C268</f>
        <v>Dilatatori di Amplatz radiopachi idrofilici, misura da 6 a 30 Ch circa, lunghezza 30 cm, muniti di guaina da lavoro premontata lunga 16 e 20 cm, di diametro da 24 a 30 fr.</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89'!A15</f>
        <v>COOK ITALIA SRL</v>
      </c>
      <c r="J8" s="811">
        <f>'LOTTO 89'!B15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03"/>
      <c r="F12" s="105"/>
      <c r="G12" s="822" t="s">
        <v>432</v>
      </c>
      <c r="H12" s="823"/>
      <c r="I12" s="150"/>
      <c r="J12" s="828"/>
      <c r="K12" s="829"/>
      <c r="L12" s="117"/>
      <c r="M12" s="118"/>
    </row>
    <row r="13" spans="1:13" ht="16.5" thickBot="1" x14ac:dyDescent="0.3">
      <c r="A13" s="819" t="s">
        <v>433</v>
      </c>
      <c r="B13" s="820"/>
      <c r="C13" s="820"/>
      <c r="D13" s="821"/>
      <c r="E13" s="303"/>
      <c r="F13" s="105"/>
      <c r="G13" s="824">
        <f>'Elenco Lotti'!O268</f>
        <v>5565</v>
      </c>
      <c r="H13" s="825"/>
      <c r="I13" s="150"/>
      <c r="J13" s="828"/>
      <c r="K13" s="829"/>
      <c r="L13" s="117"/>
      <c r="M13" s="118"/>
    </row>
    <row r="14" spans="1:13" ht="16.5" thickBot="1" x14ac:dyDescent="0.3">
      <c r="A14" s="826" t="s">
        <v>434</v>
      </c>
      <c r="B14" s="820"/>
      <c r="C14" s="820"/>
      <c r="D14" s="821"/>
      <c r="E14" s="303"/>
      <c r="F14" s="105"/>
      <c r="G14" s="827"/>
      <c r="H14" s="827"/>
      <c r="I14" s="150"/>
      <c r="J14" s="828"/>
      <c r="K14" s="829"/>
      <c r="L14" s="105"/>
      <c r="M14" s="105"/>
    </row>
    <row r="15" spans="1:13" ht="15.75" x14ac:dyDescent="0.25">
      <c r="A15" s="819" t="s">
        <v>435</v>
      </c>
      <c r="B15" s="820"/>
      <c r="C15" s="820"/>
      <c r="D15" s="821"/>
      <c r="E15" s="303"/>
      <c r="F15" s="105"/>
      <c r="G15" s="830"/>
      <c r="H15" s="830"/>
      <c r="I15" s="105"/>
      <c r="J15" s="105"/>
      <c r="K15" s="105"/>
      <c r="L15" s="105"/>
      <c r="M15" s="105"/>
    </row>
    <row r="16" spans="1:13" ht="16.5" thickBot="1" x14ac:dyDescent="0.3">
      <c r="A16" s="831"/>
      <c r="B16" s="832"/>
      <c r="C16" s="832"/>
      <c r="D16" s="833"/>
      <c r="E16" s="30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5565</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39" priority="1" operator="containsText" text="NO ANOMALIA">
      <formula>NOT(ISERROR(SEARCH("NO ANOMALIA",M19)))</formula>
    </cfRule>
    <cfRule type="containsText" dxfId="338" priority="2" operator="containsText" text="ANOMALIA">
      <formula>NOT(ISERROR(SEARCH("ANOMALIA",M19)))</formula>
    </cfRule>
  </conditionalFormatting>
  <conditionalFormatting sqref="M19">
    <cfRule type="containsText" dxfId="337" priority="3" operator="containsText" text="ANOMALIA">
      <formula>NOT(ISERROR(SEARCH("ANOMALIA",M19)))</formula>
    </cfRule>
  </conditionalFormatting>
  <conditionalFormatting sqref="L19">
    <cfRule type="expression" dxfId="336" priority="4">
      <formula>L19=MAX($L$19:$L$23)</formula>
    </cfRule>
  </conditionalFormatting>
  <pageMargins left="0.7" right="0.7" top="0.75" bottom="0.75" header="0.3" footer="0.3"/>
  <pageSetup paperSize="9"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Foglio181">
    <pageSetUpPr fitToPage="1"/>
  </sheetPr>
  <dimension ref="A1:K15"/>
  <sheetViews>
    <sheetView topLeftCell="A4" workbookViewId="0">
      <selection activeCell="E20" sqref="E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533</v>
      </c>
      <c r="B2" s="775"/>
      <c r="C2" s="775"/>
      <c r="D2" s="775"/>
      <c r="E2" s="775"/>
      <c r="F2" s="775"/>
      <c r="G2" s="775"/>
      <c r="H2" s="775"/>
      <c r="I2" s="775"/>
      <c r="J2" s="775"/>
      <c r="K2" s="776"/>
    </row>
    <row r="3" spans="1:11" ht="21" thickBot="1" x14ac:dyDescent="0.35">
      <c r="A3" s="865" t="str">
        <f>'Elenco Lotti'!B269</f>
        <v>9830497EBE</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Lotti'!C269</f>
        <v>Dilatatori di Amplatz con rispettiva camicia misure 18, 24,  30 Fr circa.  Lunghezza dilatatore  30 cm e lunghezza camicia 16 e 25 cm. Confezionati singolarmente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73.5" customHeight="1" thickBot="1" x14ac:dyDescent="0.25">
      <c r="A8" s="430" t="s">
        <v>622</v>
      </c>
      <c r="B8" s="151" t="str">
        <f>'Elenco Lotti'!R269</f>
        <v>COOK ITALIA SRL</v>
      </c>
      <c r="C8" s="205">
        <v>0.9</v>
      </c>
      <c r="D8" s="206">
        <v>0.9</v>
      </c>
      <c r="E8" s="207">
        <v>0.9</v>
      </c>
      <c r="F8" s="89">
        <f>AVERAGE(C8:E8)</f>
        <v>0.9</v>
      </c>
      <c r="G8" s="431">
        <f>MAX(F8:F8)</f>
        <v>0.9</v>
      </c>
      <c r="H8" s="431">
        <f>F8/$G8</f>
        <v>1</v>
      </c>
      <c r="I8" s="435">
        <v>50</v>
      </c>
      <c r="J8" s="88">
        <f>H8*I$8</f>
        <v>50</v>
      </c>
      <c r="K8" s="795" t="s">
        <v>734</v>
      </c>
    </row>
    <row r="9" spans="1:11" ht="73.5" customHeight="1" thickBot="1" x14ac:dyDescent="0.25">
      <c r="A9" s="430" t="s">
        <v>623</v>
      </c>
      <c r="B9" s="151" t="str">
        <f>B8</f>
        <v>COOK ITALIA SRL</v>
      </c>
      <c r="C9" s="205">
        <v>0.9</v>
      </c>
      <c r="D9" s="206">
        <v>0.9</v>
      </c>
      <c r="E9" s="207">
        <v>0.9</v>
      </c>
      <c r="F9" s="89">
        <f>AVERAGE(C9:E9)</f>
        <v>0.9</v>
      </c>
      <c r="G9" s="431">
        <f>MAX(F9:F9)</f>
        <v>0.9</v>
      </c>
      <c r="H9" s="431">
        <f>F9/$G9</f>
        <v>1</v>
      </c>
      <c r="I9" s="435">
        <v>15</v>
      </c>
      <c r="J9" s="88">
        <f>H9*I$9</f>
        <v>15</v>
      </c>
      <c r="K9" s="796"/>
    </row>
    <row r="10" spans="1:11" ht="73.5" customHeight="1" thickBot="1" x14ac:dyDescent="0.25">
      <c r="A10" s="235" t="s">
        <v>427</v>
      </c>
      <c r="B10" s="151" t="str">
        <f>B8</f>
        <v>COOK ITALIA SRL</v>
      </c>
      <c r="C10" s="205">
        <v>0.9</v>
      </c>
      <c r="D10" s="206">
        <v>0.9</v>
      </c>
      <c r="E10" s="207">
        <v>0.9</v>
      </c>
      <c r="F10" s="406">
        <f>AVERAGE(C10:E10)</f>
        <v>0.9</v>
      </c>
      <c r="G10" s="407">
        <f>MAX(F10:F10)</f>
        <v>0.9</v>
      </c>
      <c r="H10" s="407">
        <f>F10/$G10</f>
        <v>1</v>
      </c>
      <c r="I10" s="408">
        <v>10</v>
      </c>
      <c r="J10" s="409">
        <f>H10*I$10</f>
        <v>10</v>
      </c>
      <c r="K10" s="796"/>
    </row>
    <row r="11" spans="1:11" ht="73.5" customHeight="1" thickBot="1" x14ac:dyDescent="0.25">
      <c r="A11" s="235" t="s">
        <v>621</v>
      </c>
      <c r="B11" s="286" t="str">
        <f>B8</f>
        <v>COOK ITALIA SRL</v>
      </c>
      <c r="C11" s="237">
        <v>1</v>
      </c>
      <c r="D11" s="238">
        <v>1</v>
      </c>
      <c r="E11" s="239">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COOK ITALIA SRL</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Foglio182"/>
  <dimension ref="A1:M19"/>
  <sheetViews>
    <sheetView workbookViewId="0">
      <selection activeCell="I25" sqref="I2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533</v>
      </c>
      <c r="B2" s="775"/>
      <c r="C2" s="775"/>
      <c r="D2" s="775"/>
      <c r="E2" s="775"/>
      <c r="F2" s="775"/>
      <c r="G2" s="775"/>
      <c r="H2" s="775"/>
      <c r="I2" s="775"/>
      <c r="J2" s="775"/>
      <c r="K2" s="776"/>
      <c r="L2" s="105"/>
      <c r="M2" s="105"/>
    </row>
    <row r="3" spans="1:13" ht="21" thickBot="1" x14ac:dyDescent="0.35">
      <c r="A3" s="865" t="str">
        <f>'Elenco Lotti'!B269</f>
        <v>9830497EBE</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1.75" customHeight="1" x14ac:dyDescent="0.25">
      <c r="A5" s="780" t="str">
        <f>'Elenco Lotti'!C269</f>
        <v>Dilatatori di Amplatz con rispettiva camicia misure 18, 24,  30 Fr circa.  Lunghezza dilatatore  30 cm e lunghezza camicia 16 e 25 cm. Confezionati singolarmente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90'!A15</f>
        <v>COOK ITALIA SRL</v>
      </c>
      <c r="J8" s="811">
        <f>'LOTTO 90'!B15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03"/>
      <c r="F12" s="105"/>
      <c r="G12" s="822" t="s">
        <v>432</v>
      </c>
      <c r="H12" s="823"/>
      <c r="I12" s="150"/>
      <c r="J12" s="828"/>
      <c r="K12" s="829"/>
      <c r="L12" s="117"/>
      <c r="M12" s="118"/>
    </row>
    <row r="13" spans="1:13" ht="16.5" thickBot="1" x14ac:dyDescent="0.3">
      <c r="A13" s="819" t="s">
        <v>433</v>
      </c>
      <c r="B13" s="820"/>
      <c r="C13" s="820"/>
      <c r="D13" s="821"/>
      <c r="E13" s="303"/>
      <c r="F13" s="105"/>
      <c r="G13" s="824">
        <f>'Elenco Lotti'!O269</f>
        <v>5565</v>
      </c>
      <c r="H13" s="825"/>
      <c r="I13" s="150"/>
      <c r="J13" s="828"/>
      <c r="K13" s="829"/>
      <c r="L13" s="117"/>
      <c r="M13" s="118"/>
    </row>
    <row r="14" spans="1:13" ht="16.5" thickBot="1" x14ac:dyDescent="0.3">
      <c r="A14" s="826" t="s">
        <v>434</v>
      </c>
      <c r="B14" s="820"/>
      <c r="C14" s="820"/>
      <c r="D14" s="821"/>
      <c r="E14" s="303"/>
      <c r="F14" s="105"/>
      <c r="G14" s="827"/>
      <c r="H14" s="827"/>
      <c r="I14" s="150"/>
      <c r="J14" s="828"/>
      <c r="K14" s="829"/>
      <c r="L14" s="105"/>
      <c r="M14" s="105"/>
    </row>
    <row r="15" spans="1:13" ht="15.75" x14ac:dyDescent="0.25">
      <c r="A15" s="819" t="s">
        <v>435</v>
      </c>
      <c r="B15" s="820"/>
      <c r="C15" s="820"/>
      <c r="D15" s="821"/>
      <c r="E15" s="303"/>
      <c r="F15" s="105"/>
      <c r="G15" s="830"/>
      <c r="H15" s="830"/>
      <c r="I15" s="105"/>
      <c r="J15" s="105"/>
      <c r="K15" s="105"/>
      <c r="L15" s="105"/>
      <c r="M15" s="105"/>
    </row>
    <row r="16" spans="1:13" ht="16.5" thickBot="1" x14ac:dyDescent="0.3">
      <c r="A16" s="831"/>
      <c r="B16" s="832"/>
      <c r="C16" s="832"/>
      <c r="D16" s="833"/>
      <c r="E16" s="30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5565</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35" priority="1" operator="containsText" text="NO ANOMALIA">
      <formula>NOT(ISERROR(SEARCH("NO ANOMALIA",M19)))</formula>
    </cfRule>
    <cfRule type="containsText" dxfId="334" priority="2" operator="containsText" text="ANOMALIA">
      <formula>NOT(ISERROR(SEARCH("ANOMALIA",M19)))</formula>
    </cfRule>
  </conditionalFormatting>
  <conditionalFormatting sqref="M19">
    <cfRule type="containsText" dxfId="333" priority="3" operator="containsText" text="ANOMALIA">
      <formula>NOT(ISERROR(SEARCH("ANOMALIA",M19)))</formula>
    </cfRule>
  </conditionalFormatting>
  <conditionalFormatting sqref="L19">
    <cfRule type="expression" dxfId="332" priority="4">
      <formula>L19=MAX($L$19:$L$23)</formula>
    </cfRule>
  </conditionalFormatting>
  <pageMargins left="0.7" right="0.7" top="0.75" bottom="0.75" header="0.3" footer="0.3"/>
  <pageSetup paperSize="9"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Foglio183">
    <pageSetUpPr fitToPage="1"/>
  </sheetPr>
  <dimension ref="A1:K25"/>
  <sheetViews>
    <sheetView topLeftCell="A4" workbookViewId="0">
      <selection activeCell="K25" sqref="K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534</v>
      </c>
      <c r="B2" s="775"/>
      <c r="C2" s="775"/>
      <c r="D2" s="775"/>
      <c r="E2" s="775"/>
      <c r="F2" s="775"/>
      <c r="G2" s="775"/>
      <c r="H2" s="775"/>
      <c r="I2" s="775"/>
      <c r="J2" s="775"/>
      <c r="K2" s="776"/>
    </row>
    <row r="3" spans="1:11" ht="21" thickBot="1" x14ac:dyDescent="0.35">
      <c r="A3" s="864" t="str">
        <f>'Elenco Lotti'!B271</f>
        <v>98305087D4</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Lotti'!C270</f>
        <v>Kit completo di nefrostomia autostatica. Set composto da ago per puntura iniziale, con punta radiopaca/ecoreflettente, guida in acciaio o idrofila, tipo Lunderquist o similare, dilatatori fasciali,  raddrizzatore per nefrostomia con mandrino in plastica, catetere nefrostomico tipo Pigtail in Poliuretano. biocompatibile 4-6 mesi. Misure da 10, 12, 14 fr, lunghezza catetere 30 cm circa.</v>
      </c>
      <c r="B5" s="781"/>
      <c r="C5" s="781"/>
      <c r="D5" s="781"/>
      <c r="E5" s="781"/>
      <c r="F5" s="781"/>
      <c r="G5" s="781"/>
      <c r="H5" s="781"/>
      <c r="I5" s="781"/>
      <c r="J5" s="781"/>
      <c r="K5" s="782"/>
    </row>
    <row r="6" spans="1:11" ht="30.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1.75" customHeight="1" x14ac:dyDescent="0.2">
      <c r="A8" s="786" t="s">
        <v>622</v>
      </c>
      <c r="B8" s="87" t="str">
        <f>'Elenco Lotti'!R270</f>
        <v>CHIRURMEDICA SRL</v>
      </c>
      <c r="C8" s="205">
        <v>0.75</v>
      </c>
      <c r="D8" s="206">
        <v>0.75</v>
      </c>
      <c r="E8" s="207">
        <v>0.75</v>
      </c>
      <c r="F8" s="89">
        <f>AVERAGE(C8:E8)</f>
        <v>0.75</v>
      </c>
      <c r="G8" s="789">
        <f>MAX(F8:F10)</f>
        <v>0.85</v>
      </c>
      <c r="H8" s="431">
        <f>F8/$G8</f>
        <v>0.88235294117647056</v>
      </c>
      <c r="I8" s="792">
        <v>50</v>
      </c>
      <c r="J8" s="88">
        <f>H8*I$8</f>
        <v>44.117647058823529</v>
      </c>
      <c r="K8" s="795" t="s">
        <v>764</v>
      </c>
    </row>
    <row r="9" spans="1:11" ht="21.75" customHeight="1" x14ac:dyDescent="0.2">
      <c r="A9" s="787"/>
      <c r="B9" s="90" t="str">
        <f>'Elenco Lotti'!R271</f>
        <v>COLOPLAST</v>
      </c>
      <c r="C9" s="208">
        <v>0.85</v>
      </c>
      <c r="D9" s="209">
        <v>0.85</v>
      </c>
      <c r="E9" s="210">
        <v>0.85</v>
      </c>
      <c r="F9" s="92">
        <f t="shared" ref="F9:F19" si="0">AVERAGE(C9:E9)</f>
        <v>0.85</v>
      </c>
      <c r="G9" s="790"/>
      <c r="H9" s="432">
        <f>F9/$G8</f>
        <v>1</v>
      </c>
      <c r="I9" s="793"/>
      <c r="J9" s="91">
        <f>H9*I$8</f>
        <v>50</v>
      </c>
      <c r="K9" s="796"/>
    </row>
    <row r="10" spans="1:11" ht="21.75" customHeight="1" thickBot="1" x14ac:dyDescent="0.25">
      <c r="A10" s="788"/>
      <c r="B10" s="286" t="str">
        <f>'Elenco Lotti'!R272</f>
        <v>MEDITREND SRL</v>
      </c>
      <c r="C10" s="211">
        <v>0.5</v>
      </c>
      <c r="D10" s="212">
        <v>0.5</v>
      </c>
      <c r="E10" s="213">
        <v>0.5</v>
      </c>
      <c r="F10" s="95">
        <f t="shared" si="0"/>
        <v>0.5</v>
      </c>
      <c r="G10" s="791"/>
      <c r="H10" s="433">
        <f>F10/$G8</f>
        <v>0.58823529411764708</v>
      </c>
      <c r="I10" s="794"/>
      <c r="J10" s="94">
        <f>H10*I$8</f>
        <v>29.411764705882355</v>
      </c>
      <c r="K10" s="796"/>
    </row>
    <row r="11" spans="1:11" ht="21.75" customHeight="1" x14ac:dyDescent="0.2">
      <c r="A11" s="786" t="s">
        <v>623</v>
      </c>
      <c r="B11" s="96" t="str">
        <f>B8</f>
        <v>CHIRURMEDICA SRL</v>
      </c>
      <c r="C11" s="205">
        <v>0.75</v>
      </c>
      <c r="D11" s="206">
        <v>0.75</v>
      </c>
      <c r="E11" s="207">
        <v>0.75</v>
      </c>
      <c r="F11" s="89">
        <f t="shared" si="0"/>
        <v>0.75</v>
      </c>
      <c r="G11" s="789">
        <f>MAX(F11:F13)</f>
        <v>0.85</v>
      </c>
      <c r="H11" s="431">
        <f>F11/$G11</f>
        <v>0.88235294117647056</v>
      </c>
      <c r="I11" s="792">
        <v>15</v>
      </c>
      <c r="J11" s="88">
        <f>H11*I$11</f>
        <v>13.235294117647058</v>
      </c>
      <c r="K11" s="796"/>
    </row>
    <row r="12" spans="1:11" ht="21.75" customHeight="1" x14ac:dyDescent="0.2">
      <c r="A12" s="787"/>
      <c r="B12" s="97" t="str">
        <f>B9</f>
        <v>COLOPLAST</v>
      </c>
      <c r="C12" s="208">
        <v>0.85</v>
      </c>
      <c r="D12" s="209">
        <v>0.85</v>
      </c>
      <c r="E12" s="210">
        <v>0.85</v>
      </c>
      <c r="F12" s="92">
        <f t="shared" si="0"/>
        <v>0.85</v>
      </c>
      <c r="G12" s="790"/>
      <c r="H12" s="432">
        <f>F12/$G11</f>
        <v>1</v>
      </c>
      <c r="I12" s="793"/>
      <c r="J12" s="91">
        <f>H12*I$11</f>
        <v>15</v>
      </c>
      <c r="K12" s="796"/>
    </row>
    <row r="13" spans="1:11" ht="21.75" customHeight="1" thickBot="1" x14ac:dyDescent="0.25">
      <c r="A13" s="788"/>
      <c r="B13" s="98" t="str">
        <f>B10</f>
        <v>MEDITREND SRL</v>
      </c>
      <c r="C13" s="211">
        <v>0.5</v>
      </c>
      <c r="D13" s="212">
        <v>0.5</v>
      </c>
      <c r="E13" s="213">
        <v>0.5</v>
      </c>
      <c r="F13" s="95">
        <f t="shared" si="0"/>
        <v>0.5</v>
      </c>
      <c r="G13" s="791"/>
      <c r="H13" s="433">
        <f>F13/$G11</f>
        <v>0.58823529411764708</v>
      </c>
      <c r="I13" s="794"/>
      <c r="J13" s="94">
        <f>H13*I$11</f>
        <v>8.8235294117647065</v>
      </c>
      <c r="K13" s="796"/>
    </row>
    <row r="14" spans="1:11" ht="21.75" customHeight="1" x14ac:dyDescent="0.2">
      <c r="A14" s="786" t="s">
        <v>427</v>
      </c>
      <c r="B14" s="99" t="str">
        <f>B8</f>
        <v>CHIRURMEDICA SRL</v>
      </c>
      <c r="C14" s="205">
        <v>0.75</v>
      </c>
      <c r="D14" s="206">
        <v>0.75</v>
      </c>
      <c r="E14" s="207">
        <v>0.75</v>
      </c>
      <c r="F14" s="89">
        <f t="shared" si="0"/>
        <v>0.75</v>
      </c>
      <c r="G14" s="789">
        <f>MAX(F14:F16)</f>
        <v>0.85</v>
      </c>
      <c r="H14" s="431">
        <f>F14/$G14</f>
        <v>0.88235294117647056</v>
      </c>
      <c r="I14" s="792">
        <v>10</v>
      </c>
      <c r="J14" s="88">
        <f>H14*I$14</f>
        <v>8.8235294117647065</v>
      </c>
      <c r="K14" s="796"/>
    </row>
    <row r="15" spans="1:11" ht="21.75" customHeight="1" x14ac:dyDescent="0.2">
      <c r="A15" s="787"/>
      <c r="B15" s="97" t="str">
        <f>B9</f>
        <v>COLOPLAST</v>
      </c>
      <c r="C15" s="208">
        <v>0.85</v>
      </c>
      <c r="D15" s="209">
        <v>0.85</v>
      </c>
      <c r="E15" s="210">
        <v>0.85</v>
      </c>
      <c r="F15" s="92">
        <f t="shared" si="0"/>
        <v>0.85</v>
      </c>
      <c r="G15" s="790"/>
      <c r="H15" s="432">
        <f>F15/$G14</f>
        <v>1</v>
      </c>
      <c r="I15" s="793"/>
      <c r="J15" s="91">
        <f>H15*I$14</f>
        <v>10</v>
      </c>
      <c r="K15" s="796"/>
    </row>
    <row r="16" spans="1:11" ht="21.75" customHeight="1" thickBot="1" x14ac:dyDescent="0.25">
      <c r="A16" s="805"/>
      <c r="B16" s="100" t="str">
        <f>B10</f>
        <v>MEDITREND SRL</v>
      </c>
      <c r="C16" s="211">
        <v>0.5</v>
      </c>
      <c r="D16" s="212">
        <v>0.5</v>
      </c>
      <c r="E16" s="213">
        <v>0.5</v>
      </c>
      <c r="F16" s="95">
        <f t="shared" si="0"/>
        <v>0.5</v>
      </c>
      <c r="G16" s="791"/>
      <c r="H16" s="433">
        <f>F16/$G14</f>
        <v>0.58823529411764708</v>
      </c>
      <c r="I16" s="794"/>
      <c r="J16" s="94">
        <f>H16*I$14</f>
        <v>5.882352941176471</v>
      </c>
      <c r="K16" s="796"/>
    </row>
    <row r="17" spans="1:11" ht="21.75" customHeight="1" x14ac:dyDescent="0.2">
      <c r="A17" s="786" t="s">
        <v>621</v>
      </c>
      <c r="B17" s="478" t="str">
        <f>B8</f>
        <v>CHIRURMEDICA SRL</v>
      </c>
      <c r="C17" s="217">
        <v>1</v>
      </c>
      <c r="D17" s="206">
        <v>1</v>
      </c>
      <c r="E17" s="207">
        <v>1</v>
      </c>
      <c r="F17" s="609">
        <f t="shared" si="0"/>
        <v>1</v>
      </c>
      <c r="G17" s="789">
        <f>MAX(F17:F19)</f>
        <v>1</v>
      </c>
      <c r="H17" s="431">
        <f>F17/$G17</f>
        <v>1</v>
      </c>
      <c r="I17" s="792">
        <v>5</v>
      </c>
      <c r="J17" s="88">
        <f>H17*I$17</f>
        <v>5</v>
      </c>
      <c r="K17" s="796"/>
    </row>
    <row r="18" spans="1:11" ht="21.75" customHeight="1" x14ac:dyDescent="0.2">
      <c r="A18" s="787"/>
      <c r="B18" s="400" t="str">
        <f>B9</f>
        <v>COLOPLAST</v>
      </c>
      <c r="C18" s="218">
        <v>1</v>
      </c>
      <c r="D18" s="209">
        <v>1</v>
      </c>
      <c r="E18" s="210">
        <v>1</v>
      </c>
      <c r="F18" s="610">
        <f t="shared" si="0"/>
        <v>1</v>
      </c>
      <c r="G18" s="790"/>
      <c r="H18" s="432">
        <f>F18/$G17</f>
        <v>1</v>
      </c>
      <c r="I18" s="793"/>
      <c r="J18" s="91">
        <f>H18*I$17</f>
        <v>5</v>
      </c>
      <c r="K18" s="796"/>
    </row>
    <row r="19" spans="1:11" ht="21.75" customHeight="1" thickBot="1" x14ac:dyDescent="0.25">
      <c r="A19" s="805"/>
      <c r="B19" s="401" t="str">
        <f>B10</f>
        <v>MEDITREND SRL</v>
      </c>
      <c r="C19" s="220">
        <v>1</v>
      </c>
      <c r="D19" s="215">
        <v>1</v>
      </c>
      <c r="E19" s="216">
        <v>1</v>
      </c>
      <c r="F19" s="612">
        <f t="shared" si="0"/>
        <v>1</v>
      </c>
      <c r="G19" s="806"/>
      <c r="H19" s="434">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customHeight="1" x14ac:dyDescent="0.25">
      <c r="A21" s="798" t="s">
        <v>627</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CHIRURMEDICA SRL</v>
      </c>
      <c r="B23" s="108">
        <f>J8+J11+J14+J17</f>
        <v>71.17647058823529</v>
      </c>
      <c r="G23" s="109"/>
      <c r="H23" s="105"/>
      <c r="I23" s="105"/>
      <c r="J23" s="105"/>
      <c r="K23" s="105"/>
    </row>
    <row r="24" spans="1:11" ht="15.75" x14ac:dyDescent="0.25">
      <c r="A24" s="110" t="str">
        <f>B9</f>
        <v>COLOPLAST</v>
      </c>
      <c r="B24" s="111">
        <f>J9+J12+J15+J18</f>
        <v>80</v>
      </c>
      <c r="G24" s="109"/>
      <c r="H24" s="105"/>
      <c r="I24" s="105"/>
      <c r="J24" s="105"/>
      <c r="K24" s="105"/>
    </row>
    <row r="25" spans="1:11" ht="16.5" thickBot="1" x14ac:dyDescent="0.3">
      <c r="A25" s="112" t="str">
        <f>B10</f>
        <v>MEDITREND SRL</v>
      </c>
      <c r="B25" s="113">
        <f>J10+J13+J16+J19</f>
        <v>49.117647058823529</v>
      </c>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I11:I13"/>
    <mergeCell ref="A14:A16"/>
    <mergeCell ref="G14:G16"/>
    <mergeCell ref="I14:I16"/>
    <mergeCell ref="I17:I19"/>
    <mergeCell ref="G17:G19"/>
    <mergeCell ref="K8:K19"/>
    <mergeCell ref="B1:K1"/>
    <mergeCell ref="A2:K2"/>
    <mergeCell ref="A3:K3"/>
    <mergeCell ref="A4:K4"/>
    <mergeCell ref="A5:K6"/>
    <mergeCell ref="A17:A19"/>
    <mergeCell ref="I8:I10"/>
    <mergeCell ref="A8:A10"/>
    <mergeCell ref="G8:G10"/>
  </mergeCells>
  <pageMargins left="0.25" right="0.25" top="0.75" bottom="0.75" header="0.3" footer="0.3"/>
  <pageSetup paperSize="8" scale="80" orientation="landscape"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Foglio184"/>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534</v>
      </c>
      <c r="B2" s="775"/>
      <c r="C2" s="775"/>
      <c r="D2" s="775"/>
      <c r="E2" s="775"/>
      <c r="F2" s="775"/>
      <c r="G2" s="775"/>
      <c r="H2" s="775"/>
      <c r="I2" s="775"/>
      <c r="J2" s="775"/>
      <c r="K2" s="776"/>
      <c r="L2" s="105"/>
      <c r="M2" s="105"/>
    </row>
    <row r="3" spans="1:13" ht="21" thickBot="1" x14ac:dyDescent="0.35">
      <c r="A3" s="864" t="str">
        <f>'Elenco Lotti'!B271</f>
        <v>98305087D4</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4" customHeight="1" x14ac:dyDescent="0.25">
      <c r="A5" s="780" t="str">
        <f>'Elenco Lotti'!C270</f>
        <v>Kit completo di nefrostomia autostatica. Set composto da ago per puntura iniziale, con punta radiopaca/ecoreflettente, guida in acciaio o idrofila, tipo Lunderquist o similare, dilatatori fasciali,  raddrizzatore per nefrostomia con mandrino in plastica, catetere nefrostomico tipo Pigtail in Poliuretano. biocompatibile 4-6 mesi. Misure da 10, 12, 14 fr, lunghezza catetere 30 cm circa.</v>
      </c>
      <c r="B5" s="781"/>
      <c r="C5" s="781"/>
      <c r="D5" s="781"/>
      <c r="E5" s="781"/>
      <c r="F5" s="781"/>
      <c r="G5" s="781"/>
      <c r="H5" s="781"/>
      <c r="I5" s="781"/>
      <c r="J5" s="781"/>
      <c r="K5" s="782"/>
      <c r="L5" s="105"/>
      <c r="M5" s="105"/>
    </row>
    <row r="6" spans="1:13" ht="42.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91'!A23</f>
        <v>CHIRURMEDICA SRL</v>
      </c>
      <c r="J8" s="811">
        <f>'LOTTO 91'!B23</f>
        <v>71.17647058823529</v>
      </c>
      <c r="K8" s="812"/>
      <c r="L8" s="117"/>
      <c r="M8" s="118"/>
    </row>
    <row r="9" spans="1:13" ht="16.5" thickBot="1" x14ac:dyDescent="0.3">
      <c r="A9" s="808"/>
      <c r="B9" s="808"/>
      <c r="C9" s="808"/>
      <c r="D9" s="808"/>
      <c r="E9" s="808"/>
      <c r="F9" s="808"/>
      <c r="G9" s="808"/>
      <c r="H9" s="808"/>
      <c r="I9" s="144" t="str">
        <f>'LOTTO 91'!A24</f>
        <v>COLOPLAST</v>
      </c>
      <c r="J9" s="811">
        <f>'LOTTO 91'!B24</f>
        <v>80</v>
      </c>
      <c r="K9" s="812"/>
      <c r="L9" s="117"/>
      <c r="M9" s="118"/>
    </row>
    <row r="10" spans="1:13" ht="16.5" thickBot="1" x14ac:dyDescent="0.3">
      <c r="A10" s="813" t="s">
        <v>430</v>
      </c>
      <c r="B10" s="814"/>
      <c r="C10" s="814"/>
      <c r="D10" s="815"/>
      <c r="E10" s="119"/>
      <c r="F10" s="119"/>
      <c r="G10" s="119"/>
      <c r="H10" s="119"/>
      <c r="I10" s="144" t="str">
        <f>'LOTTO 91'!A25</f>
        <v>MEDITREND SRL</v>
      </c>
      <c r="J10" s="811">
        <f>'LOTTO 91'!B25</f>
        <v>49.117647058823529</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Lotti'!O270</f>
        <v>15900</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304" t="e">
        <f>POWER(B20/$D$20,$C$20)</f>
        <v>#DIV/0!</v>
      </c>
      <c r="F20" s="835">
        <v>40</v>
      </c>
      <c r="G20" s="304" t="e">
        <f>E20*$F$20</f>
        <v>#DIV/0!</v>
      </c>
      <c r="H20" s="134">
        <f>TRUNC($G$13-($G$13/100*B20),2)</f>
        <v>15900</v>
      </c>
      <c r="I20" s="135" t="str">
        <f>A20</f>
        <v>CHIRURMEDICA SRL</v>
      </c>
      <c r="J20" s="304">
        <f>IF(I20=I8,J8,IF(I20=$H$7,$I$7,IF(I20=$H$8,$I$8,IF(I20=#REF!,#REF!,IF(I20=$H$10,$I$10,IF(I20=$H$11,$I$11,"1"))))))</f>
        <v>71.17647058823529</v>
      </c>
      <c r="K20" s="304" t="e">
        <f>G20</f>
        <v>#DIV/0!</v>
      </c>
      <c r="L20" s="70" t="e">
        <f>SUM(J20,K20)</f>
        <v>#DIV/0!</v>
      </c>
      <c r="M20" s="71" t="e">
        <f>IF(AND(K20&gt;=20,J20&gt;=60),"ANOMALIA","NO ANOMALIA")</f>
        <v>#DIV/0!</v>
      </c>
    </row>
    <row r="21" spans="1:13" ht="15.75" x14ac:dyDescent="0.2">
      <c r="A21" s="136" t="str">
        <f>I9</f>
        <v>COLOPLAST</v>
      </c>
      <c r="B21" s="203"/>
      <c r="C21" s="836"/>
      <c r="D21" s="836"/>
      <c r="E21" s="305" t="e">
        <f>POWER(B21/$D$20,$C$20)</f>
        <v>#DIV/0!</v>
      </c>
      <c r="F21" s="836"/>
      <c r="G21" s="305" t="e">
        <f>E21*$F$20</f>
        <v>#DIV/0!</v>
      </c>
      <c r="H21" s="138">
        <f>TRUNC($G$13-($G$13/100*B21),2)</f>
        <v>15900</v>
      </c>
      <c r="I21" s="139" t="str">
        <f>A21</f>
        <v>COLOPLAST</v>
      </c>
      <c r="J21" s="305">
        <f>IF(I21=I9,J9,IF(I21=$H$7,$I$7,IF(I21=$H$8,$I$8,IF(I21=#REF!,#REF!,IF(I21=$H$10,$I$10,IF(I21=$H$11,$I$11,"1"))))))</f>
        <v>80</v>
      </c>
      <c r="K21" s="305" t="e">
        <f>G21</f>
        <v>#DIV/0!</v>
      </c>
      <c r="L21" s="72" t="e">
        <f>SUM(J21,K21)</f>
        <v>#DIV/0!</v>
      </c>
      <c r="M21" s="73" t="e">
        <f>IF(AND(K21&gt;=20,J21&gt;=60),"ANOMALIA","NO ANOMALIA")</f>
        <v>#DIV/0!</v>
      </c>
    </row>
    <row r="22" spans="1:13" ht="16.5" thickBot="1" x14ac:dyDescent="0.25">
      <c r="A22" s="140" t="str">
        <f>I10</f>
        <v>MEDITREND SRL</v>
      </c>
      <c r="B22" s="204"/>
      <c r="C22" s="837"/>
      <c r="D22" s="837"/>
      <c r="E22" s="306" t="e">
        <f>POWER(B22/$D$20,$C$20)</f>
        <v>#DIV/0!</v>
      </c>
      <c r="F22" s="837"/>
      <c r="G22" s="306" t="e">
        <f>E22*$F$20</f>
        <v>#DIV/0!</v>
      </c>
      <c r="H22" s="142">
        <f>TRUNC($G$13-($G$13/100*B22),2)</f>
        <v>15900</v>
      </c>
      <c r="I22" s="143" t="str">
        <f>A22</f>
        <v>MEDITREND SRL</v>
      </c>
      <c r="J22" s="306">
        <f>IF(I22=I10,J10,IF(I22=$H$7,$I$7,IF(I22=$H$8,$I$8,IF(I22=#REF!,#REF!,IF(I22=$H$10,$I$10,IF(I22=$H$11,$I$11,"1"))))))</f>
        <v>49.117647058823529</v>
      </c>
      <c r="K22" s="30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331" priority="1" operator="containsText" text="NO ANOMALIA">
      <formula>NOT(ISERROR(SEARCH("NO ANOMALIA",M20)))</formula>
    </cfRule>
    <cfRule type="containsText" dxfId="330" priority="2" operator="containsText" text="ANOMALIA">
      <formula>NOT(ISERROR(SEARCH("ANOMALIA",M20)))</formula>
    </cfRule>
  </conditionalFormatting>
  <conditionalFormatting sqref="M20:M22">
    <cfRule type="containsText" dxfId="329" priority="3" operator="containsText" text="ANOMALIA">
      <formula>NOT(ISERROR(SEARCH("ANOMALIA",M20)))</formula>
    </cfRule>
  </conditionalFormatting>
  <conditionalFormatting sqref="L20:L22">
    <cfRule type="expression" dxfId="328" priority="4">
      <formula>L20=MAX($L$20:$L$26)</formula>
    </cfRule>
  </conditionalFormatting>
  <pageMargins left="0.7" right="0.7" top="0.75" bottom="0.75" header="0.3" footer="0.3"/>
  <pageSetup paperSize="9"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Foglio185">
    <pageSetUpPr fitToPage="1"/>
  </sheetPr>
  <dimension ref="A1:K30"/>
  <sheetViews>
    <sheetView topLeftCell="A4" workbookViewId="0">
      <selection activeCell="E29" sqref="E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535</v>
      </c>
      <c r="B2" s="775"/>
      <c r="C2" s="775"/>
      <c r="D2" s="775"/>
      <c r="E2" s="775"/>
      <c r="F2" s="775"/>
      <c r="G2" s="775"/>
      <c r="H2" s="775"/>
      <c r="I2" s="775"/>
      <c r="J2" s="775"/>
      <c r="K2" s="776"/>
    </row>
    <row r="3" spans="1:11" ht="21" thickBot="1" x14ac:dyDescent="0.35">
      <c r="A3" s="777" t="str">
        <f>'Elenco Lotti'!B273</f>
        <v>9830514CC6</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Lotti'!C274</f>
        <v>Set puntura 2 fasi composto da cannula di puntura  con marker sulla punta ecoreflettente, raddrizzatore per catetere, con mandrino in plastica e catetere pigtail in poliuretano, radiopaco, guida punta morbida (tipo Lunderquist o similare) lunghezza ca. 30 cm. CH 6,8,10</v>
      </c>
      <c r="B5" s="781"/>
      <c r="C5" s="781"/>
      <c r="D5" s="781"/>
      <c r="E5" s="781"/>
      <c r="F5" s="781"/>
      <c r="G5" s="781"/>
      <c r="H5" s="781"/>
      <c r="I5" s="781"/>
      <c r="J5" s="781"/>
      <c r="K5" s="782"/>
    </row>
    <row r="6" spans="1:11" ht="4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Lotti'!R273</f>
        <v>TELEFLEX MEDICAL SRL</v>
      </c>
      <c r="C8" s="217">
        <v>0.9</v>
      </c>
      <c r="D8" s="206">
        <v>0.9</v>
      </c>
      <c r="E8" s="207">
        <v>0.9</v>
      </c>
      <c r="F8" s="609">
        <f>AVERAGE(C8:E8)</f>
        <v>0.9</v>
      </c>
      <c r="G8" s="789">
        <f>MAX(F8:F11)</f>
        <v>0.9</v>
      </c>
      <c r="H8" s="431">
        <f>F8/$G8</f>
        <v>1</v>
      </c>
      <c r="I8" s="792">
        <v>50</v>
      </c>
      <c r="J8" s="88">
        <f>H8*I$8</f>
        <v>50</v>
      </c>
      <c r="K8" s="795" t="s">
        <v>681</v>
      </c>
    </row>
    <row r="9" spans="1:11" ht="15.75" x14ac:dyDescent="0.2">
      <c r="A9" s="787"/>
      <c r="B9" s="639" t="str">
        <f>'Elenco Lotti'!R274</f>
        <v>COLOPLAST</v>
      </c>
      <c r="C9" s="218">
        <v>0.9</v>
      </c>
      <c r="D9" s="209">
        <v>0.9</v>
      </c>
      <c r="E9" s="210">
        <v>0.9</v>
      </c>
      <c r="F9" s="610">
        <f t="shared" ref="F9:F23" si="0">AVERAGE(C9:E9)</f>
        <v>0.9</v>
      </c>
      <c r="G9" s="790"/>
      <c r="H9" s="432">
        <f>F9/$G8</f>
        <v>1</v>
      </c>
      <c r="I9" s="793"/>
      <c r="J9" s="91">
        <f>H9*I$8</f>
        <v>50</v>
      </c>
      <c r="K9" s="796"/>
    </row>
    <row r="10" spans="1:11" ht="15.75" x14ac:dyDescent="0.2">
      <c r="A10" s="787"/>
      <c r="B10" s="469" t="str">
        <f>'Elenco Lotti'!R275</f>
        <v>BOSTON SCIENTIFIC S.P.A.</v>
      </c>
      <c r="C10" s="218">
        <v>0.9</v>
      </c>
      <c r="D10" s="209">
        <v>0.9</v>
      </c>
      <c r="E10" s="210">
        <v>0.9</v>
      </c>
      <c r="F10" s="610">
        <f t="shared" si="0"/>
        <v>0.9</v>
      </c>
      <c r="G10" s="790"/>
      <c r="H10" s="432">
        <f>F10/$G8</f>
        <v>1</v>
      </c>
      <c r="I10" s="793"/>
      <c r="J10" s="91">
        <f>H10*I$8</f>
        <v>50</v>
      </c>
      <c r="K10" s="796"/>
    </row>
    <row r="11" spans="1:11" ht="16.5" thickBot="1" x14ac:dyDescent="0.25">
      <c r="A11" s="805"/>
      <c r="B11" s="485" t="str">
        <f>'Elenco Lotti'!R276</f>
        <v>COOK ITALIA SRL</v>
      </c>
      <c r="C11" s="220">
        <v>0.85</v>
      </c>
      <c r="D11" s="215">
        <v>0.85</v>
      </c>
      <c r="E11" s="216">
        <v>0.85</v>
      </c>
      <c r="F11" s="612">
        <f t="shared" si="0"/>
        <v>0.85</v>
      </c>
      <c r="G11" s="806"/>
      <c r="H11" s="434">
        <f>F11/$G8</f>
        <v>0.94444444444444442</v>
      </c>
      <c r="I11" s="807"/>
      <c r="J11" s="102">
        <f>H11*I$8</f>
        <v>47.222222222222221</v>
      </c>
      <c r="K11" s="796"/>
    </row>
    <row r="12" spans="1:11" ht="15.75" customHeight="1" x14ac:dyDescent="0.2">
      <c r="A12" s="860" t="s">
        <v>623</v>
      </c>
      <c r="B12" s="478" t="str">
        <f>B8</f>
        <v>TELEFLEX MEDICAL SRL</v>
      </c>
      <c r="C12" s="217">
        <v>0.9</v>
      </c>
      <c r="D12" s="206">
        <v>0.9</v>
      </c>
      <c r="E12" s="207">
        <v>0.9</v>
      </c>
      <c r="F12" s="498">
        <f t="shared" si="0"/>
        <v>0.9</v>
      </c>
      <c r="G12" s="861">
        <f>MAX(F12:F15)</f>
        <v>0.9</v>
      </c>
      <c r="H12" s="436">
        <f>F12/$G12</f>
        <v>1</v>
      </c>
      <c r="I12" s="859">
        <v>15</v>
      </c>
      <c r="J12" s="222">
        <f>H12*I$12</f>
        <v>15</v>
      </c>
      <c r="K12" s="796"/>
    </row>
    <row r="13" spans="1:11" ht="15.75" x14ac:dyDescent="0.2">
      <c r="A13" s="787"/>
      <c r="B13" s="400" t="str">
        <f>B9</f>
        <v>COLOPLAST</v>
      </c>
      <c r="C13" s="218">
        <v>0.9</v>
      </c>
      <c r="D13" s="209">
        <v>0.9</v>
      </c>
      <c r="E13" s="210">
        <v>0.9</v>
      </c>
      <c r="F13" s="610">
        <f t="shared" si="0"/>
        <v>0.9</v>
      </c>
      <c r="G13" s="790"/>
      <c r="H13" s="432">
        <f>F13/$G12</f>
        <v>1</v>
      </c>
      <c r="I13" s="793"/>
      <c r="J13" s="91">
        <f>H13*I$12</f>
        <v>15</v>
      </c>
      <c r="K13" s="796"/>
    </row>
    <row r="14" spans="1:11" ht="15.75" x14ac:dyDescent="0.2">
      <c r="A14" s="787"/>
      <c r="B14" s="400" t="str">
        <f>B10</f>
        <v>BOSTON SCIENTIFIC S.P.A.</v>
      </c>
      <c r="C14" s="218">
        <v>0.9</v>
      </c>
      <c r="D14" s="209">
        <v>0.9</v>
      </c>
      <c r="E14" s="210">
        <v>0.9</v>
      </c>
      <c r="F14" s="610">
        <f t="shared" si="0"/>
        <v>0.9</v>
      </c>
      <c r="G14" s="790"/>
      <c r="H14" s="432">
        <f>F14/$G12</f>
        <v>1</v>
      </c>
      <c r="I14" s="793"/>
      <c r="J14" s="91">
        <f>H14*I$12</f>
        <v>15</v>
      </c>
      <c r="K14" s="796"/>
    </row>
    <row r="15" spans="1:11" ht="16.5" thickBot="1" x14ac:dyDescent="0.25">
      <c r="A15" s="788"/>
      <c r="B15" s="401" t="str">
        <f>B11</f>
        <v>COOK ITALIA SRL</v>
      </c>
      <c r="C15" s="220">
        <v>0.85</v>
      </c>
      <c r="D15" s="215">
        <v>0.85</v>
      </c>
      <c r="E15" s="216">
        <v>0.85</v>
      </c>
      <c r="F15" s="611">
        <f t="shared" si="0"/>
        <v>0.85</v>
      </c>
      <c r="G15" s="791"/>
      <c r="H15" s="433">
        <f>F15/$G12</f>
        <v>0.94444444444444442</v>
      </c>
      <c r="I15" s="794"/>
      <c r="J15" s="94">
        <f>H15*I$12</f>
        <v>14.166666666666666</v>
      </c>
      <c r="K15" s="796"/>
    </row>
    <row r="16" spans="1:11" ht="15.75" customHeight="1" x14ac:dyDescent="0.2">
      <c r="A16" s="786" t="s">
        <v>427</v>
      </c>
      <c r="B16" s="478" t="str">
        <f>B8</f>
        <v>TELEFLEX MEDICAL SRL</v>
      </c>
      <c r="C16" s="217">
        <v>0.9</v>
      </c>
      <c r="D16" s="206">
        <v>0.9</v>
      </c>
      <c r="E16" s="207">
        <v>0.9</v>
      </c>
      <c r="F16" s="609">
        <f t="shared" si="0"/>
        <v>0.9</v>
      </c>
      <c r="G16" s="789">
        <f>MAX(F16:F19)</f>
        <v>0.9</v>
      </c>
      <c r="H16" s="431">
        <f>F16/$G16</f>
        <v>1</v>
      </c>
      <c r="I16" s="792">
        <v>10</v>
      </c>
      <c r="J16" s="88">
        <f>H16*I$16</f>
        <v>10</v>
      </c>
      <c r="K16" s="796"/>
    </row>
    <row r="17" spans="1:11" ht="15.75" x14ac:dyDescent="0.2">
      <c r="A17" s="787"/>
      <c r="B17" s="400" t="str">
        <f>B9</f>
        <v>COLOPLAST</v>
      </c>
      <c r="C17" s="218">
        <v>0.9</v>
      </c>
      <c r="D17" s="209">
        <v>0.9</v>
      </c>
      <c r="E17" s="210">
        <v>0.9</v>
      </c>
      <c r="F17" s="610">
        <f t="shared" si="0"/>
        <v>0.9</v>
      </c>
      <c r="G17" s="790"/>
      <c r="H17" s="432">
        <f>F17/$G16</f>
        <v>1</v>
      </c>
      <c r="I17" s="793"/>
      <c r="J17" s="91">
        <f>H17*I$16</f>
        <v>10</v>
      </c>
      <c r="K17" s="796"/>
    </row>
    <row r="18" spans="1:11" ht="15.75" x14ac:dyDescent="0.2">
      <c r="A18" s="787"/>
      <c r="B18" s="400" t="str">
        <f>B10</f>
        <v>BOSTON SCIENTIFIC S.P.A.</v>
      </c>
      <c r="C18" s="218">
        <v>0.9</v>
      </c>
      <c r="D18" s="209">
        <v>0.9</v>
      </c>
      <c r="E18" s="210">
        <v>0.9</v>
      </c>
      <c r="F18" s="610">
        <f t="shared" si="0"/>
        <v>0.9</v>
      </c>
      <c r="G18" s="790"/>
      <c r="H18" s="432">
        <f>F18/$G16</f>
        <v>1</v>
      </c>
      <c r="I18" s="793"/>
      <c r="J18" s="91">
        <f>H18*I$16</f>
        <v>10</v>
      </c>
      <c r="K18" s="796"/>
    </row>
    <row r="19" spans="1:11" ht="16.5" thickBot="1" x14ac:dyDescent="0.25">
      <c r="A19" s="805"/>
      <c r="B19" s="497" t="str">
        <f>B11</f>
        <v>COOK ITALIA SRL</v>
      </c>
      <c r="C19" s="220">
        <v>0.85</v>
      </c>
      <c r="D19" s="215">
        <v>0.85</v>
      </c>
      <c r="E19" s="216">
        <v>0.85</v>
      </c>
      <c r="F19" s="611">
        <f t="shared" si="0"/>
        <v>0.85</v>
      </c>
      <c r="G19" s="791"/>
      <c r="H19" s="433">
        <f>F19/$G16</f>
        <v>0.94444444444444442</v>
      </c>
      <c r="I19" s="794"/>
      <c r="J19" s="94">
        <f>H19*I$16</f>
        <v>9.4444444444444446</v>
      </c>
      <c r="K19" s="796"/>
    </row>
    <row r="20" spans="1:11" ht="15.75" x14ac:dyDescent="0.2">
      <c r="A20" s="786" t="s">
        <v>621</v>
      </c>
      <c r="B20" s="478" t="str">
        <f>B8</f>
        <v>TELEFLEX MEDICAL SRL</v>
      </c>
      <c r="C20" s="217">
        <v>1</v>
      </c>
      <c r="D20" s="206">
        <v>1</v>
      </c>
      <c r="E20" s="207">
        <v>1</v>
      </c>
      <c r="F20" s="609">
        <f t="shared" si="0"/>
        <v>1</v>
      </c>
      <c r="G20" s="789">
        <f>MAX(F20:F23)</f>
        <v>1</v>
      </c>
      <c r="H20" s="431">
        <f>F20/$G20</f>
        <v>1</v>
      </c>
      <c r="I20" s="792">
        <v>5</v>
      </c>
      <c r="J20" s="88">
        <f>H20*I$20</f>
        <v>5</v>
      </c>
      <c r="K20" s="796"/>
    </row>
    <row r="21" spans="1:11" ht="15.75" x14ac:dyDescent="0.2">
      <c r="A21" s="787"/>
      <c r="B21" s="400" t="str">
        <f>B9</f>
        <v>COLOPLAST</v>
      </c>
      <c r="C21" s="218">
        <v>1</v>
      </c>
      <c r="D21" s="209">
        <v>1</v>
      </c>
      <c r="E21" s="210">
        <v>1</v>
      </c>
      <c r="F21" s="610">
        <f t="shared" si="0"/>
        <v>1</v>
      </c>
      <c r="G21" s="790"/>
      <c r="H21" s="432">
        <f>F21/$G20</f>
        <v>1</v>
      </c>
      <c r="I21" s="793"/>
      <c r="J21" s="91">
        <f>H21*I$20</f>
        <v>5</v>
      </c>
      <c r="K21" s="796"/>
    </row>
    <row r="22" spans="1:11" ht="15.75" x14ac:dyDescent="0.2">
      <c r="A22" s="787"/>
      <c r="B22" s="400" t="str">
        <f>B10</f>
        <v>BOSTON SCIENTIFIC S.P.A.</v>
      </c>
      <c r="C22" s="218">
        <v>1</v>
      </c>
      <c r="D22" s="209">
        <v>1</v>
      </c>
      <c r="E22" s="210">
        <v>1</v>
      </c>
      <c r="F22" s="610">
        <f t="shared" si="0"/>
        <v>1</v>
      </c>
      <c r="G22" s="790"/>
      <c r="H22" s="432">
        <f>F22/$G20</f>
        <v>1</v>
      </c>
      <c r="I22" s="793"/>
      <c r="J22" s="91">
        <f>H22*I$20</f>
        <v>5</v>
      </c>
      <c r="K22" s="796"/>
    </row>
    <row r="23" spans="1:11" ht="16.5" thickBot="1" x14ac:dyDescent="0.25">
      <c r="A23" s="805"/>
      <c r="B23" s="401" t="str">
        <f>B11</f>
        <v>COOK ITALIA SRL</v>
      </c>
      <c r="C23" s="220">
        <v>1</v>
      </c>
      <c r="D23" s="215">
        <v>1</v>
      </c>
      <c r="E23" s="216">
        <v>1</v>
      </c>
      <c r="F23" s="612">
        <f t="shared" si="0"/>
        <v>1</v>
      </c>
      <c r="G23" s="806"/>
      <c r="H23" s="434">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627</v>
      </c>
      <c r="B25" s="799"/>
      <c r="C25" s="105"/>
      <c r="D25" s="105"/>
      <c r="E25" s="105"/>
      <c r="F25" s="105"/>
      <c r="G25" s="106"/>
      <c r="H25" s="105"/>
      <c r="I25" s="105"/>
      <c r="J25" s="105"/>
      <c r="K25" s="105"/>
    </row>
    <row r="26" spans="1:11" ht="16.5" thickBot="1" x14ac:dyDescent="0.3">
      <c r="A26" s="800"/>
      <c r="B26" s="801"/>
      <c r="C26" s="105"/>
      <c r="D26" s="105"/>
      <c r="E26" s="105"/>
      <c r="F26" s="105"/>
      <c r="G26" s="106"/>
      <c r="H26" s="105"/>
      <c r="I26" s="105"/>
      <c r="J26" s="105"/>
      <c r="K26" s="105"/>
    </row>
    <row r="27" spans="1:11" ht="15.75" x14ac:dyDescent="0.25">
      <c r="A27" s="107" t="str">
        <f>B8</f>
        <v>TELEFLEX MEDICAL SRL</v>
      </c>
      <c r="B27" s="108">
        <f>J8+J12+J16+J20</f>
        <v>80</v>
      </c>
      <c r="C27" s="105"/>
      <c r="D27" s="105"/>
      <c r="E27" s="105"/>
      <c r="F27" s="105"/>
      <c r="G27" s="109"/>
      <c r="H27" s="105"/>
      <c r="I27" s="105"/>
      <c r="J27" s="105"/>
      <c r="K27" s="105"/>
    </row>
    <row r="28" spans="1:11" ht="15.75" x14ac:dyDescent="0.25">
      <c r="A28" s="110" t="str">
        <f>B9</f>
        <v>COLOPLAST</v>
      </c>
      <c r="B28" s="111">
        <f>J9+J13+J17+J21</f>
        <v>80</v>
      </c>
      <c r="C28" s="105"/>
      <c r="D28" s="105"/>
      <c r="E28" s="105"/>
      <c r="F28" s="105"/>
      <c r="G28" s="109"/>
      <c r="H28" s="105"/>
      <c r="I28" s="105"/>
      <c r="J28" s="105"/>
      <c r="K28" s="105"/>
    </row>
    <row r="29" spans="1:11" ht="15.75" x14ac:dyDescent="0.25">
      <c r="A29" s="110" t="str">
        <f>B10</f>
        <v>BOSTON SCIENTIFIC S.P.A.</v>
      </c>
      <c r="B29" s="111">
        <f>J10+J14+J18+J22</f>
        <v>80</v>
      </c>
      <c r="C29" s="105"/>
      <c r="D29" s="105"/>
      <c r="E29" s="105"/>
      <c r="F29" s="105"/>
      <c r="G29" s="109"/>
      <c r="H29" s="105"/>
      <c r="I29" s="105"/>
      <c r="J29" s="105"/>
      <c r="K29" s="105"/>
    </row>
    <row r="30" spans="1:11" ht="16.5" thickBot="1" x14ac:dyDescent="0.3">
      <c r="A30" s="112" t="str">
        <f>B11</f>
        <v>COOK ITALIA SRL</v>
      </c>
      <c r="B30" s="113">
        <f>J11+J15+J19+J23</f>
        <v>75.833333333333329</v>
      </c>
      <c r="C30" s="105"/>
      <c r="D30" s="105"/>
      <c r="E30" s="105"/>
      <c r="F30" s="105"/>
      <c r="G30" s="109"/>
      <c r="H30" s="105"/>
      <c r="I30" s="105"/>
      <c r="J30" s="105"/>
      <c r="K30" s="105"/>
    </row>
  </sheetData>
  <sheetProtection formatCells="0" formatColumns="0" formatRows="0" insertColumns="0" insertRows="0" insertHyperlinks="0" deleteColumns="0" deleteRows="0" sort="0" autoFilter="0" pivotTables="0"/>
  <mergeCells count="19">
    <mergeCell ref="A25:B26"/>
    <mergeCell ref="A12:A15"/>
    <mergeCell ref="G12:G15"/>
    <mergeCell ref="I12:I15"/>
    <mergeCell ref="A16:A19"/>
    <mergeCell ref="G16:G19"/>
    <mergeCell ref="I16:I19"/>
    <mergeCell ref="G20:G23"/>
    <mergeCell ref="I20:I23"/>
    <mergeCell ref="K8:K23"/>
    <mergeCell ref="B1:K1"/>
    <mergeCell ref="A2:K2"/>
    <mergeCell ref="A3:K3"/>
    <mergeCell ref="A4:K4"/>
    <mergeCell ref="A5:K6"/>
    <mergeCell ref="A20:A23"/>
    <mergeCell ref="I8:I11"/>
    <mergeCell ref="A8:A11"/>
    <mergeCell ref="G8:G11"/>
  </mergeCells>
  <pageMargins left="0.25" right="0.25" top="0.75" bottom="0.75" header="0.3" footer="0.3"/>
  <pageSetup paperSize="8" scale="80"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Foglio186"/>
  <dimension ref="A1:R276"/>
  <sheetViews>
    <sheetView topLeftCell="A4" workbookViewId="0">
      <selection activeCell="M14" sqref="M1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535</v>
      </c>
      <c r="B2" s="775"/>
      <c r="C2" s="775"/>
      <c r="D2" s="775"/>
      <c r="E2" s="775"/>
      <c r="F2" s="775"/>
      <c r="G2" s="775"/>
      <c r="H2" s="775"/>
      <c r="I2" s="775"/>
      <c r="J2" s="775"/>
      <c r="K2" s="776"/>
      <c r="L2" s="105"/>
      <c r="M2" s="105"/>
    </row>
    <row r="3" spans="1:13" ht="21" thickBot="1" x14ac:dyDescent="0.35">
      <c r="A3" s="777" t="str">
        <f>'Elenco Lotti'!B273</f>
        <v>9830514CC6</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15.75" customHeight="1" x14ac:dyDescent="0.25">
      <c r="A5" s="780" t="str">
        <f>'Elenco Lotti'!C274</f>
        <v>Set puntura 2 fasi composto da cannula di puntura  con marker sulla punta ecoreflettente, raddrizzatore per catetere, con mandrino in plastica e catetere pigtail in poliuretano, radiopaco, guida punta morbida (tipo Lunderquist o similare) lunghezza ca. 30 cm. CH 6,8,10</v>
      </c>
      <c r="B5" s="781"/>
      <c r="C5" s="781"/>
      <c r="D5" s="781"/>
      <c r="E5" s="781"/>
      <c r="F5" s="781"/>
      <c r="G5" s="781"/>
      <c r="H5" s="781"/>
      <c r="I5" s="781"/>
      <c r="J5" s="781"/>
      <c r="K5" s="782"/>
      <c r="L5" s="105"/>
      <c r="M5" s="105"/>
    </row>
    <row r="6" spans="1:13" ht="5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92'!A27</f>
        <v>TELEFLEX MEDICAL SRL</v>
      </c>
      <c r="J8" s="811">
        <f>'LOTTO 92'!B27</f>
        <v>80</v>
      </c>
      <c r="K8" s="812"/>
      <c r="L8" s="117"/>
      <c r="M8" s="118"/>
    </row>
    <row r="9" spans="1:13" ht="16.5" thickBot="1" x14ac:dyDescent="0.3">
      <c r="A9" s="808"/>
      <c r="B9" s="808"/>
      <c r="C9" s="808"/>
      <c r="D9" s="808"/>
      <c r="E9" s="808"/>
      <c r="F9" s="808"/>
      <c r="G9" s="808"/>
      <c r="H9" s="808"/>
      <c r="I9" s="144" t="str">
        <f>'LOTTO 92'!A28</f>
        <v>COLOPLAST</v>
      </c>
      <c r="J9" s="811">
        <f>'LOTTO 92'!B28</f>
        <v>80</v>
      </c>
      <c r="K9" s="812"/>
      <c r="L9" s="117"/>
      <c r="M9" s="118"/>
    </row>
    <row r="10" spans="1:13" ht="16.5" thickBot="1" x14ac:dyDescent="0.3">
      <c r="A10" s="813" t="s">
        <v>430</v>
      </c>
      <c r="B10" s="814"/>
      <c r="C10" s="814"/>
      <c r="D10" s="815"/>
      <c r="E10" s="119"/>
      <c r="F10" s="119"/>
      <c r="G10" s="119"/>
      <c r="H10" s="119"/>
      <c r="I10" s="144" t="str">
        <f>'LOTTO 92'!A29</f>
        <v>BOSTON SCIENTIFIC S.P.A.</v>
      </c>
      <c r="J10" s="811">
        <f>'LOTTO 92'!B29</f>
        <v>80</v>
      </c>
      <c r="K10" s="812"/>
      <c r="L10" s="117"/>
      <c r="M10" s="118"/>
    </row>
    <row r="11" spans="1:13" ht="16.5" thickBot="1" x14ac:dyDescent="0.3">
      <c r="A11" s="816"/>
      <c r="B11" s="817"/>
      <c r="C11" s="817"/>
      <c r="D11" s="818"/>
      <c r="E11" s="119"/>
      <c r="F11" s="119"/>
      <c r="G11" s="119"/>
      <c r="H11" s="119"/>
      <c r="I11" s="144" t="str">
        <f>'LOTTO 92'!A30</f>
        <v>COOK ITALIA SRL</v>
      </c>
      <c r="J11" s="811">
        <f>'LOTTO 92'!B30</f>
        <v>75.833333333333329</v>
      </c>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Lotti'!O273</f>
        <v>69960</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304" t="e">
        <f>POWER(B20/$D$20,$C$20)</f>
        <v>#DIV/0!</v>
      </c>
      <c r="F20" s="835">
        <v>40</v>
      </c>
      <c r="G20" s="304" t="e">
        <f>E20*$F$20</f>
        <v>#DIV/0!</v>
      </c>
      <c r="H20" s="134">
        <f>TRUNC($G$13-($G$13/100*B20),2)</f>
        <v>69960</v>
      </c>
      <c r="I20" s="193" t="str">
        <f>A20</f>
        <v>TELEFLEX MEDICAL SRL</v>
      </c>
      <c r="J20" s="304">
        <f>IF(I20=I8,J8,IF(I20=$H$7,$I$7,IF(I20=$H$8,$I$8,IF(I20=#REF!,#REF!,IF(I20=$H$10,$I$10,IF(I20=$H$11,$I$11,"1"))))))</f>
        <v>80</v>
      </c>
      <c r="K20" s="196" t="e">
        <f>G20</f>
        <v>#DIV/0!</v>
      </c>
      <c r="L20" s="70" t="e">
        <f>SUM(J20,K20)</f>
        <v>#DIV/0!</v>
      </c>
      <c r="M20" s="71" t="e">
        <f>IF(AND(K20&gt;=20,J20&gt;=60),"ANOMALIA","NO ANOMALIA")</f>
        <v>#DIV/0!</v>
      </c>
    </row>
    <row r="21" spans="1:13" ht="15.75" x14ac:dyDescent="0.2">
      <c r="A21" s="227" t="str">
        <f>I9</f>
        <v>COLOPLAST</v>
      </c>
      <c r="B21" s="224"/>
      <c r="C21" s="836"/>
      <c r="D21" s="836"/>
      <c r="E21" s="305" t="e">
        <f>POWER(B21/$D$20,$C$20)</f>
        <v>#DIV/0!</v>
      </c>
      <c r="F21" s="836"/>
      <c r="G21" s="305" t="e">
        <f>E21*$F$20</f>
        <v>#DIV/0!</v>
      </c>
      <c r="H21" s="138">
        <f>TRUNC($G$13-($G$13/100*B21),2)</f>
        <v>69960</v>
      </c>
      <c r="I21" s="194" t="str">
        <f>A21</f>
        <v>COLOPLAST</v>
      </c>
      <c r="J21" s="305">
        <f>IF(I21=I9,J9,IF(I21=$H$7,$I$7,IF(I21=$H$8,$I$8,IF(I21=#REF!,#REF!,IF(I21=$H$10,$I$10,IF(I21=$H$11,$I$11,"1"))))))</f>
        <v>80</v>
      </c>
      <c r="K21" s="197" t="e">
        <f>G21</f>
        <v>#DIV/0!</v>
      </c>
      <c r="L21" s="72" t="e">
        <f>SUM(J21,K21)</f>
        <v>#DIV/0!</v>
      </c>
      <c r="M21" s="73" t="e">
        <f>IF(AND(K21&gt;=20,J21&gt;=60),"ANOMALIA","NO ANOMALIA")</f>
        <v>#DIV/0!</v>
      </c>
    </row>
    <row r="22" spans="1:13" ht="15.75" x14ac:dyDescent="0.2">
      <c r="A22" s="227" t="str">
        <f>I10</f>
        <v>BOSTON SCIENTIFIC S.P.A.</v>
      </c>
      <c r="B22" s="224"/>
      <c r="C22" s="836"/>
      <c r="D22" s="836"/>
      <c r="E22" s="305" t="e">
        <f>POWER(B22/$D$20,$C$20)</f>
        <v>#DIV/0!</v>
      </c>
      <c r="F22" s="836"/>
      <c r="G22" s="305" t="e">
        <f>E22*$F$20</f>
        <v>#DIV/0!</v>
      </c>
      <c r="H22" s="138">
        <f>TRUNC($G$13-($G$13/100*B22),2)</f>
        <v>69960</v>
      </c>
      <c r="I22" s="194" t="str">
        <f>A22</f>
        <v>BOSTON SCIENTIFIC S.P.A.</v>
      </c>
      <c r="J22" s="305">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COOK ITALIA SRL</v>
      </c>
      <c r="B23" s="225"/>
      <c r="C23" s="837"/>
      <c r="D23" s="837"/>
      <c r="E23" s="306" t="e">
        <f>POWER(B23/$D$20,$C$20)</f>
        <v>#DIV/0!</v>
      </c>
      <c r="F23" s="837"/>
      <c r="G23" s="306" t="e">
        <f>E23*$F$20</f>
        <v>#DIV/0!</v>
      </c>
      <c r="H23" s="142">
        <f>TRUNC($G$13-($G$13/100*B23),2)</f>
        <v>69960</v>
      </c>
      <c r="I23" s="195" t="str">
        <f>A23</f>
        <v>COOK ITALIA SRL</v>
      </c>
      <c r="J23" s="306">
        <f>IF(I23=I11,J11,IF(I23=$H$7,$I$7,IF(I23=$H$8,$I$8,IF(I23=#REF!,#REF!,IF(I23=$H$10,$I$10,IF(I23=$H$11,$I$11,"1"))))))</f>
        <v>75.833333333333329</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row r="273" spans="18:18" x14ac:dyDescent="0.2">
      <c r="R273" s="77">
        <f>'LOTTO 92'!B27</f>
        <v>80</v>
      </c>
    </row>
    <row r="274" spans="18:18" x14ac:dyDescent="0.2">
      <c r="R274" s="77">
        <f>'LOTTO 92'!B28</f>
        <v>80</v>
      </c>
    </row>
    <row r="275" spans="18:18" x14ac:dyDescent="0.2">
      <c r="R275" s="77">
        <f>'LOTTO 92'!B29</f>
        <v>80</v>
      </c>
    </row>
    <row r="276" spans="18:18" x14ac:dyDescent="0.2">
      <c r="R276" s="77">
        <f>'LOTTO 92'!B30</f>
        <v>75.833333333333329</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327" priority="1" operator="containsText" text="NO ANOMALIA">
      <formula>NOT(ISERROR(SEARCH("NO ANOMALIA",M20)))</formula>
    </cfRule>
    <cfRule type="containsText" dxfId="326" priority="2" operator="containsText" text="ANOMALIA">
      <formula>NOT(ISERROR(SEARCH("ANOMALIA",M20)))</formula>
    </cfRule>
  </conditionalFormatting>
  <conditionalFormatting sqref="M20:M23">
    <cfRule type="containsText" dxfId="325" priority="3" operator="containsText" text="ANOMALIA">
      <formula>NOT(ISERROR(SEARCH("ANOMALIA",M20)))</formula>
    </cfRule>
  </conditionalFormatting>
  <conditionalFormatting sqref="L20:L23">
    <cfRule type="expression" dxfId="324" priority="4">
      <formula>L20=MAX($L$20:$L$27)</formula>
    </cfRule>
  </conditionalFormatting>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Foglio187">
    <tabColor rgb="FFFF0000"/>
    <pageSetUpPr fitToPage="1"/>
  </sheetPr>
  <dimension ref="A1:K15"/>
  <sheetViews>
    <sheetView workbookViewId="0">
      <selection activeCell="F18" sqref="F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536</v>
      </c>
      <c r="B2" s="775"/>
      <c r="C2" s="775"/>
      <c r="D2" s="775"/>
      <c r="E2" s="775"/>
      <c r="F2" s="775"/>
      <c r="G2" s="775"/>
      <c r="H2" s="775"/>
      <c r="I2" s="775"/>
      <c r="J2" s="775"/>
      <c r="K2" s="776"/>
    </row>
    <row r="3" spans="1:11" ht="21" thickBot="1" x14ac:dyDescent="0.35">
      <c r="A3" s="865" t="str">
        <f>'Elenco Lotti'!B277</f>
        <v>9830665963</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Lotti'!C277</f>
        <v>Kit nefrostomia tecnica puntura diretta composto da ago, catetere mono pigtail 30 cm 6 CH, otturatore, tubo di drenaggio (tipo SET di OTTO)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99" t="s">
        <v>425</v>
      </c>
      <c r="B8" s="151" t="str">
        <f>'Elenco Lotti'!R277</f>
        <v>DESERTO</v>
      </c>
      <c r="C8" s="205"/>
      <c r="D8" s="206"/>
      <c r="E8" s="207"/>
      <c r="F8" s="89" t="e">
        <f>AVERAGE(C8:E8)</f>
        <v>#DIV/0!</v>
      </c>
      <c r="G8" s="300" t="e">
        <f>MAX(F8:F8)</f>
        <v>#DIV/0!</v>
      </c>
      <c r="H8" s="300" t="e">
        <f>F8/$G8</f>
        <v>#DIV/0!</v>
      </c>
      <c r="I8" s="301">
        <v>35</v>
      </c>
      <c r="J8" s="88" t="e">
        <f>H8*I$8</f>
        <v>#DIV/0!</v>
      </c>
      <c r="K8" s="302"/>
    </row>
    <row r="9" spans="1:11" ht="48" customHeight="1" thickBot="1" x14ac:dyDescent="0.25">
      <c r="A9" s="299" t="s">
        <v>426</v>
      </c>
      <c r="B9" s="96" t="str">
        <f>B8</f>
        <v>DESERTO</v>
      </c>
      <c r="C9" s="205"/>
      <c r="D9" s="206"/>
      <c r="E9" s="207"/>
      <c r="F9" s="89" t="e">
        <f>AVERAGE(C9:E9)</f>
        <v>#DIV/0!</v>
      </c>
      <c r="G9" s="300" t="e">
        <f>MAX(F9:F9)</f>
        <v>#DIV/0!</v>
      </c>
      <c r="H9" s="300" t="e">
        <f>F9/$G9</f>
        <v>#DIV/0!</v>
      </c>
      <c r="I9" s="301">
        <v>10</v>
      </c>
      <c r="J9" s="88" t="e">
        <f>H9*I$9</f>
        <v>#DIV/0!</v>
      </c>
      <c r="K9" s="302"/>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7">
    <pageSetUpPr fitToPage="1"/>
  </sheetPr>
  <dimension ref="A1:K30"/>
  <sheetViews>
    <sheetView topLeftCell="A4" workbookViewId="0">
      <selection activeCell="H27" sqref="H2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451</v>
      </c>
      <c r="B2" s="775"/>
      <c r="C2" s="775"/>
      <c r="D2" s="775"/>
      <c r="E2" s="775"/>
      <c r="F2" s="775"/>
      <c r="G2" s="775"/>
      <c r="H2" s="775"/>
      <c r="I2" s="775"/>
      <c r="J2" s="775"/>
      <c r="K2" s="776"/>
    </row>
    <row r="3" spans="1:11" ht="21" thickBot="1" x14ac:dyDescent="0.35">
      <c r="A3" s="777" t="str">
        <f>'Elenco Lotti'!B36</f>
        <v>982111507D</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Lotti'!C36</f>
        <v>Catetere per accesso ureterale a doppio lume con rivestimento idrofilico, provvisto di 2 connettori Luer Lock, diametro 10 Fr., punta 6Fr flessibile, lunghezza 50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9.5" customHeight="1" x14ac:dyDescent="0.2">
      <c r="A8" s="786" t="s">
        <v>622</v>
      </c>
      <c r="B8" s="87" t="str">
        <f>'Elenco Lotti'!R36</f>
        <v>BOSTON SCIENTIFIC S.P.A.</v>
      </c>
      <c r="C8" s="205">
        <v>0.5</v>
      </c>
      <c r="D8" s="206">
        <v>0.5</v>
      </c>
      <c r="E8" s="207">
        <v>0.5</v>
      </c>
      <c r="F8" s="89">
        <f>AVERAGE(C8:E8)</f>
        <v>0.5</v>
      </c>
      <c r="G8" s="789">
        <f>MAX(F8:F11)</f>
        <v>0.9</v>
      </c>
      <c r="H8" s="387">
        <f>F8/$G8</f>
        <v>0.55555555555555558</v>
      </c>
      <c r="I8" s="792">
        <v>50</v>
      </c>
      <c r="J8" s="88">
        <f>H8*I$8</f>
        <v>27.777777777777779</v>
      </c>
      <c r="K8" s="795" t="s">
        <v>641</v>
      </c>
    </row>
    <row r="9" spans="1:11" ht="19.5" customHeight="1" x14ac:dyDescent="0.2">
      <c r="A9" s="787"/>
      <c r="B9" s="90" t="str">
        <f>'Elenco Lotti'!R37</f>
        <v xml:space="preserve">COOK ITALIA SRL </v>
      </c>
      <c r="C9" s="208">
        <v>0.85</v>
      </c>
      <c r="D9" s="209">
        <v>0.85</v>
      </c>
      <c r="E9" s="210">
        <v>0.85</v>
      </c>
      <c r="F9" s="92">
        <f t="shared" ref="F9:F23" si="0">AVERAGE(C9:E9)</f>
        <v>0.85</v>
      </c>
      <c r="G9" s="790"/>
      <c r="H9" s="388">
        <f>F9/$G8</f>
        <v>0.94444444444444442</v>
      </c>
      <c r="I9" s="793"/>
      <c r="J9" s="91">
        <f>H9*I$8</f>
        <v>47.222222222222221</v>
      </c>
      <c r="K9" s="796"/>
    </row>
    <row r="10" spans="1:11" ht="19.5" customHeight="1" x14ac:dyDescent="0.2">
      <c r="A10" s="787"/>
      <c r="B10" s="90" t="str">
        <f>'Elenco Lotti'!R38</f>
        <v xml:space="preserve">OLYMPUS ITALIA SRL </v>
      </c>
      <c r="C10" s="208">
        <v>0.9</v>
      </c>
      <c r="D10" s="209">
        <v>0.9</v>
      </c>
      <c r="E10" s="210">
        <v>0.9</v>
      </c>
      <c r="F10" s="92">
        <f t="shared" si="0"/>
        <v>0.9</v>
      </c>
      <c r="G10" s="790"/>
      <c r="H10" s="388">
        <f>F10/$G8</f>
        <v>1</v>
      </c>
      <c r="I10" s="793"/>
      <c r="J10" s="91">
        <f>H10*I$8</f>
        <v>50</v>
      </c>
      <c r="K10" s="796"/>
    </row>
    <row r="11" spans="1:11" ht="19.5" customHeight="1" thickBot="1" x14ac:dyDescent="0.25">
      <c r="A11" s="805"/>
      <c r="B11" s="93" t="str">
        <f>'Elenco Lotti'!R39</f>
        <v>MEDITREND SRL</v>
      </c>
      <c r="C11" s="214">
        <v>0.5</v>
      </c>
      <c r="D11" s="215">
        <v>0.5</v>
      </c>
      <c r="E11" s="216">
        <v>0.5</v>
      </c>
      <c r="F11" s="101">
        <f t="shared" si="0"/>
        <v>0.5</v>
      </c>
      <c r="G11" s="806"/>
      <c r="H11" s="391">
        <f>F11/$G8</f>
        <v>0.55555555555555558</v>
      </c>
      <c r="I11" s="807"/>
      <c r="J11" s="102">
        <f>H11*I$8</f>
        <v>27.777777777777779</v>
      </c>
      <c r="K11" s="796"/>
    </row>
    <row r="12" spans="1:11" ht="19.5" customHeight="1" x14ac:dyDescent="0.2">
      <c r="A12" s="860" t="s">
        <v>623</v>
      </c>
      <c r="B12" s="96" t="str">
        <f>B8</f>
        <v>BOSTON SCIENTIFIC S.P.A.</v>
      </c>
      <c r="C12" s="205">
        <v>0.5</v>
      </c>
      <c r="D12" s="206">
        <v>0.5</v>
      </c>
      <c r="E12" s="207">
        <v>0.5</v>
      </c>
      <c r="F12" s="221">
        <f t="shared" si="0"/>
        <v>0.5</v>
      </c>
      <c r="G12" s="861">
        <f>MAX(F12:F15)</f>
        <v>0.9</v>
      </c>
      <c r="H12" s="392">
        <f>F12/$G12</f>
        <v>0.55555555555555558</v>
      </c>
      <c r="I12" s="859">
        <v>15</v>
      </c>
      <c r="J12" s="222">
        <f>H12*I$12</f>
        <v>8.3333333333333339</v>
      </c>
      <c r="K12" s="796"/>
    </row>
    <row r="13" spans="1:11" ht="19.5" customHeight="1" x14ac:dyDescent="0.2">
      <c r="A13" s="787"/>
      <c r="B13" s="97" t="str">
        <f>B9</f>
        <v xml:space="preserve">COOK ITALIA SRL </v>
      </c>
      <c r="C13" s="208">
        <v>0.85</v>
      </c>
      <c r="D13" s="209">
        <v>0.85</v>
      </c>
      <c r="E13" s="210">
        <v>0.85</v>
      </c>
      <c r="F13" s="92">
        <f t="shared" si="0"/>
        <v>0.85</v>
      </c>
      <c r="G13" s="790"/>
      <c r="H13" s="388">
        <f>F13/$G12</f>
        <v>0.94444444444444442</v>
      </c>
      <c r="I13" s="793"/>
      <c r="J13" s="91">
        <f>H13*I$12</f>
        <v>14.166666666666666</v>
      </c>
      <c r="K13" s="796"/>
    </row>
    <row r="14" spans="1:11" ht="19.5" customHeight="1" x14ac:dyDescent="0.2">
      <c r="A14" s="787"/>
      <c r="B14" s="97" t="str">
        <f>B10</f>
        <v xml:space="preserve">OLYMPUS ITALIA SRL </v>
      </c>
      <c r="C14" s="208">
        <v>0.9</v>
      </c>
      <c r="D14" s="209">
        <v>0.9</v>
      </c>
      <c r="E14" s="210">
        <v>0.9</v>
      </c>
      <c r="F14" s="92">
        <f t="shared" si="0"/>
        <v>0.9</v>
      </c>
      <c r="G14" s="790"/>
      <c r="H14" s="388">
        <f>F14/$G12</f>
        <v>1</v>
      </c>
      <c r="I14" s="793"/>
      <c r="J14" s="91">
        <f>H14*I$12</f>
        <v>15</v>
      </c>
      <c r="K14" s="796"/>
    </row>
    <row r="15" spans="1:11" ht="19.5" customHeight="1" thickBot="1" x14ac:dyDescent="0.25">
      <c r="A15" s="788"/>
      <c r="B15" s="98" t="str">
        <f>B11</f>
        <v>MEDITREND SRL</v>
      </c>
      <c r="C15" s="214">
        <v>0.5</v>
      </c>
      <c r="D15" s="215">
        <v>0.5</v>
      </c>
      <c r="E15" s="216">
        <v>0.5</v>
      </c>
      <c r="F15" s="95">
        <f t="shared" si="0"/>
        <v>0.5</v>
      </c>
      <c r="G15" s="791"/>
      <c r="H15" s="389">
        <f>F15/$G12</f>
        <v>0.55555555555555558</v>
      </c>
      <c r="I15" s="794"/>
      <c r="J15" s="94">
        <f>H15*I$12</f>
        <v>8.3333333333333339</v>
      </c>
      <c r="K15" s="796"/>
    </row>
    <row r="16" spans="1:11" ht="19.5" customHeight="1" x14ac:dyDescent="0.2">
      <c r="A16" s="786" t="s">
        <v>427</v>
      </c>
      <c r="B16" s="99" t="str">
        <f>B8</f>
        <v>BOSTON SCIENTIFIC S.P.A.</v>
      </c>
      <c r="C16" s="205">
        <v>0.5</v>
      </c>
      <c r="D16" s="206">
        <v>0.5</v>
      </c>
      <c r="E16" s="207">
        <v>0.5</v>
      </c>
      <c r="F16" s="89">
        <f t="shared" si="0"/>
        <v>0.5</v>
      </c>
      <c r="G16" s="789">
        <f>MAX(F16:F19)</f>
        <v>0.9</v>
      </c>
      <c r="H16" s="387">
        <f>F16/$G16</f>
        <v>0.55555555555555558</v>
      </c>
      <c r="I16" s="792">
        <v>10</v>
      </c>
      <c r="J16" s="88">
        <f>H16*I$16</f>
        <v>5.5555555555555554</v>
      </c>
      <c r="K16" s="796"/>
    </row>
    <row r="17" spans="1:11" ht="19.5" customHeight="1" x14ac:dyDescent="0.2">
      <c r="A17" s="787"/>
      <c r="B17" s="97" t="str">
        <f>B9</f>
        <v xml:space="preserve">COOK ITALIA SRL </v>
      </c>
      <c r="C17" s="208">
        <v>0.85</v>
      </c>
      <c r="D17" s="209">
        <v>0.85</v>
      </c>
      <c r="E17" s="210">
        <v>0.85</v>
      </c>
      <c r="F17" s="92">
        <f t="shared" si="0"/>
        <v>0.85</v>
      </c>
      <c r="G17" s="790"/>
      <c r="H17" s="388">
        <f>F17/$G16</f>
        <v>0.94444444444444442</v>
      </c>
      <c r="I17" s="793"/>
      <c r="J17" s="91">
        <f>H17*I$16</f>
        <v>9.4444444444444446</v>
      </c>
      <c r="K17" s="796"/>
    </row>
    <row r="18" spans="1:11" ht="19.5" customHeight="1" x14ac:dyDescent="0.2">
      <c r="A18" s="787"/>
      <c r="B18" s="97" t="str">
        <f>B10</f>
        <v xml:space="preserve">OLYMPUS ITALIA SRL </v>
      </c>
      <c r="C18" s="208">
        <v>0.9</v>
      </c>
      <c r="D18" s="209">
        <v>0.9</v>
      </c>
      <c r="E18" s="210">
        <v>0.9</v>
      </c>
      <c r="F18" s="92">
        <f t="shared" si="0"/>
        <v>0.9</v>
      </c>
      <c r="G18" s="790"/>
      <c r="H18" s="388">
        <f>F18/$G16</f>
        <v>1</v>
      </c>
      <c r="I18" s="793"/>
      <c r="J18" s="91">
        <f>H18*I$16</f>
        <v>10</v>
      </c>
      <c r="K18" s="796"/>
    </row>
    <row r="19" spans="1:11" ht="19.5" customHeight="1" thickBot="1" x14ac:dyDescent="0.25">
      <c r="A19" s="805"/>
      <c r="B19" s="100" t="str">
        <f>B11</f>
        <v>MEDITREND SRL</v>
      </c>
      <c r="C19" s="211">
        <v>0.5</v>
      </c>
      <c r="D19" s="212">
        <v>0.5</v>
      </c>
      <c r="E19" s="213">
        <v>0.5</v>
      </c>
      <c r="F19" s="95">
        <f t="shared" si="0"/>
        <v>0.5</v>
      </c>
      <c r="G19" s="791"/>
      <c r="H19" s="389">
        <f>F19/$G16</f>
        <v>0.55555555555555558</v>
      </c>
      <c r="I19" s="794"/>
      <c r="J19" s="94">
        <f>H19*I$16</f>
        <v>5.5555555555555554</v>
      </c>
      <c r="K19" s="796"/>
    </row>
    <row r="20" spans="1:11" ht="19.5" customHeight="1" x14ac:dyDescent="0.2">
      <c r="A20" s="786" t="s">
        <v>621</v>
      </c>
      <c r="B20" s="478" t="str">
        <f>B8</f>
        <v>BOSTON SCIENTIFIC S.P.A.</v>
      </c>
      <c r="C20" s="217">
        <v>1</v>
      </c>
      <c r="D20" s="206">
        <v>1</v>
      </c>
      <c r="E20" s="207">
        <v>1</v>
      </c>
      <c r="F20" s="518">
        <f t="shared" si="0"/>
        <v>1</v>
      </c>
      <c r="G20" s="789">
        <f>MAX(F20:F23)</f>
        <v>1</v>
      </c>
      <c r="H20" s="387">
        <f>F20/$G20</f>
        <v>1</v>
      </c>
      <c r="I20" s="792">
        <v>5</v>
      </c>
      <c r="J20" s="88">
        <f>H20*I$20</f>
        <v>5</v>
      </c>
      <c r="K20" s="796"/>
    </row>
    <row r="21" spans="1:11" ht="19.5" customHeight="1" x14ac:dyDescent="0.2">
      <c r="A21" s="787"/>
      <c r="B21" s="399" t="str">
        <f>B9</f>
        <v xml:space="preserve">COOK ITALIA SRL </v>
      </c>
      <c r="C21" s="218">
        <v>1</v>
      </c>
      <c r="D21" s="209">
        <v>1</v>
      </c>
      <c r="E21" s="210">
        <v>1</v>
      </c>
      <c r="F21" s="519">
        <f t="shared" si="0"/>
        <v>1</v>
      </c>
      <c r="G21" s="790"/>
      <c r="H21" s="388">
        <f>F21/$G20</f>
        <v>1</v>
      </c>
      <c r="I21" s="793"/>
      <c r="J21" s="91">
        <f>H21*I$20</f>
        <v>5</v>
      </c>
      <c r="K21" s="796"/>
    </row>
    <row r="22" spans="1:11" ht="19.5" customHeight="1" x14ac:dyDescent="0.2">
      <c r="A22" s="787"/>
      <c r="B22" s="399" t="str">
        <f>B10</f>
        <v xml:space="preserve">OLYMPUS ITALIA SRL </v>
      </c>
      <c r="C22" s="218">
        <v>1</v>
      </c>
      <c r="D22" s="209">
        <v>1</v>
      </c>
      <c r="E22" s="210">
        <v>1</v>
      </c>
      <c r="F22" s="519">
        <f t="shared" si="0"/>
        <v>1</v>
      </c>
      <c r="G22" s="790"/>
      <c r="H22" s="388">
        <f>F22/$G20</f>
        <v>1</v>
      </c>
      <c r="I22" s="793"/>
      <c r="J22" s="91">
        <f>H22*I$20</f>
        <v>5</v>
      </c>
      <c r="K22" s="796"/>
    </row>
    <row r="23" spans="1:11" ht="19.5" customHeight="1" thickBot="1" x14ac:dyDescent="0.25">
      <c r="A23" s="805"/>
      <c r="B23" s="493" t="str">
        <f>B11</f>
        <v>MEDITREND SRL</v>
      </c>
      <c r="C23" s="553">
        <v>1</v>
      </c>
      <c r="D23" s="570">
        <v>1</v>
      </c>
      <c r="E23" s="571">
        <v>1</v>
      </c>
      <c r="F23" s="521">
        <f t="shared" si="0"/>
        <v>1</v>
      </c>
      <c r="G23" s="806"/>
      <c r="H23" s="391">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626</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BOSTON SCIENTIFIC S.P.A.</v>
      </c>
      <c r="B27" s="108">
        <f>J8+J12+J16+J20</f>
        <v>46.666666666666671</v>
      </c>
      <c r="C27" s="106"/>
      <c r="D27" s="106"/>
      <c r="E27" s="106"/>
      <c r="F27" s="106"/>
      <c r="G27" s="109"/>
      <c r="H27" s="105"/>
      <c r="I27" s="105"/>
      <c r="J27" s="105"/>
      <c r="K27" s="105"/>
    </row>
    <row r="28" spans="1:11" ht="15.75" x14ac:dyDescent="0.25">
      <c r="A28" s="110" t="str">
        <f>B9</f>
        <v xml:space="preserve">COOK ITALIA SRL </v>
      </c>
      <c r="B28" s="111">
        <f>J9+J13+J17+J21</f>
        <v>75.833333333333329</v>
      </c>
      <c r="C28" s="106"/>
      <c r="D28" s="106"/>
      <c r="E28" s="106"/>
      <c r="F28" s="106"/>
      <c r="G28" s="109"/>
      <c r="H28" s="105"/>
      <c r="I28" s="105"/>
      <c r="J28" s="105"/>
      <c r="K28" s="105"/>
    </row>
    <row r="29" spans="1:11" ht="15.75" x14ac:dyDescent="0.25">
      <c r="A29" s="110" t="str">
        <f>B10</f>
        <v xml:space="preserve">OLYMPUS ITALIA SRL </v>
      </c>
      <c r="B29" s="111">
        <f>J10+J14+J18+J22</f>
        <v>80</v>
      </c>
      <c r="C29" s="106"/>
      <c r="D29" s="106"/>
      <c r="E29" s="106"/>
      <c r="F29" s="106"/>
      <c r="G29" s="109"/>
      <c r="H29" s="105"/>
      <c r="I29" s="105"/>
      <c r="J29" s="105"/>
      <c r="K29" s="105"/>
    </row>
    <row r="30" spans="1:11" ht="16.5" thickBot="1" x14ac:dyDescent="0.3">
      <c r="A30" s="112" t="str">
        <f>B11</f>
        <v>MEDITREND SRL</v>
      </c>
      <c r="B30" s="113">
        <f>J11+J15+J19+J23</f>
        <v>46.666666666666671</v>
      </c>
      <c r="C30" s="106"/>
      <c r="D30" s="106"/>
      <c r="E30" s="106"/>
      <c r="F30" s="106"/>
      <c r="G30" s="109"/>
      <c r="H30" s="105"/>
      <c r="I30" s="105"/>
      <c r="J30" s="105"/>
      <c r="K30" s="105"/>
    </row>
  </sheetData>
  <sheetProtection formatCells="0" formatColumns="0" formatRows="0" insertColumns="0" insertRows="0" insertHyperlinks="0" deleteColumns="0" deleteRows="0" sort="0" autoFilter="0" pivotTables="0"/>
  <mergeCells count="19">
    <mergeCell ref="A25:B26"/>
    <mergeCell ref="A12:A15"/>
    <mergeCell ref="G12:G15"/>
    <mergeCell ref="G20:G23"/>
    <mergeCell ref="I8:I11"/>
    <mergeCell ref="A8:A11"/>
    <mergeCell ref="G8:G11"/>
    <mergeCell ref="B1:K1"/>
    <mergeCell ref="A2:K2"/>
    <mergeCell ref="A3:K3"/>
    <mergeCell ref="A4:K4"/>
    <mergeCell ref="A5:K6"/>
    <mergeCell ref="K8:K23"/>
    <mergeCell ref="A16:A19"/>
    <mergeCell ref="A20:A23"/>
    <mergeCell ref="G16:G19"/>
    <mergeCell ref="I16:I19"/>
    <mergeCell ref="I12:I15"/>
    <mergeCell ref="I20:I23"/>
  </mergeCells>
  <pageMargins left="0.25" right="0.25" top="0.75" bottom="0.75" header="0.3" footer="0.3"/>
  <pageSetup paperSize="8" scale="80" orientation="landscape"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Foglio188">
    <tabColor rgb="FFFF0000"/>
  </sheetPr>
  <dimension ref="A1:M19"/>
  <sheetViews>
    <sheetView workbookViewId="0">
      <selection activeCell="I8" sqref="I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536</v>
      </c>
      <c r="B2" s="775"/>
      <c r="C2" s="775"/>
      <c r="D2" s="775"/>
      <c r="E2" s="775"/>
      <c r="F2" s="775"/>
      <c r="G2" s="775"/>
      <c r="H2" s="775"/>
      <c r="I2" s="775"/>
      <c r="J2" s="775"/>
      <c r="K2" s="776"/>
      <c r="L2" s="105"/>
      <c r="M2" s="105"/>
    </row>
    <row r="3" spans="1:13" ht="21" thickBot="1" x14ac:dyDescent="0.35">
      <c r="A3" s="865" t="str">
        <f>'Elenco Lotti'!B277</f>
        <v>9830665963</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1.75" customHeight="1" x14ac:dyDescent="0.25">
      <c r="A5" s="780" t="str">
        <f>'Elenco Lotti'!C277</f>
        <v>Kit nefrostomia tecnica puntura diretta composto da ago, catetere mono pigtail 30 cm 6 CH, otturatore, tubo di drenaggio (tipo SET di OTTO)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93'!A15</f>
        <v>DESERTO</v>
      </c>
      <c r="J8" s="811" t="e">
        <f>'LOTTO 93'!B15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03"/>
      <c r="F12" s="105"/>
      <c r="G12" s="822" t="s">
        <v>432</v>
      </c>
      <c r="H12" s="823"/>
      <c r="I12" s="150"/>
      <c r="J12" s="828"/>
      <c r="K12" s="829"/>
      <c r="L12" s="117"/>
      <c r="M12" s="118"/>
    </row>
    <row r="13" spans="1:13" ht="16.5" thickBot="1" x14ac:dyDescent="0.3">
      <c r="A13" s="819" t="s">
        <v>433</v>
      </c>
      <c r="B13" s="820"/>
      <c r="C13" s="820"/>
      <c r="D13" s="821"/>
      <c r="E13" s="303"/>
      <c r="F13" s="105"/>
      <c r="G13" s="824">
        <f>'Elenco Lotti'!O277</f>
        <v>40810.000000000007</v>
      </c>
      <c r="H13" s="825"/>
      <c r="I13" s="150"/>
      <c r="J13" s="828"/>
      <c r="K13" s="829"/>
      <c r="L13" s="117"/>
      <c r="M13" s="118"/>
    </row>
    <row r="14" spans="1:13" ht="16.5" thickBot="1" x14ac:dyDescent="0.3">
      <c r="A14" s="826" t="s">
        <v>434</v>
      </c>
      <c r="B14" s="820"/>
      <c r="C14" s="820"/>
      <c r="D14" s="821"/>
      <c r="E14" s="303"/>
      <c r="F14" s="105"/>
      <c r="G14" s="827"/>
      <c r="H14" s="827"/>
      <c r="I14" s="150"/>
      <c r="J14" s="828"/>
      <c r="K14" s="829"/>
      <c r="L14" s="105"/>
      <c r="M14" s="105"/>
    </row>
    <row r="15" spans="1:13" ht="15.75" x14ac:dyDescent="0.25">
      <c r="A15" s="819" t="s">
        <v>435</v>
      </c>
      <c r="B15" s="820"/>
      <c r="C15" s="820"/>
      <c r="D15" s="821"/>
      <c r="E15" s="303"/>
      <c r="F15" s="105"/>
      <c r="G15" s="830"/>
      <c r="H15" s="830"/>
      <c r="I15" s="105"/>
      <c r="J15" s="105"/>
      <c r="K15" s="105"/>
      <c r="L15" s="105"/>
      <c r="M15" s="105"/>
    </row>
    <row r="16" spans="1:13" ht="16.5" thickBot="1" x14ac:dyDescent="0.3">
      <c r="A16" s="831"/>
      <c r="B16" s="832"/>
      <c r="C16" s="832"/>
      <c r="D16" s="833"/>
      <c r="E16" s="30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40810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23" priority="1" operator="containsText" text="NO ANOMALIA">
      <formula>NOT(ISERROR(SEARCH("NO ANOMALIA",M19)))</formula>
    </cfRule>
    <cfRule type="containsText" dxfId="322" priority="2" operator="containsText" text="ANOMALIA">
      <formula>NOT(ISERROR(SEARCH("ANOMALIA",M19)))</formula>
    </cfRule>
  </conditionalFormatting>
  <conditionalFormatting sqref="M19">
    <cfRule type="containsText" dxfId="321" priority="3" operator="containsText" text="ANOMALIA">
      <formula>NOT(ISERROR(SEARCH("ANOMALIA",M19)))</formula>
    </cfRule>
  </conditionalFormatting>
  <conditionalFormatting sqref="L19">
    <cfRule type="expression" dxfId="320" priority="4">
      <formula>L19=MAX($L$19:$L$23)</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Foglio189">
    <pageSetUpPr fitToPage="1"/>
  </sheetPr>
  <dimension ref="A1:K35"/>
  <sheetViews>
    <sheetView topLeftCell="A4" workbookViewId="0">
      <selection activeCell="I37" sqref="I3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537</v>
      </c>
      <c r="B2" s="775"/>
      <c r="C2" s="775"/>
      <c r="D2" s="775"/>
      <c r="E2" s="775"/>
      <c r="F2" s="775"/>
      <c r="G2" s="775"/>
      <c r="H2" s="775"/>
      <c r="I2" s="775"/>
      <c r="J2" s="775"/>
      <c r="K2" s="776"/>
    </row>
    <row r="3" spans="1:11" ht="21" thickBot="1" x14ac:dyDescent="0.35">
      <c r="A3" s="777" t="str">
        <f>'Elenco Lotti'!B278</f>
        <v>983067734C</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ht="12.75" customHeight="1" x14ac:dyDescent="0.2">
      <c r="A5" s="780" t="str">
        <f>'Elenco Lotti'!C278</f>
        <v>Kit completo per sostituzione nefrostomia percutanea tipo pigtail in poliuretano biocompatibile misure da 6 a 10 CH circa</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Lotti'!R278</f>
        <v>COLMA</v>
      </c>
      <c r="C8" s="217">
        <v>0.75</v>
      </c>
      <c r="D8" s="206">
        <v>0.75</v>
      </c>
      <c r="E8" s="207">
        <v>0.75</v>
      </c>
      <c r="F8" s="518">
        <f>AVERAGE(C8:E8)</f>
        <v>0.75</v>
      </c>
      <c r="G8" s="789">
        <f>MAX(F8:F12)</f>
        <v>0.75</v>
      </c>
      <c r="H8" s="431">
        <f>F8/$G8</f>
        <v>1</v>
      </c>
      <c r="I8" s="792">
        <v>50</v>
      </c>
      <c r="J8" s="88">
        <f>H8*I$8</f>
        <v>50</v>
      </c>
      <c r="K8" s="795" t="s">
        <v>682</v>
      </c>
    </row>
    <row r="9" spans="1:11" ht="15.75" x14ac:dyDescent="0.2">
      <c r="A9" s="787"/>
      <c r="B9" s="469" t="str">
        <f>'Elenco Lotti'!R279</f>
        <v>TELEFLEX MEDICAL SRL</v>
      </c>
      <c r="C9" s="218">
        <v>0.75</v>
      </c>
      <c r="D9" s="209">
        <v>0.75</v>
      </c>
      <c r="E9" s="210">
        <v>0.75</v>
      </c>
      <c r="F9" s="519">
        <f t="shared" ref="F9:F27" si="0">AVERAGE(C9:E9)</f>
        <v>0.75</v>
      </c>
      <c r="G9" s="790"/>
      <c r="H9" s="432">
        <f>F9/$G8</f>
        <v>1</v>
      </c>
      <c r="I9" s="793"/>
      <c r="J9" s="91">
        <f>H9*I$8</f>
        <v>50</v>
      </c>
      <c r="K9" s="796"/>
    </row>
    <row r="10" spans="1:11" ht="15.75" x14ac:dyDescent="0.2">
      <c r="A10" s="787"/>
      <c r="B10" s="469" t="str">
        <f>'Elenco Lotti'!R280</f>
        <v>COLOPLAST</v>
      </c>
      <c r="C10" s="218">
        <v>0.75</v>
      </c>
      <c r="D10" s="209">
        <v>0.75</v>
      </c>
      <c r="E10" s="210">
        <v>0.75</v>
      </c>
      <c r="F10" s="519">
        <f t="shared" si="0"/>
        <v>0.75</v>
      </c>
      <c r="G10" s="790"/>
      <c r="H10" s="432">
        <f>F10/$G8</f>
        <v>1</v>
      </c>
      <c r="I10" s="793"/>
      <c r="J10" s="91">
        <f>H10*I$8</f>
        <v>50</v>
      </c>
      <c r="K10" s="796"/>
    </row>
    <row r="11" spans="1:11" ht="15.75" x14ac:dyDescent="0.2">
      <c r="A11" s="787"/>
      <c r="B11" s="469" t="str">
        <f>'Elenco Lotti'!R281</f>
        <v>BOSTON SCIENTIFIC S.P.A.</v>
      </c>
      <c r="C11" s="218">
        <v>0.75</v>
      </c>
      <c r="D11" s="209">
        <v>0.75</v>
      </c>
      <c r="E11" s="210">
        <v>0.75</v>
      </c>
      <c r="F11" s="519">
        <f t="shared" si="0"/>
        <v>0.75</v>
      </c>
      <c r="G11" s="790"/>
      <c r="H11" s="432">
        <f>F11/$G8</f>
        <v>1</v>
      </c>
      <c r="I11" s="793"/>
      <c r="J11" s="91">
        <f>H11*I$8</f>
        <v>50</v>
      </c>
      <c r="K11" s="796"/>
    </row>
    <row r="12" spans="1:11" ht="16.5" thickBot="1" x14ac:dyDescent="0.25">
      <c r="A12" s="805"/>
      <c r="B12" s="485" t="str">
        <f>'Elenco Lotti'!R282</f>
        <v>COOK ITALIA SRL</v>
      </c>
      <c r="C12" s="220">
        <v>0.75</v>
      </c>
      <c r="D12" s="215">
        <v>0.75</v>
      </c>
      <c r="E12" s="216">
        <v>0.75</v>
      </c>
      <c r="F12" s="521">
        <f t="shared" si="0"/>
        <v>0.75</v>
      </c>
      <c r="G12" s="806"/>
      <c r="H12" s="434">
        <f>F12/$G8</f>
        <v>1</v>
      </c>
      <c r="I12" s="807"/>
      <c r="J12" s="102">
        <f>H12*I$8</f>
        <v>50</v>
      </c>
      <c r="K12" s="796"/>
    </row>
    <row r="13" spans="1:11" ht="15.75" customHeight="1" x14ac:dyDescent="0.2">
      <c r="A13" s="860" t="s">
        <v>623</v>
      </c>
      <c r="B13" s="399" t="str">
        <f>B8</f>
        <v>COLMA</v>
      </c>
      <c r="C13" s="217">
        <v>0.75</v>
      </c>
      <c r="D13" s="206">
        <v>0.75</v>
      </c>
      <c r="E13" s="207">
        <v>0.75</v>
      </c>
      <c r="F13" s="498">
        <f t="shared" si="0"/>
        <v>0.75</v>
      </c>
      <c r="G13" s="861">
        <f>MAX(F13:F17)</f>
        <v>0.75</v>
      </c>
      <c r="H13" s="436">
        <f>F13/$G13</f>
        <v>1</v>
      </c>
      <c r="I13" s="859">
        <v>15</v>
      </c>
      <c r="J13" s="222">
        <f>H13*I$13</f>
        <v>15</v>
      </c>
      <c r="K13" s="796"/>
    </row>
    <row r="14" spans="1:11" ht="15.75" x14ac:dyDescent="0.2">
      <c r="A14" s="787"/>
      <c r="B14" s="400" t="str">
        <f>B9</f>
        <v>TELEFLEX MEDICAL SRL</v>
      </c>
      <c r="C14" s="218">
        <v>0.75</v>
      </c>
      <c r="D14" s="209">
        <v>0.75</v>
      </c>
      <c r="E14" s="210">
        <v>0.75</v>
      </c>
      <c r="F14" s="519">
        <f t="shared" si="0"/>
        <v>0.75</v>
      </c>
      <c r="G14" s="790"/>
      <c r="H14" s="432">
        <f>F14/$G13</f>
        <v>1</v>
      </c>
      <c r="I14" s="793"/>
      <c r="J14" s="91">
        <f>H14*I$13</f>
        <v>15</v>
      </c>
      <c r="K14" s="796"/>
    </row>
    <row r="15" spans="1:11" ht="15.75" x14ac:dyDescent="0.2">
      <c r="A15" s="787"/>
      <c r="B15" s="400" t="str">
        <f>B10</f>
        <v>COLOPLAST</v>
      </c>
      <c r="C15" s="218">
        <v>0.75</v>
      </c>
      <c r="D15" s="209">
        <v>0.75</v>
      </c>
      <c r="E15" s="210">
        <v>0.75</v>
      </c>
      <c r="F15" s="519">
        <f t="shared" si="0"/>
        <v>0.75</v>
      </c>
      <c r="G15" s="790"/>
      <c r="H15" s="432">
        <f>F15/$G13</f>
        <v>1</v>
      </c>
      <c r="I15" s="793"/>
      <c r="J15" s="91">
        <f>H15*I$13</f>
        <v>15</v>
      </c>
      <c r="K15" s="796"/>
    </row>
    <row r="16" spans="1:11" ht="15.75" x14ac:dyDescent="0.2">
      <c r="A16" s="787"/>
      <c r="B16" s="400" t="str">
        <f>B11</f>
        <v>BOSTON SCIENTIFIC S.P.A.</v>
      </c>
      <c r="C16" s="218">
        <v>0.75</v>
      </c>
      <c r="D16" s="209">
        <v>0.75</v>
      </c>
      <c r="E16" s="210">
        <v>0.75</v>
      </c>
      <c r="F16" s="519">
        <f t="shared" si="0"/>
        <v>0.75</v>
      </c>
      <c r="G16" s="790"/>
      <c r="H16" s="432">
        <f>F16/$G13</f>
        <v>1</v>
      </c>
      <c r="I16" s="793"/>
      <c r="J16" s="91">
        <f>H16*I$13</f>
        <v>15</v>
      </c>
      <c r="K16" s="796"/>
    </row>
    <row r="17" spans="1:11" ht="16.5" thickBot="1" x14ac:dyDescent="0.25">
      <c r="A17" s="788"/>
      <c r="B17" s="497" t="str">
        <f>B12</f>
        <v>COOK ITALIA SRL</v>
      </c>
      <c r="C17" s="220">
        <v>0.75</v>
      </c>
      <c r="D17" s="215">
        <v>0.75</v>
      </c>
      <c r="E17" s="216">
        <v>0.75</v>
      </c>
      <c r="F17" s="520">
        <f t="shared" si="0"/>
        <v>0.75</v>
      </c>
      <c r="G17" s="791"/>
      <c r="H17" s="433">
        <f>F17/$G13</f>
        <v>1</v>
      </c>
      <c r="I17" s="794"/>
      <c r="J17" s="94">
        <f>H17*I$13</f>
        <v>15</v>
      </c>
      <c r="K17" s="796"/>
    </row>
    <row r="18" spans="1:11" ht="15.75" customHeight="1" x14ac:dyDescent="0.2">
      <c r="A18" s="786" t="s">
        <v>427</v>
      </c>
      <c r="B18" s="478" t="str">
        <f>B8</f>
        <v>COLMA</v>
      </c>
      <c r="C18" s="217">
        <v>0.75</v>
      </c>
      <c r="D18" s="206">
        <v>0.75</v>
      </c>
      <c r="E18" s="207">
        <v>0.75</v>
      </c>
      <c r="F18" s="518">
        <f t="shared" si="0"/>
        <v>0.75</v>
      </c>
      <c r="G18" s="789">
        <f>MAX(F18:F22)</f>
        <v>0.75</v>
      </c>
      <c r="H18" s="431">
        <f>F18/$G18</f>
        <v>1</v>
      </c>
      <c r="I18" s="792">
        <v>10</v>
      </c>
      <c r="J18" s="88">
        <f>H18*I$18</f>
        <v>10</v>
      </c>
      <c r="K18" s="796"/>
    </row>
    <row r="19" spans="1:11" ht="15.75" x14ac:dyDescent="0.2">
      <c r="A19" s="787"/>
      <c r="B19" s="400" t="str">
        <f>B9</f>
        <v>TELEFLEX MEDICAL SRL</v>
      </c>
      <c r="C19" s="218">
        <v>0.75</v>
      </c>
      <c r="D19" s="209">
        <v>0.75</v>
      </c>
      <c r="E19" s="210">
        <v>0.75</v>
      </c>
      <c r="F19" s="519">
        <f t="shared" si="0"/>
        <v>0.75</v>
      </c>
      <c r="G19" s="790"/>
      <c r="H19" s="432">
        <f>F19/$G18</f>
        <v>1</v>
      </c>
      <c r="I19" s="793"/>
      <c r="J19" s="91">
        <f>H19*I$18</f>
        <v>10</v>
      </c>
      <c r="K19" s="796"/>
    </row>
    <row r="20" spans="1:11" ht="15.75" x14ac:dyDescent="0.2">
      <c r="A20" s="787"/>
      <c r="B20" s="400" t="str">
        <f>B10</f>
        <v>COLOPLAST</v>
      </c>
      <c r="C20" s="218">
        <v>0.75</v>
      </c>
      <c r="D20" s="209">
        <v>0.75</v>
      </c>
      <c r="E20" s="210">
        <v>0.75</v>
      </c>
      <c r="F20" s="519">
        <f t="shared" si="0"/>
        <v>0.75</v>
      </c>
      <c r="G20" s="790"/>
      <c r="H20" s="432">
        <f>F20/$G18</f>
        <v>1</v>
      </c>
      <c r="I20" s="793"/>
      <c r="J20" s="91">
        <f>H20*I$18</f>
        <v>10</v>
      </c>
      <c r="K20" s="796"/>
    </row>
    <row r="21" spans="1:11" ht="15.75" x14ac:dyDescent="0.2">
      <c r="A21" s="787"/>
      <c r="B21" s="400" t="str">
        <f>B11</f>
        <v>BOSTON SCIENTIFIC S.P.A.</v>
      </c>
      <c r="C21" s="218">
        <v>0.75</v>
      </c>
      <c r="D21" s="209">
        <v>0.75</v>
      </c>
      <c r="E21" s="210">
        <v>0.75</v>
      </c>
      <c r="F21" s="519">
        <f t="shared" si="0"/>
        <v>0.75</v>
      </c>
      <c r="G21" s="790"/>
      <c r="H21" s="432">
        <f>F21/$G18</f>
        <v>1</v>
      </c>
      <c r="I21" s="793"/>
      <c r="J21" s="91">
        <f>H21*I$18</f>
        <v>10</v>
      </c>
      <c r="K21" s="796"/>
    </row>
    <row r="22" spans="1:11" ht="16.5" thickBot="1" x14ac:dyDescent="0.25">
      <c r="A22" s="805"/>
      <c r="B22" s="497" t="str">
        <f>B12</f>
        <v>COOK ITALIA SRL</v>
      </c>
      <c r="C22" s="220">
        <v>0.75</v>
      </c>
      <c r="D22" s="215">
        <v>0.75</v>
      </c>
      <c r="E22" s="216">
        <v>0.75</v>
      </c>
      <c r="F22" s="520">
        <f t="shared" si="0"/>
        <v>0.75</v>
      </c>
      <c r="G22" s="791"/>
      <c r="H22" s="433">
        <f>F22/$G18</f>
        <v>1</v>
      </c>
      <c r="I22" s="794"/>
      <c r="J22" s="94">
        <f>H22*I$18</f>
        <v>10</v>
      </c>
      <c r="K22" s="796"/>
    </row>
    <row r="23" spans="1:11" ht="15.75" customHeight="1" x14ac:dyDescent="0.2">
      <c r="A23" s="786" t="s">
        <v>621</v>
      </c>
      <c r="B23" s="478" t="str">
        <f>B8</f>
        <v>COLMA</v>
      </c>
      <c r="C23" s="217">
        <v>1</v>
      </c>
      <c r="D23" s="206">
        <v>1</v>
      </c>
      <c r="E23" s="207">
        <v>1</v>
      </c>
      <c r="F23" s="518">
        <f t="shared" si="0"/>
        <v>1</v>
      </c>
      <c r="G23" s="789">
        <f>MAX(F23:F27)</f>
        <v>1</v>
      </c>
      <c r="H23" s="431">
        <f>F23/$G23</f>
        <v>1</v>
      </c>
      <c r="I23" s="792">
        <v>5</v>
      </c>
      <c r="J23" s="88">
        <f>H23*I$23</f>
        <v>5</v>
      </c>
      <c r="K23" s="796"/>
    </row>
    <row r="24" spans="1:11" ht="15.75" x14ac:dyDescent="0.2">
      <c r="A24" s="787"/>
      <c r="B24" s="400" t="str">
        <f>B9</f>
        <v>TELEFLEX MEDICAL SRL</v>
      </c>
      <c r="C24" s="218">
        <v>1</v>
      </c>
      <c r="D24" s="209">
        <v>1</v>
      </c>
      <c r="E24" s="210">
        <v>1</v>
      </c>
      <c r="F24" s="519">
        <f t="shared" si="0"/>
        <v>1</v>
      </c>
      <c r="G24" s="790"/>
      <c r="H24" s="432">
        <f>F24/$G23</f>
        <v>1</v>
      </c>
      <c r="I24" s="793"/>
      <c r="J24" s="91">
        <f>H24*I$23</f>
        <v>5</v>
      </c>
      <c r="K24" s="796"/>
    </row>
    <row r="25" spans="1:11" ht="15.75" x14ac:dyDescent="0.2">
      <c r="A25" s="787"/>
      <c r="B25" s="400" t="str">
        <f>B10</f>
        <v>COLOPLAST</v>
      </c>
      <c r="C25" s="218">
        <v>1</v>
      </c>
      <c r="D25" s="209">
        <v>1</v>
      </c>
      <c r="E25" s="210">
        <v>1</v>
      </c>
      <c r="F25" s="519">
        <f t="shared" si="0"/>
        <v>1</v>
      </c>
      <c r="G25" s="790"/>
      <c r="H25" s="432">
        <f>F25/$G23</f>
        <v>1</v>
      </c>
      <c r="I25" s="793"/>
      <c r="J25" s="91">
        <f>H25*I$23</f>
        <v>5</v>
      </c>
      <c r="K25" s="796"/>
    </row>
    <row r="26" spans="1:11" ht="15.75" x14ac:dyDescent="0.2">
      <c r="A26" s="787"/>
      <c r="B26" s="400" t="str">
        <f>B11</f>
        <v>BOSTON SCIENTIFIC S.P.A.</v>
      </c>
      <c r="C26" s="218">
        <v>1</v>
      </c>
      <c r="D26" s="209">
        <v>1</v>
      </c>
      <c r="E26" s="210">
        <v>1</v>
      </c>
      <c r="F26" s="519">
        <f t="shared" si="0"/>
        <v>1</v>
      </c>
      <c r="G26" s="790"/>
      <c r="H26" s="432">
        <f>F26/$G23</f>
        <v>1</v>
      </c>
      <c r="I26" s="793"/>
      <c r="J26" s="91">
        <f>H26*I$23</f>
        <v>5</v>
      </c>
      <c r="K26" s="796"/>
    </row>
    <row r="27" spans="1:11" ht="16.5" thickBot="1" x14ac:dyDescent="0.25">
      <c r="A27" s="805"/>
      <c r="B27" s="401" t="str">
        <f>B12</f>
        <v>COOK ITALIA SRL</v>
      </c>
      <c r="C27" s="220">
        <v>1</v>
      </c>
      <c r="D27" s="215">
        <v>1</v>
      </c>
      <c r="E27" s="216">
        <v>1</v>
      </c>
      <c r="F27" s="521">
        <f t="shared" si="0"/>
        <v>1</v>
      </c>
      <c r="G27" s="806"/>
      <c r="H27" s="434">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x14ac:dyDescent="0.25">
      <c r="A29" s="798" t="s">
        <v>627</v>
      </c>
      <c r="B29" s="799"/>
      <c r="C29" s="106"/>
      <c r="D29" s="106"/>
      <c r="E29" s="106"/>
      <c r="F29" s="106"/>
      <c r="G29" s="106"/>
      <c r="H29" s="105"/>
      <c r="I29" s="105"/>
      <c r="J29" s="105"/>
      <c r="K29" s="105"/>
    </row>
    <row r="30" spans="1:11" ht="16.5" thickBot="1" x14ac:dyDescent="0.3">
      <c r="A30" s="800"/>
      <c r="B30" s="801"/>
      <c r="C30" s="106"/>
      <c r="D30" s="106"/>
      <c r="E30" s="106"/>
      <c r="F30" s="106"/>
      <c r="G30" s="106"/>
      <c r="H30" s="105"/>
      <c r="I30" s="105"/>
      <c r="J30" s="105"/>
      <c r="K30" s="105"/>
    </row>
    <row r="31" spans="1:11" ht="15.75" x14ac:dyDescent="0.25">
      <c r="A31" s="107" t="str">
        <f>B8</f>
        <v>COLMA</v>
      </c>
      <c r="B31" s="108">
        <f>J8+J13+J18+J23</f>
        <v>80</v>
      </c>
      <c r="C31" s="535"/>
      <c r="D31" s="531"/>
      <c r="E31" s="531"/>
      <c r="F31" s="532"/>
      <c r="G31" s="109"/>
      <c r="H31" s="105"/>
      <c r="I31" s="105"/>
      <c r="J31" s="105"/>
      <c r="K31" s="105"/>
    </row>
    <row r="32" spans="1:11" ht="15.75" x14ac:dyDescent="0.25">
      <c r="A32" s="110" t="str">
        <f>B9</f>
        <v>TELEFLEX MEDICAL SRL</v>
      </c>
      <c r="B32" s="111">
        <f>J9+J14+J19+J24</f>
        <v>80</v>
      </c>
      <c r="C32" s="535"/>
      <c r="D32" s="531"/>
      <c r="E32" s="531"/>
      <c r="F32" s="532"/>
      <c r="G32" s="109"/>
      <c r="H32" s="105"/>
      <c r="I32" s="105"/>
      <c r="J32" s="105"/>
      <c r="K32" s="105"/>
    </row>
    <row r="33" spans="1:11" ht="15.75" x14ac:dyDescent="0.25">
      <c r="A33" s="110" t="str">
        <f>B10</f>
        <v>COLOPLAST</v>
      </c>
      <c r="B33" s="111">
        <f>J10+J15+J20+J25</f>
        <v>80</v>
      </c>
      <c r="C33" s="535"/>
      <c r="D33" s="531"/>
      <c r="E33" s="531"/>
      <c r="F33" s="532"/>
      <c r="G33" s="109"/>
      <c r="H33" s="105"/>
      <c r="I33" s="105"/>
      <c r="J33" s="105"/>
      <c r="K33" s="105"/>
    </row>
    <row r="34" spans="1:11" ht="15.75" x14ac:dyDescent="0.25">
      <c r="A34" s="110" t="str">
        <f>B11</f>
        <v>BOSTON SCIENTIFIC S.P.A.</v>
      </c>
      <c r="B34" s="111">
        <f>J11+J16+J21+J26</f>
        <v>80</v>
      </c>
      <c r="C34" s="535"/>
      <c r="D34" s="531"/>
      <c r="E34" s="531"/>
      <c r="F34" s="532"/>
      <c r="G34" s="109"/>
      <c r="H34" s="105"/>
      <c r="I34" s="105"/>
      <c r="J34" s="105"/>
      <c r="K34" s="105"/>
    </row>
    <row r="35" spans="1:11" ht="16.5" thickBot="1" x14ac:dyDescent="0.3">
      <c r="A35" s="112" t="str">
        <f>B12</f>
        <v>COOK ITALIA SRL</v>
      </c>
      <c r="B35" s="113">
        <f>J12+J17+J22+J27</f>
        <v>80</v>
      </c>
      <c r="C35" s="535"/>
      <c r="D35" s="531"/>
      <c r="E35" s="531"/>
      <c r="F35" s="532"/>
      <c r="G35" s="109"/>
      <c r="H35" s="105"/>
      <c r="I35" s="105"/>
      <c r="J35" s="105"/>
      <c r="K35" s="105"/>
    </row>
  </sheetData>
  <sheetProtection formatCells="0" formatColumns="0" formatRows="0" insertColumns="0" insertRows="0" insertHyperlinks="0" deleteColumns="0" deleteRows="0" sort="0" autoFilter="0" pivotTables="0"/>
  <mergeCells count="19">
    <mergeCell ref="A29:B30"/>
    <mergeCell ref="A13:A17"/>
    <mergeCell ref="G13:G17"/>
    <mergeCell ref="I13:I17"/>
    <mergeCell ref="A18:A22"/>
    <mergeCell ref="G18:G22"/>
    <mergeCell ref="I18:I22"/>
    <mergeCell ref="G23:G27"/>
    <mergeCell ref="I23:I27"/>
    <mergeCell ref="K8:K27"/>
    <mergeCell ref="B1:K1"/>
    <mergeCell ref="A2:K2"/>
    <mergeCell ref="A3:K3"/>
    <mergeCell ref="A4:K4"/>
    <mergeCell ref="A5:K6"/>
    <mergeCell ref="A23:A27"/>
    <mergeCell ref="I8:I12"/>
    <mergeCell ref="A8:A12"/>
    <mergeCell ref="G8:G12"/>
  </mergeCells>
  <conditionalFormatting sqref="F35">
    <cfRule type="colorScale" priority="1">
      <colorScale>
        <cfvo type="min"/>
        <cfvo type="percentile" val="50"/>
        <cfvo type="max"/>
        <color rgb="FFF8696B"/>
        <color rgb="FFFFEB84"/>
        <color rgb="FF63BE7B"/>
      </colorScale>
    </cfRule>
  </conditionalFormatting>
  <conditionalFormatting sqref="F31:F35">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Foglio190"/>
  <dimension ref="A1:M27"/>
  <sheetViews>
    <sheetView topLeftCell="A4" workbookViewId="0">
      <selection activeCell="I12" sqref="I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537</v>
      </c>
      <c r="B2" s="775"/>
      <c r="C2" s="775"/>
      <c r="D2" s="775"/>
      <c r="E2" s="775"/>
      <c r="F2" s="775"/>
      <c r="G2" s="775"/>
      <c r="H2" s="775"/>
      <c r="I2" s="775"/>
      <c r="J2" s="775"/>
      <c r="K2" s="776"/>
      <c r="L2" s="105"/>
      <c r="M2" s="105"/>
    </row>
    <row r="3" spans="1:13" ht="21" thickBot="1" x14ac:dyDescent="0.35">
      <c r="A3" s="777" t="str">
        <f>'Elenco Lotti'!B278</f>
        <v>983067734C</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15.75" customHeight="1" x14ac:dyDescent="0.25">
      <c r="A5" s="780" t="str">
        <f>'Elenco Lotti'!C278</f>
        <v>Kit completo per sostituzione nefrostomia percutanea tipo pigtail in poliuretano biocompatibile misure da 6 a 10 CH circa</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94'!A31</f>
        <v>COLMA</v>
      </c>
      <c r="J8" s="811">
        <f>'LOTTO 94'!B31</f>
        <v>80</v>
      </c>
      <c r="K8" s="812"/>
      <c r="L8" s="117"/>
      <c r="M8" s="118"/>
    </row>
    <row r="9" spans="1:13" ht="16.5" thickBot="1" x14ac:dyDescent="0.3">
      <c r="A9" s="808"/>
      <c r="B9" s="808"/>
      <c r="C9" s="808"/>
      <c r="D9" s="808"/>
      <c r="E9" s="808"/>
      <c r="F9" s="808"/>
      <c r="G9" s="808"/>
      <c r="H9" s="808"/>
      <c r="I9" s="144" t="str">
        <f>'LOTTO 94'!A32</f>
        <v>TELEFLEX MEDICAL SRL</v>
      </c>
      <c r="J9" s="811">
        <f>'LOTTO 94'!B32</f>
        <v>80</v>
      </c>
      <c r="K9" s="812"/>
      <c r="L9" s="117"/>
      <c r="M9" s="118"/>
    </row>
    <row r="10" spans="1:13" ht="16.5" thickBot="1" x14ac:dyDescent="0.3">
      <c r="A10" s="813" t="s">
        <v>430</v>
      </c>
      <c r="B10" s="814"/>
      <c r="C10" s="814"/>
      <c r="D10" s="815"/>
      <c r="E10" s="119"/>
      <c r="F10" s="119"/>
      <c r="G10" s="119"/>
      <c r="H10" s="119"/>
      <c r="I10" s="144" t="str">
        <f>'LOTTO 94'!A33</f>
        <v>COLOPLAST</v>
      </c>
      <c r="J10" s="811">
        <f>'LOTTO 94'!B33</f>
        <v>80</v>
      </c>
      <c r="K10" s="812"/>
      <c r="L10" s="117"/>
      <c r="M10" s="118"/>
    </row>
    <row r="11" spans="1:13" ht="16.5" thickBot="1" x14ac:dyDescent="0.3">
      <c r="A11" s="816"/>
      <c r="B11" s="817"/>
      <c r="C11" s="817"/>
      <c r="D11" s="818"/>
      <c r="E11" s="119"/>
      <c r="F11" s="119"/>
      <c r="G11" s="119"/>
      <c r="H11" s="119"/>
      <c r="I11" s="144" t="str">
        <f>'LOTTO 94'!A34</f>
        <v>BOSTON SCIENTIFIC S.P.A.</v>
      </c>
      <c r="J11" s="811">
        <f>'LOTTO 94'!B34</f>
        <v>80</v>
      </c>
      <c r="K11" s="812"/>
      <c r="L11" s="117"/>
      <c r="M11" s="118"/>
    </row>
    <row r="12" spans="1:13" ht="16.5" thickBot="1" x14ac:dyDescent="0.3">
      <c r="A12" s="819" t="s">
        <v>431</v>
      </c>
      <c r="B12" s="820"/>
      <c r="C12" s="820"/>
      <c r="D12" s="821"/>
      <c r="E12" s="303"/>
      <c r="F12" s="105"/>
      <c r="G12" s="822" t="s">
        <v>432</v>
      </c>
      <c r="H12" s="823"/>
      <c r="I12" s="144" t="str">
        <f>'LOTTO 94'!A35</f>
        <v>COOK ITALIA SRL</v>
      </c>
      <c r="J12" s="811">
        <f>'LOTTO 94'!B35</f>
        <v>80</v>
      </c>
      <c r="K12" s="812"/>
      <c r="L12" s="117"/>
      <c r="M12" s="118"/>
    </row>
    <row r="13" spans="1:13" ht="16.5" thickBot="1" x14ac:dyDescent="0.3">
      <c r="A13" s="819" t="s">
        <v>433</v>
      </c>
      <c r="B13" s="820"/>
      <c r="C13" s="820"/>
      <c r="D13" s="821"/>
      <c r="E13" s="303"/>
      <c r="F13" s="105"/>
      <c r="G13" s="824">
        <f>'Elenco Lotti'!O278</f>
        <v>35987</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COLMA</v>
      </c>
      <c r="B20" s="223"/>
      <c r="C20" s="835">
        <v>0.5</v>
      </c>
      <c r="D20" s="835">
        <f>MAX(B20:B24)</f>
        <v>0</v>
      </c>
      <c r="E20" s="304" t="e">
        <f>POWER(B20/$D$20,$C$20)</f>
        <v>#DIV/0!</v>
      </c>
      <c r="F20" s="835">
        <v>40</v>
      </c>
      <c r="G20" s="304" t="e">
        <f>E20*$F$20</f>
        <v>#DIV/0!</v>
      </c>
      <c r="H20" s="134">
        <f>TRUNC($G$13-($G$13/100*B20),2)</f>
        <v>35987</v>
      </c>
      <c r="I20" s="193" t="str">
        <f>A20</f>
        <v>COLMA</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TELEFLEX MEDICAL SRL</v>
      </c>
      <c r="B21" s="224"/>
      <c r="C21" s="836"/>
      <c r="D21" s="836"/>
      <c r="E21" s="305" t="e">
        <f>POWER(B21/$D$20,$C$20)</f>
        <v>#DIV/0!</v>
      </c>
      <c r="F21" s="836"/>
      <c r="G21" s="305" t="e">
        <f>E21*$F$20</f>
        <v>#DIV/0!</v>
      </c>
      <c r="H21" s="138">
        <f>TRUNC($G$13-($G$13/100*B21),2)</f>
        <v>35987</v>
      </c>
      <c r="I21" s="194" t="str">
        <f>A21</f>
        <v>TELEFLEX MEDICAL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COLOPLAST</v>
      </c>
      <c r="B22" s="224"/>
      <c r="C22" s="836"/>
      <c r="D22" s="836"/>
      <c r="E22" s="305" t="e">
        <f>POWER(B22/$D$20,$C$20)</f>
        <v>#DIV/0!</v>
      </c>
      <c r="F22" s="836"/>
      <c r="G22" s="305" t="e">
        <f>E22*$F$20</f>
        <v>#DIV/0!</v>
      </c>
      <c r="H22" s="138">
        <f>TRUNC($G$13-($G$13/100*B22),2)</f>
        <v>35987</v>
      </c>
      <c r="I22" s="194" t="str">
        <f>A22</f>
        <v>COLOPLAST</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BOSTON SCIENTIFIC S.P.A.</v>
      </c>
      <c r="B23" s="224"/>
      <c r="C23" s="836"/>
      <c r="D23" s="836"/>
      <c r="E23" s="305" t="e">
        <f>POWER(B23/$D$20,$C$20)</f>
        <v>#DIV/0!</v>
      </c>
      <c r="F23" s="836"/>
      <c r="G23" s="305" t="e">
        <f>E23*$F$20</f>
        <v>#DIV/0!</v>
      </c>
      <c r="H23" s="138">
        <f>TRUNC($G$13-($G$13/100*B23),2)</f>
        <v>35987</v>
      </c>
      <c r="I23" s="194" t="str">
        <f>A23</f>
        <v>BOSTON SCIENTIFIC S.P.A.</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COOK ITALIA SRL</v>
      </c>
      <c r="B24" s="225"/>
      <c r="C24" s="837"/>
      <c r="D24" s="837"/>
      <c r="E24" s="306" t="e">
        <f>POWER(B24/$D$20,$C$20)</f>
        <v>#DIV/0!</v>
      </c>
      <c r="F24" s="837"/>
      <c r="G24" s="306" t="e">
        <f>E24*$F$20</f>
        <v>#DIV/0!</v>
      </c>
      <c r="H24" s="142">
        <f>TRUNC($G$13-($G$13/100*B24),2)</f>
        <v>35987</v>
      </c>
      <c r="I24" s="195" t="str">
        <f>A24</f>
        <v>COOK ITALIA SRL</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319" priority="1" operator="containsText" text="NO ANOMALIA">
      <formula>NOT(ISERROR(SEARCH("NO ANOMALIA",M20)))</formula>
    </cfRule>
    <cfRule type="containsText" dxfId="318" priority="2" operator="containsText" text="ANOMALIA">
      <formula>NOT(ISERROR(SEARCH("ANOMALIA",M20)))</formula>
    </cfRule>
  </conditionalFormatting>
  <conditionalFormatting sqref="M20:M24">
    <cfRule type="containsText" dxfId="317" priority="3" operator="containsText" text="ANOMALIA">
      <formula>NOT(ISERROR(SEARCH("ANOMALIA",M20)))</formula>
    </cfRule>
  </conditionalFormatting>
  <conditionalFormatting sqref="L20:L24">
    <cfRule type="expression" dxfId="316" priority="4">
      <formula>L20=MAX($L$20:$L$28)</formula>
    </cfRule>
  </conditionalFormatting>
  <pageMargins left="0.7" right="0.7" top="0.75" bottom="0.75" header="0.3" footer="0.3"/>
  <pageSetup paperSize="9"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Foglio191">
    <pageSetUpPr fitToPage="1"/>
  </sheetPr>
  <dimension ref="A1:K25"/>
  <sheetViews>
    <sheetView topLeftCell="A4" workbookViewId="0">
      <selection activeCell="G24" sqref="G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538</v>
      </c>
      <c r="B2" s="775"/>
      <c r="C2" s="775"/>
      <c r="D2" s="775"/>
      <c r="E2" s="775"/>
      <c r="F2" s="775"/>
      <c r="G2" s="775"/>
      <c r="H2" s="775"/>
      <c r="I2" s="775"/>
      <c r="J2" s="775"/>
      <c r="K2" s="776"/>
    </row>
    <row r="3" spans="1:11" ht="21" thickBot="1" x14ac:dyDescent="0.35">
      <c r="A3" s="865" t="str">
        <f>'Elenco Lotti'!B283</f>
        <v>9830684911</v>
      </c>
      <c r="B3" s="778"/>
      <c r="C3" s="778"/>
      <c r="D3" s="778"/>
      <c r="E3" s="778"/>
      <c r="F3" s="778"/>
      <c r="G3" s="778"/>
      <c r="H3" s="778"/>
      <c r="I3" s="778"/>
      <c r="J3" s="778"/>
      <c r="K3" s="779"/>
    </row>
    <row r="4" spans="1:11" ht="21" thickBot="1" x14ac:dyDescent="0.35">
      <c r="A4" s="802" t="str">
        <f>'Elenco Lotti'!C264</f>
        <v>Nefrostomie</v>
      </c>
      <c r="B4" s="803"/>
      <c r="C4" s="803"/>
      <c r="D4" s="803"/>
      <c r="E4" s="803"/>
      <c r="F4" s="803"/>
      <c r="G4" s="803"/>
      <c r="H4" s="803"/>
      <c r="I4" s="803"/>
      <c r="J4" s="803"/>
      <c r="K4" s="804"/>
    </row>
    <row r="5" spans="1:11" x14ac:dyDescent="0.2">
      <c r="A5" s="780" t="str">
        <f>'Elenco Lotti'!C283</f>
        <v>Guida punta flessibile J  tipo “Lunderquist”  teflonata o similare diam. 0,035</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7" customHeight="1" x14ac:dyDescent="0.2">
      <c r="A8" s="786" t="s">
        <v>622</v>
      </c>
      <c r="B8" s="87" t="str">
        <f>'Elenco Lotti'!R283</f>
        <v>TELEFLEX MEDICAL SRL</v>
      </c>
      <c r="C8" s="205">
        <v>0.5</v>
      </c>
      <c r="D8" s="205">
        <v>0.5</v>
      </c>
      <c r="E8" s="205">
        <v>0.5</v>
      </c>
      <c r="F8" s="89">
        <f>AVERAGE(C8:E8)</f>
        <v>0.5</v>
      </c>
      <c r="G8" s="789">
        <f>MAX(F8:F10)</f>
        <v>1</v>
      </c>
      <c r="H8" s="431">
        <f>F8/$G8</f>
        <v>0.5</v>
      </c>
      <c r="I8" s="792">
        <v>50</v>
      </c>
      <c r="J8" s="88">
        <f>H8*I$8</f>
        <v>25</v>
      </c>
      <c r="K8" s="795" t="s">
        <v>766</v>
      </c>
    </row>
    <row r="9" spans="1:11" ht="27" customHeight="1" x14ac:dyDescent="0.2">
      <c r="A9" s="787"/>
      <c r="B9" s="90" t="str">
        <f>'Elenco Lotti'!R284</f>
        <v>COLOPLAST</v>
      </c>
      <c r="C9" s="208">
        <v>1</v>
      </c>
      <c r="D9" s="208">
        <v>1</v>
      </c>
      <c r="E9" s="208">
        <v>1</v>
      </c>
      <c r="F9" s="92">
        <f t="shared" ref="F9:F19" si="0">AVERAGE(C9:E9)</f>
        <v>1</v>
      </c>
      <c r="G9" s="790"/>
      <c r="H9" s="432">
        <f>F9/$G8</f>
        <v>1</v>
      </c>
      <c r="I9" s="793"/>
      <c r="J9" s="91">
        <f>H9*I$8</f>
        <v>50</v>
      </c>
      <c r="K9" s="796"/>
    </row>
    <row r="10" spans="1:11" ht="27" customHeight="1" thickBot="1" x14ac:dyDescent="0.25">
      <c r="A10" s="788"/>
      <c r="B10" s="93" t="str">
        <f>'Elenco Lotti'!R285</f>
        <v>ARS CHIRURGICA SRL</v>
      </c>
      <c r="C10" s="211">
        <v>0.75</v>
      </c>
      <c r="D10" s="211">
        <v>0.75</v>
      </c>
      <c r="E10" s="211">
        <v>0.75</v>
      </c>
      <c r="F10" s="95">
        <f t="shared" si="0"/>
        <v>0.75</v>
      </c>
      <c r="G10" s="791"/>
      <c r="H10" s="433">
        <f>F10/$G8</f>
        <v>0.75</v>
      </c>
      <c r="I10" s="794"/>
      <c r="J10" s="94">
        <f>H10*I$8</f>
        <v>37.5</v>
      </c>
      <c r="K10" s="796"/>
    </row>
    <row r="11" spans="1:11" ht="27" customHeight="1" x14ac:dyDescent="0.2">
      <c r="A11" s="786" t="s">
        <v>623</v>
      </c>
      <c r="B11" s="99" t="str">
        <f>B8</f>
        <v>TELEFLEX MEDICAL SRL</v>
      </c>
      <c r="C11" s="205">
        <v>0.5</v>
      </c>
      <c r="D11" s="205">
        <v>0.5</v>
      </c>
      <c r="E11" s="205">
        <v>0.5</v>
      </c>
      <c r="F11" s="89">
        <f t="shared" si="0"/>
        <v>0.5</v>
      </c>
      <c r="G11" s="789">
        <f>MAX(F11:F13)</f>
        <v>1</v>
      </c>
      <c r="H11" s="431">
        <f>F11/$G11</f>
        <v>0.5</v>
      </c>
      <c r="I11" s="792">
        <v>15</v>
      </c>
      <c r="J11" s="88">
        <f>H11*I$11</f>
        <v>7.5</v>
      </c>
      <c r="K11" s="796"/>
    </row>
    <row r="12" spans="1:11" ht="27" customHeight="1" x14ac:dyDescent="0.2">
      <c r="A12" s="787"/>
      <c r="B12" s="97" t="str">
        <f>B9</f>
        <v>COLOPLAST</v>
      </c>
      <c r="C12" s="208">
        <v>1</v>
      </c>
      <c r="D12" s="208">
        <v>1</v>
      </c>
      <c r="E12" s="208">
        <v>1</v>
      </c>
      <c r="F12" s="92">
        <f t="shared" si="0"/>
        <v>1</v>
      </c>
      <c r="G12" s="790"/>
      <c r="H12" s="432">
        <f>F12/$G11</f>
        <v>1</v>
      </c>
      <c r="I12" s="793"/>
      <c r="J12" s="91">
        <f>H12*I$11</f>
        <v>15</v>
      </c>
      <c r="K12" s="796"/>
    </row>
    <row r="13" spans="1:11" ht="27" customHeight="1" thickBot="1" x14ac:dyDescent="0.25">
      <c r="A13" s="788"/>
      <c r="B13" s="100" t="str">
        <f>B10</f>
        <v>ARS CHIRURGICA SRL</v>
      </c>
      <c r="C13" s="211">
        <v>0.75</v>
      </c>
      <c r="D13" s="211">
        <v>0.75</v>
      </c>
      <c r="E13" s="211">
        <v>0.75</v>
      </c>
      <c r="F13" s="95">
        <f t="shared" si="0"/>
        <v>0.75</v>
      </c>
      <c r="G13" s="791"/>
      <c r="H13" s="433">
        <f>F13/$G11</f>
        <v>0.75</v>
      </c>
      <c r="I13" s="794"/>
      <c r="J13" s="94">
        <f>H13*I$11</f>
        <v>11.25</v>
      </c>
      <c r="K13" s="796"/>
    </row>
    <row r="14" spans="1:11" ht="27" customHeight="1" x14ac:dyDescent="0.2">
      <c r="A14" s="786" t="s">
        <v>427</v>
      </c>
      <c r="B14" s="99" t="str">
        <f>B8</f>
        <v>TELEFLEX MEDICAL SRL</v>
      </c>
      <c r="C14" s="205">
        <v>0.5</v>
      </c>
      <c r="D14" s="205">
        <v>0.5</v>
      </c>
      <c r="E14" s="205">
        <v>0.5</v>
      </c>
      <c r="F14" s="89">
        <f t="shared" si="0"/>
        <v>0.5</v>
      </c>
      <c r="G14" s="789">
        <f>MAX(F14:F16)</f>
        <v>1</v>
      </c>
      <c r="H14" s="431">
        <f>F14/$G14</f>
        <v>0.5</v>
      </c>
      <c r="I14" s="792">
        <v>10</v>
      </c>
      <c r="J14" s="88">
        <f>H14*I$14</f>
        <v>5</v>
      </c>
      <c r="K14" s="796"/>
    </row>
    <row r="15" spans="1:11" ht="27" customHeight="1" x14ac:dyDescent="0.2">
      <c r="A15" s="787"/>
      <c r="B15" s="97" t="str">
        <f>B9</f>
        <v>COLOPLAST</v>
      </c>
      <c r="C15" s="208">
        <v>1</v>
      </c>
      <c r="D15" s="208">
        <v>1</v>
      </c>
      <c r="E15" s="208">
        <v>1</v>
      </c>
      <c r="F15" s="92">
        <f t="shared" si="0"/>
        <v>1</v>
      </c>
      <c r="G15" s="790"/>
      <c r="H15" s="432">
        <f>F15/$G14</f>
        <v>1</v>
      </c>
      <c r="I15" s="793"/>
      <c r="J15" s="91">
        <f>H15*I$14</f>
        <v>10</v>
      </c>
      <c r="K15" s="796"/>
    </row>
    <row r="16" spans="1:11" ht="27" customHeight="1" thickBot="1" x14ac:dyDescent="0.25">
      <c r="A16" s="805"/>
      <c r="B16" s="98" t="str">
        <f>B10</f>
        <v>ARS CHIRURGICA SRL</v>
      </c>
      <c r="C16" s="211">
        <v>0.75</v>
      </c>
      <c r="D16" s="211">
        <v>0.75</v>
      </c>
      <c r="E16" s="211">
        <v>0.75</v>
      </c>
      <c r="F16" s="95">
        <f t="shared" si="0"/>
        <v>0.75</v>
      </c>
      <c r="G16" s="791"/>
      <c r="H16" s="433">
        <f>F16/$G14</f>
        <v>0.75</v>
      </c>
      <c r="I16" s="794"/>
      <c r="J16" s="94">
        <f>H16*I$14</f>
        <v>7.5</v>
      </c>
      <c r="K16" s="796"/>
    </row>
    <row r="17" spans="1:11" ht="27" customHeight="1" x14ac:dyDescent="0.2">
      <c r="A17" s="786" t="s">
        <v>621</v>
      </c>
      <c r="B17" s="99" t="str">
        <f>B8</f>
        <v>TELEFLEX MEDICAL SRL</v>
      </c>
      <c r="C17" s="208">
        <v>1</v>
      </c>
      <c r="D17" s="209">
        <v>1</v>
      </c>
      <c r="E17" s="210">
        <v>1</v>
      </c>
      <c r="F17" s="89">
        <f t="shared" si="0"/>
        <v>1</v>
      </c>
      <c r="G17" s="789">
        <f>MAX(F17:F19)</f>
        <v>1</v>
      </c>
      <c r="H17" s="431">
        <f>F17/$G17</f>
        <v>1</v>
      </c>
      <c r="I17" s="792">
        <v>5</v>
      </c>
      <c r="J17" s="88">
        <f>H17*I$17</f>
        <v>5</v>
      </c>
      <c r="K17" s="796"/>
    </row>
    <row r="18" spans="1:11" ht="27" customHeight="1" x14ac:dyDescent="0.2">
      <c r="A18" s="787"/>
      <c r="B18" s="97" t="str">
        <f>B9</f>
        <v>COLOPLAST</v>
      </c>
      <c r="C18" s="208">
        <v>1</v>
      </c>
      <c r="D18" s="209">
        <v>1</v>
      </c>
      <c r="E18" s="210">
        <v>1</v>
      </c>
      <c r="F18" s="92">
        <f t="shared" si="0"/>
        <v>1</v>
      </c>
      <c r="G18" s="790"/>
      <c r="H18" s="432">
        <f>F18/$G17</f>
        <v>1</v>
      </c>
      <c r="I18" s="793"/>
      <c r="J18" s="91">
        <f>H18*I$17</f>
        <v>5</v>
      </c>
      <c r="K18" s="796"/>
    </row>
    <row r="19" spans="1:11" ht="27" customHeight="1" thickBot="1" x14ac:dyDescent="0.25">
      <c r="A19" s="805"/>
      <c r="B19" s="100" t="str">
        <f>B10</f>
        <v>ARS CHIRURGICA SRL</v>
      </c>
      <c r="C19" s="208">
        <v>1</v>
      </c>
      <c r="D19" s="209">
        <v>1</v>
      </c>
      <c r="E19" s="210">
        <v>1</v>
      </c>
      <c r="F19" s="101">
        <f t="shared" si="0"/>
        <v>1</v>
      </c>
      <c r="G19" s="806"/>
      <c r="H19" s="434">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TELEFLEX MEDICAL SRL</v>
      </c>
      <c r="B23" s="108">
        <f>J8+J11+J14+J17</f>
        <v>42.5</v>
      </c>
      <c r="C23" s="621"/>
      <c r="G23" s="109"/>
      <c r="H23" s="105"/>
      <c r="I23" s="105"/>
      <c r="J23" s="105"/>
      <c r="K23" s="105"/>
    </row>
    <row r="24" spans="1:11" ht="15.75" x14ac:dyDescent="0.25">
      <c r="A24" s="110" t="str">
        <f>B9</f>
        <v>COLOPLAST</v>
      </c>
      <c r="B24" s="111">
        <f>J9+J12+J15+J18</f>
        <v>80</v>
      </c>
      <c r="C24" s="621"/>
      <c r="G24" s="109"/>
      <c r="H24" s="105"/>
      <c r="I24" s="105"/>
      <c r="J24" s="105"/>
      <c r="K24" s="105"/>
    </row>
    <row r="25" spans="1:11" ht="16.5" thickBot="1" x14ac:dyDescent="0.3">
      <c r="A25" s="112" t="str">
        <f>B10</f>
        <v>ARS CHIRURGICA SRL</v>
      </c>
      <c r="B25" s="113">
        <f>J10+J13+J16+J19</f>
        <v>61.25</v>
      </c>
      <c r="C25" s="621"/>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I11:I13"/>
    <mergeCell ref="A14:A16"/>
    <mergeCell ref="G14:G16"/>
    <mergeCell ref="I14:I16"/>
    <mergeCell ref="G17:G19"/>
    <mergeCell ref="I17:I19"/>
    <mergeCell ref="K8:K19"/>
    <mergeCell ref="B1:K1"/>
    <mergeCell ref="A2:K2"/>
    <mergeCell ref="A3:K3"/>
    <mergeCell ref="A4:K4"/>
    <mergeCell ref="A5:K6"/>
    <mergeCell ref="A17:A19"/>
    <mergeCell ref="I8:I10"/>
    <mergeCell ref="A8:A10"/>
    <mergeCell ref="G8:G10"/>
  </mergeCells>
  <pageMargins left="0.25" right="0.25" top="0.75" bottom="0.75" header="0.3" footer="0.3"/>
  <pageSetup paperSize="8" scale="80" orientation="landscape"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Foglio192"/>
  <dimension ref="A1:M22"/>
  <sheetViews>
    <sheetView workbookViewId="0">
      <selection activeCell="G13" sqref="G13:H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538</v>
      </c>
      <c r="B2" s="775"/>
      <c r="C2" s="775"/>
      <c r="D2" s="775"/>
      <c r="E2" s="775"/>
      <c r="F2" s="775"/>
      <c r="G2" s="775"/>
      <c r="H2" s="775"/>
      <c r="I2" s="775"/>
      <c r="J2" s="775"/>
      <c r="K2" s="776"/>
      <c r="L2" s="105"/>
      <c r="M2" s="105"/>
    </row>
    <row r="3" spans="1:13" ht="21" thickBot="1" x14ac:dyDescent="0.35">
      <c r="A3" s="865" t="str">
        <f>'Elenco Lotti'!B283</f>
        <v>9830684911</v>
      </c>
      <c r="B3" s="778"/>
      <c r="C3" s="778"/>
      <c r="D3" s="778"/>
      <c r="E3" s="778"/>
      <c r="F3" s="778"/>
      <c r="G3" s="778"/>
      <c r="H3" s="778"/>
      <c r="I3" s="778"/>
      <c r="J3" s="778"/>
      <c r="K3" s="779"/>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15.75" customHeight="1" x14ac:dyDescent="0.25">
      <c r="A5" s="780" t="str">
        <f>'Elenco Lotti'!C283</f>
        <v>Guida punta flessibile J  tipo “Lunderquist”  teflonata o similare diam. 0,035</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95'!A23</f>
        <v>TELEFLEX MEDICAL SRL</v>
      </c>
      <c r="J8" s="811">
        <f>'LOTTO 95'!B23</f>
        <v>42.5</v>
      </c>
      <c r="K8" s="812"/>
      <c r="L8" s="117"/>
      <c r="M8" s="118"/>
    </row>
    <row r="9" spans="1:13" ht="16.5" thickBot="1" x14ac:dyDescent="0.3">
      <c r="A9" s="808"/>
      <c r="B9" s="808"/>
      <c r="C9" s="808"/>
      <c r="D9" s="808"/>
      <c r="E9" s="808"/>
      <c r="F9" s="808"/>
      <c r="G9" s="808"/>
      <c r="H9" s="808"/>
      <c r="I9" s="144" t="str">
        <f>'LOTTO 95'!A24</f>
        <v>COLOPLAST</v>
      </c>
      <c r="J9" s="811">
        <f>'LOTTO 95'!B24</f>
        <v>80</v>
      </c>
      <c r="K9" s="812"/>
      <c r="L9" s="117"/>
      <c r="M9" s="118"/>
    </row>
    <row r="10" spans="1:13" ht="16.5" thickBot="1" x14ac:dyDescent="0.3">
      <c r="A10" s="813" t="s">
        <v>430</v>
      </c>
      <c r="B10" s="814"/>
      <c r="C10" s="814"/>
      <c r="D10" s="815"/>
      <c r="E10" s="119"/>
      <c r="F10" s="119"/>
      <c r="G10" s="119"/>
      <c r="H10" s="119"/>
      <c r="I10" s="144" t="str">
        <f>'LOTTO 95'!A25</f>
        <v>ARS CHIRURGICA SRL</v>
      </c>
      <c r="J10" s="811">
        <f>'LOTTO 95'!B25</f>
        <v>61.25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Lotti'!O285</f>
        <v>11872</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TELEFLEX MEDICAL SRL</v>
      </c>
      <c r="B20" s="202"/>
      <c r="C20" s="835">
        <v>0.5</v>
      </c>
      <c r="D20" s="835">
        <f>MAX(B20:B22)</f>
        <v>0</v>
      </c>
      <c r="E20" s="304" t="e">
        <f>POWER(B20/$D$20,$C$20)</f>
        <v>#DIV/0!</v>
      </c>
      <c r="F20" s="835">
        <v>40</v>
      </c>
      <c r="G20" s="304" t="e">
        <f>E20*$F$20</f>
        <v>#DIV/0!</v>
      </c>
      <c r="H20" s="134">
        <f>TRUNC($G$13-($G$13/100*B20),2)</f>
        <v>11872</v>
      </c>
      <c r="I20" s="135" t="str">
        <f>A20</f>
        <v>TELEFLEX MEDICAL SRL</v>
      </c>
      <c r="J20" s="304">
        <f>IF(I20=I8,J8,IF(I20=$H$7,$I$7,IF(I20=$H$8,$I$8,IF(I20=#REF!,#REF!,IF(I20=$H$10,$I$10,IF(I20=$H$11,$I$11,"1"))))))</f>
        <v>42.5</v>
      </c>
      <c r="K20" s="304" t="e">
        <f>G20</f>
        <v>#DIV/0!</v>
      </c>
      <c r="L20" s="70" t="e">
        <f>SUM(J20,K20)</f>
        <v>#DIV/0!</v>
      </c>
      <c r="M20" s="71" t="e">
        <f>IF(AND(K20&gt;=20,J20&gt;=60),"ANOMALIA","NO ANOMALIA")</f>
        <v>#DIV/0!</v>
      </c>
    </row>
    <row r="21" spans="1:13" ht="15.75" x14ac:dyDescent="0.2">
      <c r="A21" s="136" t="str">
        <f>I9</f>
        <v>COLOPLAST</v>
      </c>
      <c r="B21" s="203"/>
      <c r="C21" s="836"/>
      <c r="D21" s="836"/>
      <c r="E21" s="305" t="e">
        <f>POWER(B21/$D$20,$C$20)</f>
        <v>#DIV/0!</v>
      </c>
      <c r="F21" s="836"/>
      <c r="G21" s="305" t="e">
        <f>E21*$F$20</f>
        <v>#DIV/0!</v>
      </c>
      <c r="H21" s="138">
        <f>TRUNC($G$13-($G$13/100*B21),2)</f>
        <v>11872</v>
      </c>
      <c r="I21" s="139" t="str">
        <f>A21</f>
        <v>COLOPLAST</v>
      </c>
      <c r="J21" s="305">
        <f>IF(I21=I9,J9,IF(I21=$H$7,$I$7,IF(I21=$H$8,$I$8,IF(I21=#REF!,#REF!,IF(I21=$H$10,$I$10,IF(I21=$H$11,$I$11,"1"))))))</f>
        <v>80</v>
      </c>
      <c r="K21" s="305" t="e">
        <f>G21</f>
        <v>#DIV/0!</v>
      </c>
      <c r="L21" s="72" t="e">
        <f>SUM(J21,K21)</f>
        <v>#DIV/0!</v>
      </c>
      <c r="M21" s="73" t="e">
        <f>IF(AND(K21&gt;=20,J21&gt;=60),"ANOMALIA","NO ANOMALIA")</f>
        <v>#DIV/0!</v>
      </c>
    </row>
    <row r="22" spans="1:13" ht="16.5" thickBot="1" x14ac:dyDescent="0.25">
      <c r="A22" s="140" t="str">
        <f>I10</f>
        <v>ARS CHIRURGICA SRL</v>
      </c>
      <c r="B22" s="204"/>
      <c r="C22" s="837"/>
      <c r="D22" s="837"/>
      <c r="E22" s="306" t="e">
        <f>POWER(B22/$D$20,$C$20)</f>
        <v>#DIV/0!</v>
      </c>
      <c r="F22" s="837"/>
      <c r="G22" s="306" t="e">
        <f>E22*$F$20</f>
        <v>#DIV/0!</v>
      </c>
      <c r="H22" s="142">
        <f>TRUNC($G$13-($G$13/100*B22),2)</f>
        <v>11872</v>
      </c>
      <c r="I22" s="143" t="str">
        <f>A22</f>
        <v>ARS CHIRURGICA SRL</v>
      </c>
      <c r="J22" s="306">
        <f>IF(I22=I10,J10,IF(I22=$H$7,$I$7,IF(I22=$H$8,$I$8,IF(I22=#REF!,#REF!,IF(I22=$H$10,$I$10,IF(I22=$H$11,$I$11,"1"))))))</f>
        <v>61.25</v>
      </c>
      <c r="K22" s="306" t="e">
        <f>G22</f>
        <v>#DIV/0!</v>
      </c>
      <c r="L22" s="74" t="e">
        <f>SUM(J22,K22)</f>
        <v>#DIV/0!</v>
      </c>
      <c r="M22" s="75" t="e">
        <f>IF(AND(K22&gt;=20,J22&gt;=60),"ANOMALIA","NO ANOMALIA")</f>
        <v>#DIV/0!</v>
      </c>
    </row>
  </sheetData>
  <sheetProtection password="C99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315" priority="1" operator="containsText" text="NO ANOMALIA">
      <formula>NOT(ISERROR(SEARCH("NO ANOMALIA",M20)))</formula>
    </cfRule>
    <cfRule type="containsText" dxfId="314" priority="2" operator="containsText" text="ANOMALIA">
      <formula>NOT(ISERROR(SEARCH("ANOMALIA",M20)))</formula>
    </cfRule>
  </conditionalFormatting>
  <conditionalFormatting sqref="M20:M22">
    <cfRule type="containsText" dxfId="313" priority="3" operator="containsText" text="ANOMALIA">
      <formula>NOT(ISERROR(SEARCH("ANOMALIA",M20)))</formula>
    </cfRule>
  </conditionalFormatting>
  <conditionalFormatting sqref="L20:L22">
    <cfRule type="expression" dxfId="312" priority="4">
      <formula>L20=MAX($L$20:$L$26)</formula>
    </cfRule>
  </conditionalFormatting>
  <pageMargins left="0.7" right="0.7" top="0.75" bottom="0.75" header="0.3" footer="0.3"/>
  <pageSetup paperSize="9"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Foglio193">
    <pageSetUpPr fitToPage="1"/>
  </sheetPr>
  <dimension ref="A1:K25"/>
  <sheetViews>
    <sheetView topLeftCell="A5" workbookViewId="0">
      <selection activeCell="K31" sqref="K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539</v>
      </c>
      <c r="B2" s="775"/>
      <c r="C2" s="775"/>
      <c r="D2" s="775"/>
      <c r="E2" s="775"/>
      <c r="F2" s="775"/>
      <c r="G2" s="775"/>
      <c r="H2" s="775"/>
      <c r="I2" s="775"/>
      <c r="J2" s="775"/>
      <c r="K2" s="776"/>
    </row>
    <row r="3" spans="1:11" ht="21" thickBot="1" x14ac:dyDescent="0.35">
      <c r="A3" s="899" t="str">
        <f>'Elenco Lotti'!B286</f>
        <v>9830691ED6</v>
      </c>
      <c r="B3" s="900"/>
      <c r="C3" s="900"/>
      <c r="D3" s="900"/>
      <c r="E3" s="900"/>
      <c r="F3" s="900"/>
      <c r="G3" s="900"/>
      <c r="H3" s="900"/>
      <c r="I3" s="900"/>
      <c r="J3" s="900"/>
      <c r="K3" s="901"/>
    </row>
    <row r="4" spans="1:11" ht="21" thickBot="1" x14ac:dyDescent="0.35">
      <c r="A4" s="802" t="str">
        <f>'Elenco Lotti'!C264</f>
        <v>Nefrostomie</v>
      </c>
      <c r="B4" s="803"/>
      <c r="C4" s="803"/>
      <c r="D4" s="803"/>
      <c r="E4" s="803"/>
      <c r="F4" s="803"/>
      <c r="G4" s="803"/>
      <c r="H4" s="803"/>
      <c r="I4" s="803"/>
      <c r="J4" s="803"/>
      <c r="K4" s="804"/>
    </row>
    <row r="5" spans="1:11" ht="18" customHeight="1" x14ac:dyDescent="0.2">
      <c r="A5" s="780" t="str">
        <f>'Elenco Lotti'!C286</f>
        <v>Guida flessibile punta a J teflonata o similare diam. 0,035 – lungh. 150 cm circa</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5.5" customHeight="1" x14ac:dyDescent="0.2">
      <c r="A8" s="786" t="s">
        <v>622</v>
      </c>
      <c r="B8" s="468" t="str">
        <f>'Elenco Lotti'!R286</f>
        <v>COLOPLAST</v>
      </c>
      <c r="C8" s="217">
        <v>0.75</v>
      </c>
      <c r="D8" s="206">
        <v>0.75</v>
      </c>
      <c r="E8" s="207">
        <v>0.75</v>
      </c>
      <c r="F8" s="518">
        <f>AVERAGE(C8:E8)</f>
        <v>0.75</v>
      </c>
      <c r="G8" s="789">
        <f>MAX(F8:F10)</f>
        <v>0.75</v>
      </c>
      <c r="H8" s="431">
        <f>F8/$G8</f>
        <v>1</v>
      </c>
      <c r="I8" s="792">
        <v>50</v>
      </c>
      <c r="J8" s="88">
        <f>H8*I$8</f>
        <v>50</v>
      </c>
      <c r="K8" s="795" t="s">
        <v>765</v>
      </c>
    </row>
    <row r="9" spans="1:11" ht="25.5" customHeight="1" x14ac:dyDescent="0.2">
      <c r="A9" s="787"/>
      <c r="B9" s="469" t="str">
        <f>'Elenco Lotti'!R287</f>
        <v>ARS CHIRURGICA SRL</v>
      </c>
      <c r="C9" s="218">
        <v>0.75</v>
      </c>
      <c r="D9" s="209">
        <v>0.75</v>
      </c>
      <c r="E9" s="210">
        <v>0.75</v>
      </c>
      <c r="F9" s="519">
        <f t="shared" ref="F9:F19" si="0">AVERAGE(C9:E9)</f>
        <v>0.75</v>
      </c>
      <c r="G9" s="790"/>
      <c r="H9" s="432">
        <f>F9/$G8</f>
        <v>1</v>
      </c>
      <c r="I9" s="793"/>
      <c r="J9" s="91">
        <f>H9*I$8</f>
        <v>50</v>
      </c>
      <c r="K9" s="796"/>
    </row>
    <row r="10" spans="1:11" ht="25.5" customHeight="1" thickBot="1" x14ac:dyDescent="0.25">
      <c r="A10" s="788"/>
      <c r="B10" s="470" t="str">
        <f>'Elenco Lotti'!R288</f>
        <v>MEDITREND SRL</v>
      </c>
      <c r="C10" s="220">
        <v>0.5</v>
      </c>
      <c r="D10" s="215">
        <v>0.5</v>
      </c>
      <c r="E10" s="216">
        <v>0.5</v>
      </c>
      <c r="F10" s="520">
        <f t="shared" si="0"/>
        <v>0.5</v>
      </c>
      <c r="G10" s="791"/>
      <c r="H10" s="433">
        <f>F10/$G8</f>
        <v>0.66666666666666663</v>
      </c>
      <c r="I10" s="794"/>
      <c r="J10" s="94">
        <f>H10*I$8</f>
        <v>33.333333333333329</v>
      </c>
      <c r="K10" s="796"/>
    </row>
    <row r="11" spans="1:11" ht="25.5" customHeight="1" x14ac:dyDescent="0.2">
      <c r="A11" s="786" t="s">
        <v>623</v>
      </c>
      <c r="B11" s="399" t="str">
        <f>B8</f>
        <v>COLOPLAST</v>
      </c>
      <c r="C11" s="552">
        <v>0.75</v>
      </c>
      <c r="D11" s="548">
        <v>0.75</v>
      </c>
      <c r="E11" s="549">
        <v>0.75</v>
      </c>
      <c r="F11" s="518">
        <f t="shared" si="0"/>
        <v>0.75</v>
      </c>
      <c r="G11" s="789">
        <f>MAX(F11:F13)</f>
        <v>0.75</v>
      </c>
      <c r="H11" s="431">
        <f>F11/$G11</f>
        <v>1</v>
      </c>
      <c r="I11" s="792">
        <v>15</v>
      </c>
      <c r="J11" s="88">
        <f>H11*I$11</f>
        <v>15</v>
      </c>
      <c r="K11" s="796"/>
    </row>
    <row r="12" spans="1:11" ht="25.5" customHeight="1" x14ac:dyDescent="0.2">
      <c r="A12" s="787"/>
      <c r="B12" s="400" t="str">
        <f>B9</f>
        <v>ARS CHIRURGICA SRL</v>
      </c>
      <c r="C12" s="218">
        <v>0.75</v>
      </c>
      <c r="D12" s="209">
        <v>0.75</v>
      </c>
      <c r="E12" s="210">
        <v>0.75</v>
      </c>
      <c r="F12" s="519">
        <f t="shared" si="0"/>
        <v>0.75</v>
      </c>
      <c r="G12" s="790"/>
      <c r="H12" s="432">
        <f>F12/$G11</f>
        <v>1</v>
      </c>
      <c r="I12" s="793"/>
      <c r="J12" s="91">
        <f>H12*I$11</f>
        <v>15</v>
      </c>
      <c r="K12" s="796"/>
    </row>
    <row r="13" spans="1:11" ht="25.5" customHeight="1" thickBot="1" x14ac:dyDescent="0.25">
      <c r="A13" s="788"/>
      <c r="B13" s="497" t="str">
        <f>B10</f>
        <v>MEDITREND SRL</v>
      </c>
      <c r="C13" s="219">
        <v>0.5</v>
      </c>
      <c r="D13" s="212">
        <v>0.5</v>
      </c>
      <c r="E13" s="213">
        <v>0.5</v>
      </c>
      <c r="F13" s="520">
        <f t="shared" si="0"/>
        <v>0.5</v>
      </c>
      <c r="G13" s="791"/>
      <c r="H13" s="433">
        <f>F13/$G11</f>
        <v>0.66666666666666663</v>
      </c>
      <c r="I13" s="794"/>
      <c r="J13" s="94">
        <f>H13*I$11</f>
        <v>10</v>
      </c>
      <c r="K13" s="796"/>
    </row>
    <row r="14" spans="1:11" ht="25.5" customHeight="1" x14ac:dyDescent="0.2">
      <c r="A14" s="786" t="s">
        <v>427</v>
      </c>
      <c r="B14" s="478" t="str">
        <f>B8</f>
        <v>COLOPLAST</v>
      </c>
      <c r="C14" s="217">
        <v>0.75</v>
      </c>
      <c r="D14" s="206">
        <v>0.75</v>
      </c>
      <c r="E14" s="207">
        <v>0.75</v>
      </c>
      <c r="F14" s="518">
        <f t="shared" si="0"/>
        <v>0.75</v>
      </c>
      <c r="G14" s="789">
        <f>MAX(F14:F16)</f>
        <v>0.75</v>
      </c>
      <c r="H14" s="431">
        <f>F14/$G14</f>
        <v>1</v>
      </c>
      <c r="I14" s="792">
        <v>10</v>
      </c>
      <c r="J14" s="88">
        <f>H14*I$14</f>
        <v>10</v>
      </c>
      <c r="K14" s="796"/>
    </row>
    <row r="15" spans="1:11" ht="25.5" customHeight="1" x14ac:dyDescent="0.2">
      <c r="A15" s="787"/>
      <c r="B15" s="400" t="str">
        <f>B9</f>
        <v>ARS CHIRURGICA SRL</v>
      </c>
      <c r="C15" s="511">
        <v>0.75</v>
      </c>
      <c r="D15" s="495">
        <v>0.75</v>
      </c>
      <c r="E15" s="496">
        <v>0.75</v>
      </c>
      <c r="F15" s="519">
        <f t="shared" si="0"/>
        <v>0.75</v>
      </c>
      <c r="G15" s="790"/>
      <c r="H15" s="432">
        <f>F15/$G14</f>
        <v>1</v>
      </c>
      <c r="I15" s="793"/>
      <c r="J15" s="91">
        <f>H15*I$14</f>
        <v>10</v>
      </c>
      <c r="K15" s="796"/>
    </row>
    <row r="16" spans="1:11" ht="25.5" customHeight="1" thickBot="1" x14ac:dyDescent="0.25">
      <c r="A16" s="805"/>
      <c r="B16" s="401" t="str">
        <f>B10</f>
        <v>MEDITREND SRL</v>
      </c>
      <c r="C16" s="220">
        <v>0.5</v>
      </c>
      <c r="D16" s="214">
        <v>0.5</v>
      </c>
      <c r="E16" s="546">
        <v>0.5</v>
      </c>
      <c r="F16" s="520">
        <f t="shared" si="0"/>
        <v>0.5</v>
      </c>
      <c r="G16" s="791"/>
      <c r="H16" s="433">
        <f>F16/$G14</f>
        <v>0.66666666666666663</v>
      </c>
      <c r="I16" s="794"/>
      <c r="J16" s="94">
        <f>H16*I$14</f>
        <v>6.6666666666666661</v>
      </c>
      <c r="K16" s="796"/>
    </row>
    <row r="17" spans="1:11" ht="25.5" customHeight="1" x14ac:dyDescent="0.2">
      <c r="A17" s="786" t="s">
        <v>621</v>
      </c>
      <c r="B17" s="478" t="str">
        <f>B8</f>
        <v>COLOPLAST</v>
      </c>
      <c r="C17" s="217">
        <v>1</v>
      </c>
      <c r="D17" s="206">
        <v>1</v>
      </c>
      <c r="E17" s="207">
        <v>1</v>
      </c>
      <c r="F17" s="518">
        <f t="shared" si="0"/>
        <v>1</v>
      </c>
      <c r="G17" s="789">
        <f>MAX(F17:F19)</f>
        <v>1</v>
      </c>
      <c r="H17" s="431">
        <f>F17/$G17</f>
        <v>1</v>
      </c>
      <c r="I17" s="792">
        <v>5</v>
      </c>
      <c r="J17" s="88">
        <f>H17*I$17</f>
        <v>5</v>
      </c>
      <c r="K17" s="796"/>
    </row>
    <row r="18" spans="1:11" ht="25.5" customHeight="1" x14ac:dyDescent="0.2">
      <c r="A18" s="787"/>
      <c r="B18" s="400" t="str">
        <f>B9</f>
        <v>ARS CHIRURGICA SRL</v>
      </c>
      <c r="C18" s="218">
        <v>1</v>
      </c>
      <c r="D18" s="209">
        <v>1</v>
      </c>
      <c r="E18" s="210">
        <v>1</v>
      </c>
      <c r="F18" s="519">
        <f t="shared" si="0"/>
        <v>1</v>
      </c>
      <c r="G18" s="790"/>
      <c r="H18" s="432">
        <f>F18/$G17</f>
        <v>1</v>
      </c>
      <c r="I18" s="793"/>
      <c r="J18" s="91">
        <f>H18*I$17</f>
        <v>5</v>
      </c>
      <c r="K18" s="796"/>
    </row>
    <row r="19" spans="1:11" ht="25.5" customHeight="1" thickBot="1" x14ac:dyDescent="0.25">
      <c r="A19" s="805"/>
      <c r="B19" s="401" t="str">
        <f>B10</f>
        <v>MEDITREND SRL</v>
      </c>
      <c r="C19" s="220">
        <v>1</v>
      </c>
      <c r="D19" s="215">
        <v>1</v>
      </c>
      <c r="E19" s="216">
        <v>1</v>
      </c>
      <c r="F19" s="521">
        <f t="shared" si="0"/>
        <v>1</v>
      </c>
      <c r="G19" s="806"/>
      <c r="H19" s="434">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COLOPLAST</v>
      </c>
      <c r="B23" s="108">
        <f>J8+J11+J14+J17</f>
        <v>80</v>
      </c>
      <c r="C23" s="620"/>
      <c r="G23" s="109"/>
      <c r="H23" s="105"/>
      <c r="I23" s="105"/>
      <c r="J23" s="105"/>
      <c r="K23" s="105"/>
    </row>
    <row r="24" spans="1:11" ht="15.75" x14ac:dyDescent="0.25">
      <c r="A24" s="110" t="str">
        <f>B9</f>
        <v>ARS CHIRURGICA SRL</v>
      </c>
      <c r="B24" s="111">
        <f>J9+J12+J15+J18</f>
        <v>80</v>
      </c>
      <c r="C24" s="620"/>
      <c r="G24" s="109"/>
      <c r="H24" s="105"/>
      <c r="I24" s="105"/>
      <c r="J24" s="105"/>
      <c r="K24" s="105"/>
    </row>
    <row r="25" spans="1:11" ht="16.5" thickBot="1" x14ac:dyDescent="0.3">
      <c r="A25" s="112" t="str">
        <f>B10</f>
        <v>MEDITREND SRL</v>
      </c>
      <c r="B25" s="113">
        <f>J10+J13+J16+J19</f>
        <v>54.999999999999993</v>
      </c>
      <c r="C25" s="620"/>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I11:I13"/>
    <mergeCell ref="A14:A16"/>
    <mergeCell ref="G14:G16"/>
    <mergeCell ref="I14:I16"/>
    <mergeCell ref="G17:G19"/>
    <mergeCell ref="I17:I19"/>
    <mergeCell ref="K8:K19"/>
    <mergeCell ref="B1:K1"/>
    <mergeCell ref="A2:K2"/>
    <mergeCell ref="A3:K3"/>
    <mergeCell ref="A4:K4"/>
    <mergeCell ref="A5:K6"/>
    <mergeCell ref="A17:A19"/>
    <mergeCell ref="I8:I10"/>
    <mergeCell ref="A8:A10"/>
    <mergeCell ref="G8:G10"/>
  </mergeCells>
  <pageMargins left="0.25" right="0.25" top="0.75" bottom="0.75" header="0.3" footer="0.3"/>
  <pageSetup paperSize="8" scale="80" orientation="landscape"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Foglio194"/>
  <dimension ref="A1:M22"/>
  <sheetViews>
    <sheetView workbookViewId="0">
      <selection activeCell="N8" sqref="N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539</v>
      </c>
      <c r="B2" s="775"/>
      <c r="C2" s="775"/>
      <c r="D2" s="775"/>
      <c r="E2" s="775"/>
      <c r="F2" s="775"/>
      <c r="G2" s="775"/>
      <c r="H2" s="775"/>
      <c r="I2" s="775"/>
      <c r="J2" s="775"/>
      <c r="K2" s="776"/>
      <c r="L2" s="105"/>
      <c r="M2" s="105"/>
    </row>
    <row r="3" spans="1:13" ht="21" thickBot="1" x14ac:dyDescent="0.35">
      <c r="A3" s="899" t="str">
        <f>'Elenco Lotti'!B286</f>
        <v>9830691ED6</v>
      </c>
      <c r="B3" s="900"/>
      <c r="C3" s="900"/>
      <c r="D3" s="900"/>
      <c r="E3" s="900"/>
      <c r="F3" s="900"/>
      <c r="G3" s="900"/>
      <c r="H3" s="900"/>
      <c r="I3" s="900"/>
      <c r="J3" s="900"/>
      <c r="K3" s="901"/>
      <c r="L3" s="105"/>
      <c r="M3" s="105"/>
    </row>
    <row r="4" spans="1:13" ht="21" thickBot="1" x14ac:dyDescent="0.35">
      <c r="A4" s="802" t="str">
        <f>'Elenco Lotti'!C264</f>
        <v>Nefrostomie</v>
      </c>
      <c r="B4" s="803"/>
      <c r="C4" s="803"/>
      <c r="D4" s="803"/>
      <c r="E4" s="803"/>
      <c r="F4" s="803"/>
      <c r="G4" s="803"/>
      <c r="H4" s="803"/>
      <c r="I4" s="803"/>
      <c r="J4" s="803"/>
      <c r="K4" s="804"/>
      <c r="L4" s="105"/>
      <c r="M4" s="105"/>
    </row>
    <row r="5" spans="1:13" ht="24" customHeight="1" x14ac:dyDescent="0.25">
      <c r="A5" s="780" t="str">
        <f>'Elenco Lotti'!C286</f>
        <v>Guida flessibile punta a J teflonata o similare diam. 0,035 – lungh. 150 cm circa</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96'!A23</f>
        <v>COLOPLAST</v>
      </c>
      <c r="J8" s="811">
        <f>'LOTTO 96'!B23</f>
        <v>80</v>
      </c>
      <c r="K8" s="812"/>
      <c r="L8" s="117"/>
      <c r="M8" s="118"/>
    </row>
    <row r="9" spans="1:13" ht="16.5" thickBot="1" x14ac:dyDescent="0.3">
      <c r="A9" s="808"/>
      <c r="B9" s="808"/>
      <c r="C9" s="808"/>
      <c r="D9" s="808"/>
      <c r="E9" s="808"/>
      <c r="F9" s="808"/>
      <c r="G9" s="808"/>
      <c r="H9" s="808"/>
      <c r="I9" s="144" t="str">
        <f>'LOTTO 96'!A24</f>
        <v>ARS CHIRURGICA SRL</v>
      </c>
      <c r="J9" s="811">
        <f>'LOTTO 96'!B24</f>
        <v>80</v>
      </c>
      <c r="K9" s="812"/>
      <c r="L9" s="117"/>
      <c r="M9" s="118"/>
    </row>
    <row r="10" spans="1:13" ht="16.5" thickBot="1" x14ac:dyDescent="0.3">
      <c r="A10" s="813" t="s">
        <v>430</v>
      </c>
      <c r="B10" s="814"/>
      <c r="C10" s="814"/>
      <c r="D10" s="815"/>
      <c r="E10" s="119"/>
      <c r="F10" s="119"/>
      <c r="G10" s="119"/>
      <c r="H10" s="119"/>
      <c r="I10" s="144" t="str">
        <f>'LOTTO 96'!A25</f>
        <v>MEDITREND SRL</v>
      </c>
      <c r="J10" s="811">
        <f>'LOTTO 96'!B25</f>
        <v>54.999999999999993</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Lotti'!O287</f>
        <v>11872</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COLOPLAST</v>
      </c>
      <c r="B20" s="202"/>
      <c r="C20" s="835">
        <v>0.5</v>
      </c>
      <c r="D20" s="835">
        <f>MAX(B20:B22)</f>
        <v>0</v>
      </c>
      <c r="E20" s="304" t="e">
        <f>POWER(B20/$D$20,$C$20)</f>
        <v>#DIV/0!</v>
      </c>
      <c r="F20" s="835">
        <v>40</v>
      </c>
      <c r="G20" s="304" t="e">
        <f>E20*$F$20</f>
        <v>#DIV/0!</v>
      </c>
      <c r="H20" s="134">
        <f>TRUNC($G$13-($G$13/100*B20),2)</f>
        <v>11872</v>
      </c>
      <c r="I20" s="135" t="str">
        <f>A20</f>
        <v>COLOPLAST</v>
      </c>
      <c r="J20" s="304">
        <f>IF(I20=I8,J8,IF(I20=$H$7,$I$7,IF(I20=$H$8,$I$8,IF(I20=#REF!,#REF!,IF(I20=$H$10,$I$10,IF(I20=$H$11,$I$11,"1"))))))</f>
        <v>80</v>
      </c>
      <c r="K20" s="304" t="e">
        <f>G20</f>
        <v>#DIV/0!</v>
      </c>
      <c r="L20" s="70" t="e">
        <f>SUM(J20,K20)</f>
        <v>#DIV/0!</v>
      </c>
      <c r="M20" s="71" t="e">
        <f>IF(AND(K20&gt;=20,J20&gt;=60),"ANOMALIA","NO ANOMALIA")</f>
        <v>#DIV/0!</v>
      </c>
    </row>
    <row r="21" spans="1:13" ht="15.75" x14ac:dyDescent="0.2">
      <c r="A21" s="136" t="str">
        <f>I9</f>
        <v>ARS CHIRURGICA SRL</v>
      </c>
      <c r="B21" s="203"/>
      <c r="C21" s="836"/>
      <c r="D21" s="836"/>
      <c r="E21" s="305" t="e">
        <f>POWER(B21/$D$20,$C$20)</f>
        <v>#DIV/0!</v>
      </c>
      <c r="F21" s="836"/>
      <c r="G21" s="305" t="e">
        <f>E21*$F$20</f>
        <v>#DIV/0!</v>
      </c>
      <c r="H21" s="138">
        <f>TRUNC($G$13-($G$13/100*B21),2)</f>
        <v>11872</v>
      </c>
      <c r="I21" s="139" t="str">
        <f>A21</f>
        <v>ARS CHIRURGICA SRL</v>
      </c>
      <c r="J21" s="305">
        <f>IF(I21=I9,J9,IF(I21=$H$7,$I$7,IF(I21=$H$8,$I$8,IF(I21=#REF!,#REF!,IF(I21=$H$10,$I$10,IF(I21=$H$11,$I$11,"1"))))))</f>
        <v>80</v>
      </c>
      <c r="K21" s="305" t="e">
        <f>G21</f>
        <v>#DIV/0!</v>
      </c>
      <c r="L21" s="72" t="e">
        <f>SUM(J21,K21)</f>
        <v>#DIV/0!</v>
      </c>
      <c r="M21" s="73" t="e">
        <f>IF(AND(K21&gt;=20,J21&gt;=60),"ANOMALIA","NO ANOMALIA")</f>
        <v>#DIV/0!</v>
      </c>
    </row>
    <row r="22" spans="1:13" ht="16.5" thickBot="1" x14ac:dyDescent="0.25">
      <c r="A22" s="140" t="str">
        <f>I10</f>
        <v>MEDITREND SRL</v>
      </c>
      <c r="B22" s="204"/>
      <c r="C22" s="837"/>
      <c r="D22" s="837"/>
      <c r="E22" s="306" t="e">
        <f>POWER(B22/$D$20,$C$20)</f>
        <v>#DIV/0!</v>
      </c>
      <c r="F22" s="837"/>
      <c r="G22" s="306" t="e">
        <f>E22*$F$20</f>
        <v>#DIV/0!</v>
      </c>
      <c r="H22" s="142">
        <f>TRUNC($G$13-($G$13/100*B22),2)</f>
        <v>11872</v>
      </c>
      <c r="I22" s="143" t="str">
        <f>A22</f>
        <v>MEDITREND SRL</v>
      </c>
      <c r="J22" s="306">
        <f>IF(I22=I10,J10,IF(I22=$H$7,$I$7,IF(I22=$H$8,$I$8,IF(I22=#REF!,#REF!,IF(I22=$H$10,$I$10,IF(I22=$H$11,$I$11,"1"))))))</f>
        <v>54.999999999999993</v>
      </c>
      <c r="K22" s="30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311" priority="1" operator="containsText" text="NO ANOMALIA">
      <formula>NOT(ISERROR(SEARCH("NO ANOMALIA",M20)))</formula>
    </cfRule>
    <cfRule type="containsText" dxfId="310" priority="2" operator="containsText" text="ANOMALIA">
      <formula>NOT(ISERROR(SEARCH("ANOMALIA",M20)))</formula>
    </cfRule>
  </conditionalFormatting>
  <conditionalFormatting sqref="M20:M22">
    <cfRule type="containsText" dxfId="309" priority="3" operator="containsText" text="ANOMALIA">
      <formula>NOT(ISERROR(SEARCH("ANOMALIA",M20)))</formula>
    </cfRule>
  </conditionalFormatting>
  <conditionalFormatting sqref="L20:L22">
    <cfRule type="expression" dxfId="308" priority="4">
      <formula>L20=MAX($L$20:$L$26)</formula>
    </cfRule>
  </conditionalFormatting>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Foglio195">
    <pageSetUpPr fitToPage="1"/>
  </sheetPr>
  <dimension ref="A1:K35"/>
  <sheetViews>
    <sheetView topLeftCell="A4" workbookViewId="0">
      <selection activeCell="G36" sqref="G3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540</v>
      </c>
      <c r="B2" s="775"/>
      <c r="C2" s="775"/>
      <c r="D2" s="775"/>
      <c r="E2" s="775"/>
      <c r="F2" s="775"/>
      <c r="G2" s="775"/>
      <c r="H2" s="775"/>
      <c r="I2" s="775"/>
      <c r="J2" s="775"/>
      <c r="K2" s="776"/>
    </row>
    <row r="3" spans="1:11" ht="21" thickBot="1" x14ac:dyDescent="0.35">
      <c r="A3" s="777">
        <f>'Elenco Lotti'!B289</f>
        <v>9830695227</v>
      </c>
      <c r="B3" s="778"/>
      <c r="C3" s="778"/>
      <c r="D3" s="778"/>
      <c r="E3" s="778"/>
      <c r="F3" s="778"/>
      <c r="G3" s="778"/>
      <c r="H3" s="778"/>
      <c r="I3" s="778"/>
      <c r="J3" s="778"/>
      <c r="K3" s="779"/>
    </row>
    <row r="4" spans="1:11" ht="21" thickBot="1" x14ac:dyDescent="0.35">
      <c r="A4" s="802" t="str">
        <f>'LOTTO 96'!A4:K4</f>
        <v>Nefrostomie</v>
      </c>
      <c r="B4" s="803"/>
      <c r="C4" s="803"/>
      <c r="D4" s="803"/>
      <c r="E4" s="803"/>
      <c r="F4" s="803"/>
      <c r="G4" s="803"/>
      <c r="H4" s="803"/>
      <c r="I4" s="803"/>
      <c r="J4" s="803"/>
      <c r="K4" s="804"/>
    </row>
    <row r="5" spans="1:11" ht="12.75" customHeight="1" x14ac:dyDescent="0.2">
      <c r="A5" s="780" t="str">
        <f>'Elenco Lotti'!C290</f>
        <v>Guida flessibile punta dritta morbida teflonata o similare diam. 0,035 – lungh. 150 cm circa</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Lotti'!R289</f>
        <v>COLOPLAST</v>
      </c>
      <c r="C8" s="217">
        <v>0.75</v>
      </c>
      <c r="D8" s="206">
        <v>0.75</v>
      </c>
      <c r="E8" s="207">
        <v>0.75</v>
      </c>
      <c r="F8" s="518">
        <f>AVERAGE(C8:E8)</f>
        <v>0.75</v>
      </c>
      <c r="G8" s="789">
        <f>MAX(F8:F12)</f>
        <v>0.75</v>
      </c>
      <c r="H8" s="431">
        <f>F8/$G8</f>
        <v>1</v>
      </c>
      <c r="I8" s="792">
        <v>50</v>
      </c>
      <c r="J8" s="88">
        <f>H8*I$8</f>
        <v>50</v>
      </c>
      <c r="K8" s="795" t="s">
        <v>767</v>
      </c>
    </row>
    <row r="9" spans="1:11" ht="15.75" x14ac:dyDescent="0.2">
      <c r="A9" s="787"/>
      <c r="B9" s="469" t="str">
        <f>'Elenco Lotti'!R290</f>
        <v>ARS CHIRURGICA SRL</v>
      </c>
      <c r="C9" s="218">
        <v>0.75</v>
      </c>
      <c r="D9" s="209">
        <v>0.75</v>
      </c>
      <c r="E9" s="210">
        <v>0.75</v>
      </c>
      <c r="F9" s="519">
        <f t="shared" ref="F9:F27" si="0">AVERAGE(C9:E9)</f>
        <v>0.75</v>
      </c>
      <c r="G9" s="790"/>
      <c r="H9" s="432">
        <f>F9/$G8</f>
        <v>1</v>
      </c>
      <c r="I9" s="793"/>
      <c r="J9" s="91">
        <f>H9*I$8</f>
        <v>50</v>
      </c>
      <c r="K9" s="796"/>
    </row>
    <row r="10" spans="1:11" ht="15.75" x14ac:dyDescent="0.2">
      <c r="A10" s="787"/>
      <c r="B10" s="469" t="str">
        <f>'Elenco Lotti'!R291</f>
        <v>COOK ITALIA SRL</v>
      </c>
      <c r="C10" s="218">
        <v>0.75</v>
      </c>
      <c r="D10" s="209">
        <v>0.75</v>
      </c>
      <c r="E10" s="210">
        <v>0.75</v>
      </c>
      <c r="F10" s="519">
        <f t="shared" si="0"/>
        <v>0.75</v>
      </c>
      <c r="G10" s="790"/>
      <c r="H10" s="432">
        <f>F10/$G8</f>
        <v>1</v>
      </c>
      <c r="I10" s="793"/>
      <c r="J10" s="91">
        <f>H10*I$8</f>
        <v>50</v>
      </c>
      <c r="K10" s="796"/>
    </row>
    <row r="11" spans="1:11" ht="15.75" x14ac:dyDescent="0.2">
      <c r="A11" s="787"/>
      <c r="B11" s="469" t="str">
        <f>'Elenco Lotti'!R292</f>
        <v>OLYMPUS ITALIA SRL</v>
      </c>
      <c r="C11" s="511">
        <v>0.75</v>
      </c>
      <c r="D11" s="495">
        <v>0.75</v>
      </c>
      <c r="E11" s="496">
        <v>0.75</v>
      </c>
      <c r="F11" s="519">
        <f t="shared" si="0"/>
        <v>0.75</v>
      </c>
      <c r="G11" s="790"/>
      <c r="H11" s="432">
        <f>F11/$G8</f>
        <v>1</v>
      </c>
      <c r="I11" s="793"/>
      <c r="J11" s="91">
        <f>H11*I$8</f>
        <v>50</v>
      </c>
      <c r="K11" s="796"/>
    </row>
    <row r="12" spans="1:11" ht="16.5" thickBot="1" x14ac:dyDescent="0.25">
      <c r="A12" s="805"/>
      <c r="B12" s="485" t="str">
        <f>'Elenco Lotti'!R293</f>
        <v>MEDITREND SRL</v>
      </c>
      <c r="C12" s="219">
        <v>0.5</v>
      </c>
      <c r="D12" s="211">
        <v>0.5</v>
      </c>
      <c r="E12" s="556">
        <v>0.5</v>
      </c>
      <c r="F12" s="521">
        <f t="shared" si="0"/>
        <v>0.5</v>
      </c>
      <c r="G12" s="806"/>
      <c r="H12" s="434">
        <f>F12/$G8</f>
        <v>0.66666666666666663</v>
      </c>
      <c r="I12" s="807"/>
      <c r="J12" s="102">
        <f>H12*I$8</f>
        <v>33.333333333333329</v>
      </c>
      <c r="K12" s="796"/>
    </row>
    <row r="13" spans="1:11" ht="15.75" customHeight="1" x14ac:dyDescent="0.2">
      <c r="A13" s="860" t="s">
        <v>623</v>
      </c>
      <c r="B13" s="399" t="str">
        <f>B8</f>
        <v>COLOPLAST</v>
      </c>
      <c r="C13" s="217">
        <v>0.75</v>
      </c>
      <c r="D13" s="206">
        <v>0.75</v>
      </c>
      <c r="E13" s="207">
        <v>0.75</v>
      </c>
      <c r="F13" s="498">
        <f t="shared" si="0"/>
        <v>0.75</v>
      </c>
      <c r="G13" s="861">
        <f>MAX(F13:F17)</f>
        <v>0.75</v>
      </c>
      <c r="H13" s="436">
        <f>F13/$G13</f>
        <v>1</v>
      </c>
      <c r="I13" s="859">
        <v>15</v>
      </c>
      <c r="J13" s="222">
        <f>H13*I$13</f>
        <v>15</v>
      </c>
      <c r="K13" s="796"/>
    </row>
    <row r="14" spans="1:11" ht="15.75" x14ac:dyDescent="0.2">
      <c r="A14" s="787"/>
      <c r="B14" s="400" t="str">
        <f>B9</f>
        <v>ARS CHIRURGICA SRL</v>
      </c>
      <c r="C14" s="218">
        <v>0.75</v>
      </c>
      <c r="D14" s="209">
        <v>0.75</v>
      </c>
      <c r="E14" s="210">
        <v>0.75</v>
      </c>
      <c r="F14" s="519">
        <f t="shared" si="0"/>
        <v>0.75</v>
      </c>
      <c r="G14" s="790"/>
      <c r="H14" s="432">
        <f>F14/$G13</f>
        <v>1</v>
      </c>
      <c r="I14" s="793"/>
      <c r="J14" s="91">
        <f>H14*I$13</f>
        <v>15</v>
      </c>
      <c r="K14" s="796"/>
    </row>
    <row r="15" spans="1:11" ht="15.75" x14ac:dyDescent="0.2">
      <c r="A15" s="787"/>
      <c r="B15" s="400" t="str">
        <f>B10</f>
        <v>COOK ITALIA SRL</v>
      </c>
      <c r="C15" s="218">
        <v>0.75</v>
      </c>
      <c r="D15" s="209">
        <v>0.75</v>
      </c>
      <c r="E15" s="210">
        <v>0.75</v>
      </c>
      <c r="F15" s="519">
        <f t="shared" si="0"/>
        <v>0.75</v>
      </c>
      <c r="G15" s="790"/>
      <c r="H15" s="432">
        <f>F15/$G13</f>
        <v>1</v>
      </c>
      <c r="I15" s="793"/>
      <c r="J15" s="91">
        <f>H15*I$13</f>
        <v>15</v>
      </c>
      <c r="K15" s="796"/>
    </row>
    <row r="16" spans="1:11" ht="16.5" thickBot="1" x14ac:dyDescent="0.25">
      <c r="A16" s="787"/>
      <c r="B16" s="400" t="str">
        <f>B11</f>
        <v>OLYMPUS ITALIA SRL</v>
      </c>
      <c r="C16" s="557">
        <v>0.75</v>
      </c>
      <c r="D16" s="550">
        <v>0.75</v>
      </c>
      <c r="E16" s="551">
        <v>0.75</v>
      </c>
      <c r="F16" s="519">
        <f t="shared" si="0"/>
        <v>0.75</v>
      </c>
      <c r="G16" s="790"/>
      <c r="H16" s="432">
        <f>F16/$G13</f>
        <v>1</v>
      </c>
      <c r="I16" s="793"/>
      <c r="J16" s="91">
        <f>H16*I$13</f>
        <v>15</v>
      </c>
      <c r="K16" s="796"/>
    </row>
    <row r="17" spans="1:11" ht="16.5" thickBot="1" x14ac:dyDescent="0.25">
      <c r="A17" s="788"/>
      <c r="B17" s="497" t="str">
        <f>B12</f>
        <v>MEDITREND SRL</v>
      </c>
      <c r="C17" s="552">
        <v>0.5</v>
      </c>
      <c r="D17" s="547">
        <v>0.5</v>
      </c>
      <c r="E17" s="558">
        <v>0.5</v>
      </c>
      <c r="F17" s="520">
        <f t="shared" si="0"/>
        <v>0.5</v>
      </c>
      <c r="G17" s="791"/>
      <c r="H17" s="433">
        <f>F17/$G13</f>
        <v>0.66666666666666663</v>
      </c>
      <c r="I17" s="794"/>
      <c r="J17" s="94">
        <f>H17*I$13</f>
        <v>10</v>
      </c>
      <c r="K17" s="796"/>
    </row>
    <row r="18" spans="1:11" ht="15.75" customHeight="1" x14ac:dyDescent="0.2">
      <c r="A18" s="786" t="s">
        <v>427</v>
      </c>
      <c r="B18" s="478" t="str">
        <f>B8</f>
        <v>COLOPLAST</v>
      </c>
      <c r="C18" s="218">
        <v>0.75</v>
      </c>
      <c r="D18" s="209">
        <v>0.75</v>
      </c>
      <c r="E18" s="210">
        <v>0.75</v>
      </c>
      <c r="F18" s="518">
        <f t="shared" si="0"/>
        <v>0.75</v>
      </c>
      <c r="G18" s="789">
        <f>MAX(F18:F22)</f>
        <v>0.75</v>
      </c>
      <c r="H18" s="431">
        <f>F18/$G18</f>
        <v>1</v>
      </c>
      <c r="I18" s="792">
        <v>10</v>
      </c>
      <c r="J18" s="88">
        <f>H18*I$18</f>
        <v>10</v>
      </c>
      <c r="K18" s="796"/>
    </row>
    <row r="19" spans="1:11" ht="15.75" x14ac:dyDescent="0.2">
      <c r="A19" s="787"/>
      <c r="B19" s="400" t="str">
        <f>B9</f>
        <v>ARS CHIRURGICA SRL</v>
      </c>
      <c r="C19" s="218">
        <v>0.75</v>
      </c>
      <c r="D19" s="209">
        <v>0.75</v>
      </c>
      <c r="E19" s="210">
        <v>0.75</v>
      </c>
      <c r="F19" s="519">
        <f t="shared" si="0"/>
        <v>0.75</v>
      </c>
      <c r="G19" s="790"/>
      <c r="H19" s="432">
        <f>F19/$G18</f>
        <v>1</v>
      </c>
      <c r="I19" s="793"/>
      <c r="J19" s="91">
        <f>H19*I$18</f>
        <v>10</v>
      </c>
      <c r="K19" s="796"/>
    </row>
    <row r="20" spans="1:11" ht="15.75" x14ac:dyDescent="0.2">
      <c r="A20" s="787"/>
      <c r="B20" s="400" t="str">
        <f>B10</f>
        <v>COOK ITALIA SRL</v>
      </c>
      <c r="C20" s="218">
        <v>0.75</v>
      </c>
      <c r="D20" s="209">
        <v>0.75</v>
      </c>
      <c r="E20" s="210">
        <v>0.75</v>
      </c>
      <c r="F20" s="519">
        <f t="shared" si="0"/>
        <v>0.75</v>
      </c>
      <c r="G20" s="790"/>
      <c r="H20" s="432">
        <f>F20/$G18</f>
        <v>1</v>
      </c>
      <c r="I20" s="793"/>
      <c r="J20" s="91">
        <f>H20*I$18</f>
        <v>10</v>
      </c>
      <c r="K20" s="796"/>
    </row>
    <row r="21" spans="1:11" ht="15.75" x14ac:dyDescent="0.2">
      <c r="A21" s="787"/>
      <c r="B21" s="400" t="str">
        <f>B11</f>
        <v>OLYMPUS ITALIA SRL</v>
      </c>
      <c r="C21" s="511">
        <v>0.75</v>
      </c>
      <c r="D21" s="495">
        <v>0.75</v>
      </c>
      <c r="E21" s="496">
        <v>0.75</v>
      </c>
      <c r="F21" s="519">
        <f t="shared" si="0"/>
        <v>0.75</v>
      </c>
      <c r="G21" s="790"/>
      <c r="H21" s="432">
        <f>F21/$G18</f>
        <v>1</v>
      </c>
      <c r="I21" s="793"/>
      <c r="J21" s="91">
        <f>H21*I$18</f>
        <v>10</v>
      </c>
      <c r="K21" s="796"/>
    </row>
    <row r="22" spans="1:11" ht="16.5" thickBot="1" x14ac:dyDescent="0.25">
      <c r="A22" s="805"/>
      <c r="B22" s="497" t="str">
        <f>B12</f>
        <v>MEDITREND SRL</v>
      </c>
      <c r="C22" s="219">
        <v>0.5</v>
      </c>
      <c r="D22" s="211">
        <v>0.5</v>
      </c>
      <c r="E22" s="556">
        <v>0.5</v>
      </c>
      <c r="F22" s="520">
        <f t="shared" si="0"/>
        <v>0.5</v>
      </c>
      <c r="G22" s="791"/>
      <c r="H22" s="433">
        <f>F22/$G18</f>
        <v>0.66666666666666663</v>
      </c>
      <c r="I22" s="794"/>
      <c r="J22" s="94">
        <f>H22*I$18</f>
        <v>6.6666666666666661</v>
      </c>
      <c r="K22" s="796"/>
    </row>
    <row r="23" spans="1:11" ht="15.75" x14ac:dyDescent="0.2">
      <c r="A23" s="786" t="s">
        <v>621</v>
      </c>
      <c r="B23" s="478" t="str">
        <f>B8</f>
        <v>COLOPLAST</v>
      </c>
      <c r="C23" s="217">
        <v>1</v>
      </c>
      <c r="D23" s="206">
        <v>1</v>
      </c>
      <c r="E23" s="207">
        <v>1</v>
      </c>
      <c r="F23" s="518">
        <f t="shared" si="0"/>
        <v>1</v>
      </c>
      <c r="G23" s="789">
        <f>MAX(F23:F27)</f>
        <v>1</v>
      </c>
      <c r="H23" s="431">
        <f>F23/$G23</f>
        <v>1</v>
      </c>
      <c r="I23" s="792">
        <v>5</v>
      </c>
      <c r="J23" s="88">
        <f>H23*I$23</f>
        <v>5</v>
      </c>
      <c r="K23" s="796"/>
    </row>
    <row r="24" spans="1:11" ht="15.75" x14ac:dyDescent="0.2">
      <c r="A24" s="787"/>
      <c r="B24" s="400" t="str">
        <f>B9</f>
        <v>ARS CHIRURGICA SRL</v>
      </c>
      <c r="C24" s="218">
        <v>1</v>
      </c>
      <c r="D24" s="209">
        <v>1</v>
      </c>
      <c r="E24" s="210">
        <v>1</v>
      </c>
      <c r="F24" s="519">
        <f t="shared" si="0"/>
        <v>1</v>
      </c>
      <c r="G24" s="790"/>
      <c r="H24" s="432">
        <f>F24/$G23</f>
        <v>1</v>
      </c>
      <c r="I24" s="793"/>
      <c r="J24" s="91">
        <f>H24*I$23</f>
        <v>5</v>
      </c>
      <c r="K24" s="796"/>
    </row>
    <row r="25" spans="1:11" ht="15.75" x14ac:dyDescent="0.2">
      <c r="A25" s="787"/>
      <c r="B25" s="400" t="str">
        <f>B10</f>
        <v>COOK ITALIA SRL</v>
      </c>
      <c r="C25" s="218">
        <v>1</v>
      </c>
      <c r="D25" s="209">
        <v>1</v>
      </c>
      <c r="E25" s="210">
        <v>1</v>
      </c>
      <c r="F25" s="519">
        <f t="shared" si="0"/>
        <v>1</v>
      </c>
      <c r="G25" s="790"/>
      <c r="H25" s="432">
        <f>F25/$G23</f>
        <v>1</v>
      </c>
      <c r="I25" s="793"/>
      <c r="J25" s="91">
        <f>H25*I$23</f>
        <v>5</v>
      </c>
      <c r="K25" s="796"/>
    </row>
    <row r="26" spans="1:11" ht="15.75" x14ac:dyDescent="0.2">
      <c r="A26" s="787"/>
      <c r="B26" s="400" t="str">
        <f>B11</f>
        <v>OLYMPUS ITALIA SRL</v>
      </c>
      <c r="C26" s="218">
        <v>1</v>
      </c>
      <c r="D26" s="209">
        <v>1</v>
      </c>
      <c r="E26" s="210">
        <v>1</v>
      </c>
      <c r="F26" s="519">
        <f t="shared" si="0"/>
        <v>1</v>
      </c>
      <c r="G26" s="790"/>
      <c r="H26" s="432">
        <f>F26/$G23</f>
        <v>1</v>
      </c>
      <c r="I26" s="793"/>
      <c r="J26" s="91">
        <f>H26*I$23</f>
        <v>5</v>
      </c>
      <c r="K26" s="796"/>
    </row>
    <row r="27" spans="1:11" ht="16.5" thickBot="1" x14ac:dyDescent="0.25">
      <c r="A27" s="805"/>
      <c r="B27" s="401" t="str">
        <f>B12</f>
        <v>MEDITREND SRL</v>
      </c>
      <c r="C27" s="553">
        <v>1</v>
      </c>
      <c r="D27" s="554">
        <v>1</v>
      </c>
      <c r="E27" s="555">
        <v>1</v>
      </c>
      <c r="F27" s="521">
        <f t="shared" si="0"/>
        <v>1</v>
      </c>
      <c r="G27" s="806"/>
      <c r="H27" s="434">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x14ac:dyDescent="0.25">
      <c r="A29" s="798" t="s">
        <v>627</v>
      </c>
      <c r="B29" s="799"/>
      <c r="C29" s="105"/>
      <c r="D29" s="105"/>
      <c r="E29" s="105"/>
      <c r="F29" s="105"/>
      <c r="G29" s="106"/>
      <c r="H29" s="105"/>
      <c r="I29" s="105"/>
      <c r="J29" s="105"/>
      <c r="K29" s="105"/>
    </row>
    <row r="30" spans="1:11" ht="16.5" thickBot="1" x14ac:dyDescent="0.3">
      <c r="A30" s="800"/>
      <c r="B30" s="801"/>
      <c r="C30" s="105"/>
      <c r="D30" s="105"/>
      <c r="E30" s="105"/>
      <c r="F30" s="105"/>
      <c r="G30" s="106"/>
      <c r="H30" s="105"/>
      <c r="I30" s="105"/>
      <c r="J30" s="105"/>
      <c r="K30" s="105"/>
    </row>
    <row r="31" spans="1:11" ht="15.75" x14ac:dyDescent="0.25">
      <c r="A31" s="107" t="str">
        <f>B8</f>
        <v>COLOPLAST</v>
      </c>
      <c r="B31" s="108">
        <f>J8+J13+J18+J23</f>
        <v>80</v>
      </c>
      <c r="C31" s="105"/>
      <c r="D31" s="105"/>
      <c r="E31" s="105"/>
      <c r="F31" s="105"/>
      <c r="G31" s="109"/>
      <c r="H31" s="105"/>
      <c r="I31" s="105"/>
      <c r="J31" s="105"/>
      <c r="K31" s="105"/>
    </row>
    <row r="32" spans="1:11" ht="15.75" x14ac:dyDescent="0.25">
      <c r="A32" s="110" t="str">
        <f>B9</f>
        <v>ARS CHIRURGICA SRL</v>
      </c>
      <c r="B32" s="111">
        <f>J9+J14+J19+J24</f>
        <v>80</v>
      </c>
      <c r="C32" s="105"/>
      <c r="D32" s="105"/>
      <c r="E32" s="105"/>
      <c r="F32" s="105"/>
      <c r="G32" s="109"/>
      <c r="H32" s="105"/>
      <c r="I32" s="105"/>
      <c r="J32" s="105"/>
      <c r="K32" s="105"/>
    </row>
    <row r="33" spans="1:11" ht="15.75" x14ac:dyDescent="0.25">
      <c r="A33" s="110" t="str">
        <f>B10</f>
        <v>COOK ITALIA SRL</v>
      </c>
      <c r="B33" s="111">
        <f>J10+J15+J20+J25</f>
        <v>80</v>
      </c>
      <c r="C33" s="105"/>
      <c r="D33" s="105"/>
      <c r="E33" s="105"/>
      <c r="F33" s="105"/>
      <c r="G33" s="109"/>
      <c r="H33" s="105"/>
      <c r="I33" s="105"/>
      <c r="J33" s="105"/>
      <c r="K33" s="105"/>
    </row>
    <row r="34" spans="1:11" ht="15.75" x14ac:dyDescent="0.25">
      <c r="A34" s="110" t="str">
        <f>B11</f>
        <v>OLYMPUS ITALIA SRL</v>
      </c>
      <c r="B34" s="111">
        <f>J11+J16+J21+J26</f>
        <v>80</v>
      </c>
      <c r="C34" s="105"/>
      <c r="D34" s="105"/>
      <c r="E34" s="105"/>
      <c r="F34" s="105"/>
      <c r="G34" s="109"/>
      <c r="H34" s="105"/>
      <c r="I34" s="105"/>
      <c r="J34" s="105"/>
      <c r="K34" s="105"/>
    </row>
    <row r="35" spans="1:11" ht="16.5" thickBot="1" x14ac:dyDescent="0.3">
      <c r="A35" s="112" t="str">
        <f>B12</f>
        <v>MEDITREND SRL</v>
      </c>
      <c r="B35" s="113">
        <f>J12+J17+J22+J27</f>
        <v>54.999999999999993</v>
      </c>
      <c r="C35" s="105"/>
      <c r="D35" s="105"/>
      <c r="E35" s="105"/>
      <c r="F35" s="105"/>
      <c r="G35" s="109"/>
      <c r="H35" s="105"/>
      <c r="I35" s="105"/>
      <c r="J35" s="105"/>
      <c r="K35" s="105"/>
    </row>
  </sheetData>
  <sheetProtection formatCells="0" formatColumns="0" formatRows="0" insertColumns="0" insertRows="0" insertHyperlinks="0" deleteColumns="0" deleteRows="0" sort="0" autoFilter="0" pivotTables="0"/>
  <mergeCells count="19">
    <mergeCell ref="A29:B30"/>
    <mergeCell ref="A13:A17"/>
    <mergeCell ref="G13:G17"/>
    <mergeCell ref="I13:I17"/>
    <mergeCell ref="A18:A22"/>
    <mergeCell ref="G18:G22"/>
    <mergeCell ref="I18:I22"/>
    <mergeCell ref="G23:G27"/>
    <mergeCell ref="I23:I27"/>
    <mergeCell ref="K8:K27"/>
    <mergeCell ref="B1:K1"/>
    <mergeCell ref="A2:K2"/>
    <mergeCell ref="A3:K3"/>
    <mergeCell ref="A4:K4"/>
    <mergeCell ref="A5:K6"/>
    <mergeCell ref="A23:A27"/>
    <mergeCell ref="I8:I12"/>
    <mergeCell ref="A8:A12"/>
    <mergeCell ref="G8:G12"/>
  </mergeCells>
  <pageMargins left="0.25" right="0.25" top="0.75" bottom="0.75" header="0.3" footer="0.3"/>
  <pageSetup paperSize="8" scale="80" orientation="landscape"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Foglio196"/>
  <dimension ref="A1:M27"/>
  <sheetViews>
    <sheetView topLeftCell="A4" workbookViewId="0">
      <selection activeCell="J12" sqref="J12:K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540</v>
      </c>
      <c r="B2" s="775"/>
      <c r="C2" s="775"/>
      <c r="D2" s="775"/>
      <c r="E2" s="775"/>
      <c r="F2" s="775"/>
      <c r="G2" s="775"/>
      <c r="H2" s="775"/>
      <c r="I2" s="775"/>
      <c r="J2" s="775"/>
      <c r="K2" s="776"/>
      <c r="L2" s="105"/>
      <c r="M2" s="105"/>
    </row>
    <row r="3" spans="1:13" ht="21" thickBot="1" x14ac:dyDescent="0.35">
      <c r="A3" s="777">
        <f>'Elenco Lotti'!B289</f>
        <v>9830695227</v>
      </c>
      <c r="B3" s="778"/>
      <c r="C3" s="778"/>
      <c r="D3" s="778"/>
      <c r="E3" s="778"/>
      <c r="F3" s="778"/>
      <c r="G3" s="778"/>
      <c r="H3" s="778"/>
      <c r="I3" s="778"/>
      <c r="J3" s="778"/>
      <c r="K3" s="779"/>
      <c r="L3" s="105"/>
      <c r="M3" s="105"/>
    </row>
    <row r="4" spans="1:13" ht="21" thickBot="1" x14ac:dyDescent="0.35">
      <c r="A4" s="802" t="str">
        <f>'LOTTO 96'!A4:K4</f>
        <v>Nefrostomie</v>
      </c>
      <c r="B4" s="803"/>
      <c r="C4" s="803"/>
      <c r="D4" s="803"/>
      <c r="E4" s="803"/>
      <c r="F4" s="803"/>
      <c r="G4" s="803"/>
      <c r="H4" s="803"/>
      <c r="I4" s="803"/>
      <c r="J4" s="803"/>
      <c r="K4" s="804"/>
      <c r="L4" s="105"/>
      <c r="M4" s="105"/>
    </row>
    <row r="5" spans="1:13" ht="15.75" customHeight="1" x14ac:dyDescent="0.25">
      <c r="A5" s="780" t="str">
        <f>'Elenco Lotti'!C290</f>
        <v>Guida flessibile punta dritta morbida teflonata o similare diam. 0,035 – lungh. 150 cm circa</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97'!A31</f>
        <v>COLOPLAST</v>
      </c>
      <c r="J8" s="811">
        <f>'LOTTO 97'!B31</f>
        <v>80</v>
      </c>
      <c r="K8" s="812"/>
      <c r="L8" s="117"/>
      <c r="M8" s="118"/>
    </row>
    <row r="9" spans="1:13" ht="16.5" thickBot="1" x14ac:dyDescent="0.3">
      <c r="A9" s="808"/>
      <c r="B9" s="808"/>
      <c r="C9" s="808"/>
      <c r="D9" s="808"/>
      <c r="E9" s="808"/>
      <c r="F9" s="808"/>
      <c r="G9" s="808"/>
      <c r="H9" s="808"/>
      <c r="I9" s="144" t="str">
        <f>'LOTTO 97'!A32</f>
        <v>ARS CHIRURGICA SRL</v>
      </c>
      <c r="J9" s="811">
        <f>'LOTTO 97'!B32</f>
        <v>80</v>
      </c>
      <c r="K9" s="812"/>
      <c r="L9" s="117"/>
      <c r="M9" s="118"/>
    </row>
    <row r="10" spans="1:13" ht="16.5" thickBot="1" x14ac:dyDescent="0.3">
      <c r="A10" s="813" t="s">
        <v>430</v>
      </c>
      <c r="B10" s="814"/>
      <c r="C10" s="814"/>
      <c r="D10" s="815"/>
      <c r="E10" s="119"/>
      <c r="F10" s="119"/>
      <c r="G10" s="119"/>
      <c r="H10" s="119"/>
      <c r="I10" s="144" t="str">
        <f>'LOTTO 97'!A33</f>
        <v>COOK ITALIA SRL</v>
      </c>
      <c r="J10" s="811">
        <f>'LOTTO 97'!B33</f>
        <v>80</v>
      </c>
      <c r="K10" s="812"/>
      <c r="L10" s="117"/>
      <c r="M10" s="118"/>
    </row>
    <row r="11" spans="1:13" ht="16.5" thickBot="1" x14ac:dyDescent="0.3">
      <c r="A11" s="816"/>
      <c r="B11" s="817"/>
      <c r="C11" s="817"/>
      <c r="D11" s="818"/>
      <c r="E11" s="119"/>
      <c r="F11" s="119"/>
      <c r="G11" s="119"/>
      <c r="H11" s="119"/>
      <c r="I11" s="144" t="str">
        <f>'LOTTO 97'!A34</f>
        <v>OLYMPUS ITALIA SRL</v>
      </c>
      <c r="J11" s="811">
        <f>'LOTTO 97'!B34</f>
        <v>80</v>
      </c>
      <c r="K11" s="812"/>
      <c r="L11" s="117"/>
      <c r="M11" s="118"/>
    </row>
    <row r="12" spans="1:13" ht="16.5" thickBot="1" x14ac:dyDescent="0.3">
      <c r="A12" s="819" t="s">
        <v>431</v>
      </c>
      <c r="B12" s="820"/>
      <c r="C12" s="820"/>
      <c r="D12" s="821"/>
      <c r="E12" s="303"/>
      <c r="F12" s="105"/>
      <c r="G12" s="822" t="s">
        <v>432</v>
      </c>
      <c r="H12" s="823"/>
      <c r="I12" s="144" t="str">
        <f>'LOTTO 97'!A35</f>
        <v>MEDITREND SRL</v>
      </c>
      <c r="J12" s="811">
        <f>'LOTTO 97'!B35</f>
        <v>54.999999999999993</v>
      </c>
      <c r="K12" s="812"/>
      <c r="L12" s="117"/>
      <c r="M12" s="118"/>
    </row>
    <row r="13" spans="1:13" ht="16.5" thickBot="1" x14ac:dyDescent="0.3">
      <c r="A13" s="819" t="s">
        <v>433</v>
      </c>
      <c r="B13" s="820"/>
      <c r="C13" s="820"/>
      <c r="D13" s="821"/>
      <c r="E13" s="303"/>
      <c r="F13" s="105"/>
      <c r="G13" s="824">
        <f>'Elenco Lotti'!O289</f>
        <v>11872</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COLOPLAST</v>
      </c>
      <c r="B20" s="223"/>
      <c r="C20" s="835">
        <v>0.5</v>
      </c>
      <c r="D20" s="835">
        <f>MAX(B20:B24)</f>
        <v>0</v>
      </c>
      <c r="E20" s="304" t="e">
        <f>POWER(B20/$D$20,$C$20)</f>
        <v>#DIV/0!</v>
      </c>
      <c r="F20" s="835">
        <v>40</v>
      </c>
      <c r="G20" s="304" t="e">
        <f>E20*$F$20</f>
        <v>#DIV/0!</v>
      </c>
      <c r="H20" s="134">
        <f>TRUNC($G$13-($G$13/100*B20),2)</f>
        <v>11872</v>
      </c>
      <c r="I20" s="193" t="str">
        <f>A20</f>
        <v>COLOPLAST</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ARS CHIRURGICA SRL</v>
      </c>
      <c r="B21" s="224"/>
      <c r="C21" s="836"/>
      <c r="D21" s="836"/>
      <c r="E21" s="305" t="e">
        <f>POWER(B21/$D$20,$C$20)</f>
        <v>#DIV/0!</v>
      </c>
      <c r="F21" s="836"/>
      <c r="G21" s="305" t="e">
        <f>E21*$F$20</f>
        <v>#DIV/0!</v>
      </c>
      <c r="H21" s="138">
        <f>TRUNC($G$13-($G$13/100*B21),2)</f>
        <v>11872</v>
      </c>
      <c r="I21" s="194" t="str">
        <f>A21</f>
        <v>ARS CHIRURGICA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COOK ITALIA SRL</v>
      </c>
      <c r="B22" s="224"/>
      <c r="C22" s="836"/>
      <c r="D22" s="836"/>
      <c r="E22" s="305" t="e">
        <f>POWER(B22/$D$20,$C$20)</f>
        <v>#DIV/0!</v>
      </c>
      <c r="F22" s="836"/>
      <c r="G22" s="305" t="e">
        <f>E22*$F$20</f>
        <v>#DIV/0!</v>
      </c>
      <c r="H22" s="138">
        <f>TRUNC($G$13-($G$13/100*B22),2)</f>
        <v>11872</v>
      </c>
      <c r="I22" s="194" t="str">
        <f>A22</f>
        <v>COOK ITALIA SRL</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OLYMPUS ITALIA SRL</v>
      </c>
      <c r="B23" s="224"/>
      <c r="C23" s="836"/>
      <c r="D23" s="836"/>
      <c r="E23" s="305" t="e">
        <f>POWER(B23/$D$20,$C$20)</f>
        <v>#DIV/0!</v>
      </c>
      <c r="F23" s="836"/>
      <c r="G23" s="305" t="e">
        <f>E23*$F$20</f>
        <v>#DIV/0!</v>
      </c>
      <c r="H23" s="138">
        <f>TRUNC($G$13-($G$13/100*B23),2)</f>
        <v>11872</v>
      </c>
      <c r="I23" s="194" t="str">
        <f>A23</f>
        <v>OLYMPUS ITALIA SRL</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MEDITREND SRL</v>
      </c>
      <c r="B24" s="225"/>
      <c r="C24" s="837"/>
      <c r="D24" s="837"/>
      <c r="E24" s="306" t="e">
        <f>POWER(B24/$D$20,$C$20)</f>
        <v>#DIV/0!</v>
      </c>
      <c r="F24" s="837"/>
      <c r="G24" s="306" t="e">
        <f>E24*$F$20</f>
        <v>#DIV/0!</v>
      </c>
      <c r="H24" s="142">
        <f>TRUNC($G$13-($G$13/100*B24),2)</f>
        <v>11872</v>
      </c>
      <c r="I24" s="195" t="str">
        <f>A24</f>
        <v>MEDITREND SRL</v>
      </c>
      <c r="J24" s="201">
        <f>IF(I24=I12,J12,IF(I24=$H$7,$I$7,IF(I24=$H$8,$I$8,IF(I24=#REF!,#REF!,IF(I24=$H$10,$I$10,IF(I24=$H$11,$I$11,"1"))))))</f>
        <v>54.999999999999993</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307" priority="1" operator="containsText" text="NO ANOMALIA">
      <formula>NOT(ISERROR(SEARCH("NO ANOMALIA",M20)))</formula>
    </cfRule>
    <cfRule type="containsText" dxfId="306" priority="2" operator="containsText" text="ANOMALIA">
      <formula>NOT(ISERROR(SEARCH("ANOMALIA",M20)))</formula>
    </cfRule>
  </conditionalFormatting>
  <conditionalFormatting sqref="M20:M24">
    <cfRule type="containsText" dxfId="305" priority="3" operator="containsText" text="ANOMALIA">
      <formula>NOT(ISERROR(SEARCH("ANOMALIA",M20)))</formula>
    </cfRule>
  </conditionalFormatting>
  <conditionalFormatting sqref="L20:L24">
    <cfRule type="expression" dxfId="304" priority="4">
      <formula>L20=MAX($L$20:$L$28)</formula>
    </cfRule>
  </conditionalFormatting>
  <pageMargins left="0.7" right="0.7" top="0.75" bottom="0.75" header="0.3" footer="0.3"/>
  <pageSetup paperSize="9"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Foglio197">
    <pageSetUpPr fitToPage="1"/>
  </sheetPr>
  <dimension ref="A1:K15"/>
  <sheetViews>
    <sheetView topLeftCell="A2" workbookViewId="0">
      <selection activeCell="E18" sqref="E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541</v>
      </c>
      <c r="B2" s="775"/>
      <c r="C2" s="775"/>
      <c r="D2" s="775"/>
      <c r="E2" s="775"/>
      <c r="F2" s="775"/>
      <c r="G2" s="775"/>
      <c r="H2" s="775"/>
      <c r="I2" s="775"/>
      <c r="J2" s="775"/>
      <c r="K2" s="776"/>
    </row>
    <row r="3" spans="1:11" ht="21" thickBot="1" x14ac:dyDescent="0.35">
      <c r="A3" s="777" t="str">
        <f>'Elenco Lotti'!B294</f>
        <v>98307027EC</v>
      </c>
      <c r="B3" s="778"/>
      <c r="C3" s="778"/>
      <c r="D3" s="778"/>
      <c r="E3" s="778"/>
      <c r="F3" s="778"/>
      <c r="G3" s="778"/>
      <c r="H3" s="778"/>
      <c r="I3" s="778"/>
      <c r="J3" s="778"/>
      <c r="K3" s="779"/>
    </row>
    <row r="4" spans="1:11" ht="21" thickBot="1" x14ac:dyDescent="0.35">
      <c r="A4" s="802" t="str">
        <f>'ECONOMICA LOTTO 96'!A4:K4</f>
        <v>Nefrostomie</v>
      </c>
      <c r="B4" s="803"/>
      <c r="C4" s="803"/>
      <c r="D4" s="803"/>
      <c r="E4" s="803"/>
      <c r="F4" s="803"/>
      <c r="G4" s="803"/>
      <c r="H4" s="803"/>
      <c r="I4" s="803"/>
      <c r="J4" s="803"/>
      <c r="K4" s="804"/>
    </row>
    <row r="5" spans="1:11" x14ac:dyDescent="0.2">
      <c r="A5" s="780" t="str">
        <f>'Elenco Lotti'!C294</f>
        <v>Nefrostomie con catetere con palloncino, in silicone, lunghezza 45 cm, varie misure, con imbuto sconnettibile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70.5" customHeight="1" thickBot="1" x14ac:dyDescent="0.25">
      <c r="A8" s="430" t="s">
        <v>622</v>
      </c>
      <c r="B8" s="151" t="str">
        <f>'Elenco Lotti'!R294</f>
        <v>TELEFLEX MEDICAL SRL</v>
      </c>
      <c r="C8" s="205">
        <v>0.9</v>
      </c>
      <c r="D8" s="206">
        <v>0.9</v>
      </c>
      <c r="E8" s="207">
        <v>0.9</v>
      </c>
      <c r="F8" s="89">
        <f>AVERAGE(C8:E8)</f>
        <v>0.9</v>
      </c>
      <c r="G8" s="431">
        <f>MAX(F8:F8)</f>
        <v>0.9</v>
      </c>
      <c r="H8" s="431">
        <f>F8/$G8</f>
        <v>1</v>
      </c>
      <c r="I8" s="435">
        <v>50</v>
      </c>
      <c r="J8" s="88">
        <f>H8*I$8</f>
        <v>50</v>
      </c>
      <c r="K8" s="795" t="s">
        <v>735</v>
      </c>
    </row>
    <row r="9" spans="1:11" ht="70.5" customHeight="1" thickBot="1" x14ac:dyDescent="0.25">
      <c r="A9" s="430" t="s">
        <v>623</v>
      </c>
      <c r="B9" s="236" t="str">
        <f>B8</f>
        <v>TELEFLEX MEDICAL SRL</v>
      </c>
      <c r="C9" s="205">
        <v>0.9</v>
      </c>
      <c r="D9" s="206">
        <v>0.9</v>
      </c>
      <c r="E9" s="207">
        <v>0.9</v>
      </c>
      <c r="F9" s="89">
        <f>AVERAGE(C9:E9)</f>
        <v>0.9</v>
      </c>
      <c r="G9" s="431">
        <f>MAX(F9:F9)</f>
        <v>0.9</v>
      </c>
      <c r="H9" s="431">
        <f>F9/$G9</f>
        <v>1</v>
      </c>
      <c r="I9" s="435">
        <v>15</v>
      </c>
      <c r="J9" s="88">
        <f>H9*I$9</f>
        <v>15</v>
      </c>
      <c r="K9" s="796"/>
    </row>
    <row r="10" spans="1:11" ht="70.5" customHeight="1" thickBot="1" x14ac:dyDescent="0.25">
      <c r="A10" s="235" t="s">
        <v>427</v>
      </c>
      <c r="B10" s="236" t="str">
        <f>B8</f>
        <v>TELEFLEX MEDICAL SRL</v>
      </c>
      <c r="C10" s="205">
        <v>0.9</v>
      </c>
      <c r="D10" s="206">
        <v>0.9</v>
      </c>
      <c r="E10" s="207">
        <v>0.9</v>
      </c>
      <c r="F10" s="406">
        <f>AVERAGE(C10:E10)</f>
        <v>0.9</v>
      </c>
      <c r="G10" s="407">
        <f>MAX(F10:F10)</f>
        <v>0.9</v>
      </c>
      <c r="H10" s="407">
        <f>F10/$G10</f>
        <v>1</v>
      </c>
      <c r="I10" s="408">
        <v>10</v>
      </c>
      <c r="J10" s="409">
        <f>H10*I$10</f>
        <v>10</v>
      </c>
      <c r="K10" s="796"/>
    </row>
    <row r="11" spans="1:11" ht="70.5" customHeight="1" thickBot="1" x14ac:dyDescent="0.25">
      <c r="A11" s="235" t="s">
        <v>621</v>
      </c>
      <c r="B11" s="236" t="str">
        <f>B8</f>
        <v>TELEFLEX MEDICAL SRL</v>
      </c>
      <c r="C11" s="237">
        <v>1</v>
      </c>
      <c r="D11" s="238">
        <v>1</v>
      </c>
      <c r="E11" s="239">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TELEFLEX MEDICAL SRL</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29E86-AE65-434C-8A3D-73B7ACB0AA83}">
  <dimension ref="A1"/>
  <sheetViews>
    <sheetView workbookViewId="0"/>
  </sheetViews>
  <sheetFormatPr defaultRowHeight="12.75" x14ac:dyDescent="0.2"/>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8"/>
  <dimension ref="A1:M26"/>
  <sheetViews>
    <sheetView topLeftCell="A4"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451</v>
      </c>
      <c r="B2" s="775"/>
      <c r="C2" s="775"/>
      <c r="D2" s="775"/>
      <c r="E2" s="775"/>
      <c r="F2" s="775"/>
      <c r="G2" s="775"/>
      <c r="H2" s="775"/>
      <c r="I2" s="775"/>
      <c r="J2" s="775"/>
      <c r="K2" s="776"/>
      <c r="L2" s="105"/>
      <c r="M2" s="105"/>
    </row>
    <row r="3" spans="1:13" ht="21" thickBot="1" x14ac:dyDescent="0.35">
      <c r="A3" s="777" t="str">
        <f>'Elenco Lotti'!B36</f>
        <v>982111507D</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15.75" customHeight="1" x14ac:dyDescent="0.25">
      <c r="A5" s="780" t="str">
        <f>'Elenco Lotti'!C36</f>
        <v>Catetere per accesso ureterale a doppio lume con rivestimento idrofilico, provvisto di 2 connettori Luer Lock, diametro 10 Fr., punta 6Fr flessibile, lunghezza 50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8'!A27</f>
        <v>BOSTON SCIENTIFIC S.P.A.</v>
      </c>
      <c r="J8" s="811">
        <f>'LOTTO 8'!B27</f>
        <v>46.666666666666671</v>
      </c>
      <c r="K8" s="812"/>
      <c r="L8" s="117"/>
      <c r="M8" s="118"/>
    </row>
    <row r="9" spans="1:13" ht="16.5" thickBot="1" x14ac:dyDescent="0.3">
      <c r="A9" s="808"/>
      <c r="B9" s="808"/>
      <c r="C9" s="808"/>
      <c r="D9" s="808"/>
      <c r="E9" s="808"/>
      <c r="F9" s="808"/>
      <c r="G9" s="808"/>
      <c r="H9" s="808"/>
      <c r="I9" s="144" t="str">
        <f>'LOTTO 8'!A28</f>
        <v xml:space="preserve">COOK ITALIA SRL </v>
      </c>
      <c r="J9" s="811">
        <f>'LOTTO 8'!B28</f>
        <v>75.833333333333329</v>
      </c>
      <c r="K9" s="812"/>
      <c r="L9" s="117"/>
      <c r="M9" s="118"/>
    </row>
    <row r="10" spans="1:13" ht="16.5" thickBot="1" x14ac:dyDescent="0.3">
      <c r="A10" s="813" t="s">
        <v>430</v>
      </c>
      <c r="B10" s="814"/>
      <c r="C10" s="814"/>
      <c r="D10" s="815"/>
      <c r="E10" s="119"/>
      <c r="F10" s="119"/>
      <c r="G10" s="119"/>
      <c r="H10" s="119"/>
      <c r="I10" s="144" t="str">
        <f>'LOTTO 8'!A29</f>
        <v xml:space="preserve">OLYMPUS ITALIA SRL </v>
      </c>
      <c r="J10" s="811">
        <f>'LOTTO 8'!B29</f>
        <v>80</v>
      </c>
      <c r="K10" s="812"/>
      <c r="L10" s="117"/>
      <c r="M10" s="118"/>
    </row>
    <row r="11" spans="1:13" ht="16.5" thickBot="1" x14ac:dyDescent="0.3">
      <c r="A11" s="816"/>
      <c r="B11" s="817"/>
      <c r="C11" s="817"/>
      <c r="D11" s="818"/>
      <c r="E11" s="119"/>
      <c r="F11" s="119"/>
      <c r="G11" s="119"/>
      <c r="H11" s="119"/>
      <c r="I11" s="144" t="str">
        <f>'LOTTO 8'!A30</f>
        <v>MEDITREND SRL</v>
      </c>
      <c r="J11" s="811">
        <f>'LOTTO 8'!B30</f>
        <v>46.666666666666671</v>
      </c>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Lotti'!O36</f>
        <v>6890</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BOSTON SCIENTIFIC S.P.A.</v>
      </c>
      <c r="B20" s="223"/>
      <c r="C20" s="835">
        <v>0.5</v>
      </c>
      <c r="D20" s="835">
        <f>MAX(B20:B23)</f>
        <v>0</v>
      </c>
      <c r="E20" s="154" t="e">
        <f>POWER(B20/$D$20,$C$20)</f>
        <v>#DIV/0!</v>
      </c>
      <c r="F20" s="835">
        <v>40</v>
      </c>
      <c r="G20" s="154" t="e">
        <f>E20*$F$20</f>
        <v>#DIV/0!</v>
      </c>
      <c r="H20" s="134">
        <f>TRUNC($G$13-($G$13/100*B20),2)</f>
        <v>6890</v>
      </c>
      <c r="I20" s="193" t="str">
        <f>A20</f>
        <v>BOSTON SCIENTIFIC S.P.A.</v>
      </c>
      <c r="J20" s="154">
        <f>IF(I20=I8,J8,IF(I20=$H$7,$I$7,IF(I20=$H$8,$I$8,IF(I20=#REF!,#REF!,IF(I20=$H$10,$I$10,IF(I20=$H$11,$I$11,"1"))))))</f>
        <v>46.666666666666671</v>
      </c>
      <c r="K20" s="196" t="e">
        <f>G20</f>
        <v>#DIV/0!</v>
      </c>
      <c r="L20" s="70" t="e">
        <f>SUM(J20,K20)</f>
        <v>#DIV/0!</v>
      </c>
      <c r="M20" s="71" t="e">
        <f>IF(AND(K20&gt;=20,J20&gt;=60),"ANOMALIA","NO ANOMALIA")</f>
        <v>#DIV/0!</v>
      </c>
    </row>
    <row r="21" spans="1:13" ht="15.75" x14ac:dyDescent="0.2">
      <c r="A21" s="227" t="str">
        <f>I9</f>
        <v xml:space="preserve">COOK ITALIA SRL </v>
      </c>
      <c r="B21" s="224"/>
      <c r="C21" s="836"/>
      <c r="D21" s="836"/>
      <c r="E21" s="155" t="e">
        <f>POWER(B21/$D$20,$C$20)</f>
        <v>#DIV/0!</v>
      </c>
      <c r="F21" s="836"/>
      <c r="G21" s="155" t="e">
        <f>E21*$F$20</f>
        <v>#DIV/0!</v>
      </c>
      <c r="H21" s="138">
        <f>TRUNC($G$13-($G$13/100*B21),2)</f>
        <v>6890</v>
      </c>
      <c r="I21" s="194" t="str">
        <f>A21</f>
        <v xml:space="preserve">COOK ITALIA SRL </v>
      </c>
      <c r="J21" s="155">
        <f>IF(I21=I9,J9,IF(I21=$H$7,$I$7,IF(I21=$H$8,$I$8,IF(I21=#REF!,#REF!,IF(I21=$H$10,$I$10,IF(I21=$H$11,$I$11,"1"))))))</f>
        <v>75.833333333333329</v>
      </c>
      <c r="K21" s="197" t="e">
        <f>G21</f>
        <v>#DIV/0!</v>
      </c>
      <c r="L21" s="72" t="e">
        <f>SUM(J21,K21)</f>
        <v>#DIV/0!</v>
      </c>
      <c r="M21" s="73" t="e">
        <f>IF(AND(K21&gt;=20,J21&gt;=60),"ANOMALIA","NO ANOMALIA")</f>
        <v>#DIV/0!</v>
      </c>
    </row>
    <row r="22" spans="1:13" ht="15.75" x14ac:dyDescent="0.2">
      <c r="A22" s="227" t="str">
        <f>I10</f>
        <v xml:space="preserve">OLYMPUS ITALIA SRL </v>
      </c>
      <c r="B22" s="224"/>
      <c r="C22" s="836"/>
      <c r="D22" s="836"/>
      <c r="E22" s="155" t="e">
        <f>POWER(B22/$D$20,$C$20)</f>
        <v>#DIV/0!</v>
      </c>
      <c r="F22" s="836"/>
      <c r="G22" s="155" t="e">
        <f>E22*$F$20</f>
        <v>#DIV/0!</v>
      </c>
      <c r="H22" s="138">
        <f>TRUNC($G$13-($G$13/100*B22),2)</f>
        <v>6890</v>
      </c>
      <c r="I22" s="194" t="str">
        <f>A22</f>
        <v xml:space="preserve">OLYMPUS ITALIA SRL </v>
      </c>
      <c r="J22" s="155">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MEDITREND SRL</v>
      </c>
      <c r="B23" s="225"/>
      <c r="C23" s="837"/>
      <c r="D23" s="837"/>
      <c r="E23" s="156" t="e">
        <f>POWER(B23/$D$20,$C$20)</f>
        <v>#DIV/0!</v>
      </c>
      <c r="F23" s="837"/>
      <c r="G23" s="156" t="e">
        <f>E23*$F$20</f>
        <v>#DIV/0!</v>
      </c>
      <c r="H23" s="142">
        <f>TRUNC($G$13-($G$13/100*B23),2)</f>
        <v>6890</v>
      </c>
      <c r="I23" s="195" t="str">
        <f>A23</f>
        <v>MEDITREND SRL</v>
      </c>
      <c r="J23" s="156">
        <f>IF(I23=I11,J11,IF(I23=$H$7,$I$7,IF(I23=$H$8,$I$8,IF(I23=#REF!,#REF!,IF(I23=$H$10,$I$10,IF(I23=$H$11,$I$11,"1"))))))</f>
        <v>46.666666666666671</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663" priority="1" operator="containsText" text="NO ANOMALIA">
      <formula>NOT(ISERROR(SEARCH("NO ANOMALIA",M20)))</formula>
    </cfRule>
    <cfRule type="containsText" dxfId="662" priority="2" operator="containsText" text="ANOMALIA">
      <formula>NOT(ISERROR(SEARCH("ANOMALIA",M20)))</formula>
    </cfRule>
  </conditionalFormatting>
  <conditionalFormatting sqref="M20:M23">
    <cfRule type="containsText" dxfId="661" priority="3" operator="containsText" text="ANOMALIA">
      <formula>NOT(ISERROR(SEARCH("ANOMALIA",M20)))</formula>
    </cfRule>
  </conditionalFormatting>
  <conditionalFormatting sqref="L20:L23">
    <cfRule type="expression" dxfId="660" priority="26">
      <formula>L20=MAX($L$20:$L$27)</formula>
    </cfRule>
  </conditionalFormatting>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Foglio198"/>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541</v>
      </c>
      <c r="B2" s="775"/>
      <c r="C2" s="775"/>
      <c r="D2" s="775"/>
      <c r="E2" s="775"/>
      <c r="F2" s="775"/>
      <c r="G2" s="775"/>
      <c r="H2" s="775"/>
      <c r="I2" s="775"/>
      <c r="J2" s="775"/>
      <c r="K2" s="776"/>
      <c r="L2" s="105"/>
      <c r="M2" s="105"/>
    </row>
    <row r="3" spans="1:13" ht="21" thickBot="1" x14ac:dyDescent="0.35">
      <c r="A3" s="777" t="str">
        <f>'Elenco Lotti'!B294</f>
        <v>98307027EC</v>
      </c>
      <c r="B3" s="778"/>
      <c r="C3" s="778"/>
      <c r="D3" s="778"/>
      <c r="E3" s="778"/>
      <c r="F3" s="778"/>
      <c r="G3" s="778"/>
      <c r="H3" s="778"/>
      <c r="I3" s="778"/>
      <c r="J3" s="778"/>
      <c r="K3" s="779"/>
      <c r="L3" s="105"/>
      <c r="M3" s="105"/>
    </row>
    <row r="4" spans="1:13" ht="21" thickBot="1" x14ac:dyDescent="0.35">
      <c r="A4" s="802" t="str">
        <f>'ECONOMICA LOTTO 96'!A4:K4</f>
        <v>Nefrostomie</v>
      </c>
      <c r="B4" s="803"/>
      <c r="C4" s="803"/>
      <c r="D4" s="803"/>
      <c r="E4" s="803"/>
      <c r="F4" s="803"/>
      <c r="G4" s="803"/>
      <c r="H4" s="803"/>
      <c r="I4" s="803"/>
      <c r="J4" s="803"/>
      <c r="K4" s="804"/>
      <c r="L4" s="105"/>
      <c r="M4" s="105"/>
    </row>
    <row r="5" spans="1:13" ht="21.75" customHeight="1" x14ac:dyDescent="0.25">
      <c r="A5" s="780" t="str">
        <f>'Elenco Lotti'!C294</f>
        <v>Nefrostomie con catetere con palloncino, in silicone, lunghezza 45 cm, varie misure, con imbuto sconnettibile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98'!A15</f>
        <v>TELEFLEX MEDICAL SRL</v>
      </c>
      <c r="J8" s="811">
        <f>'LOTTO 98'!B15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03"/>
      <c r="F12" s="105"/>
      <c r="G12" s="822" t="s">
        <v>432</v>
      </c>
      <c r="H12" s="823"/>
      <c r="I12" s="150"/>
      <c r="J12" s="828"/>
      <c r="K12" s="829"/>
      <c r="L12" s="117"/>
      <c r="M12" s="118"/>
    </row>
    <row r="13" spans="1:13" ht="16.5" thickBot="1" x14ac:dyDescent="0.3">
      <c r="A13" s="819" t="s">
        <v>433</v>
      </c>
      <c r="B13" s="820"/>
      <c r="C13" s="820"/>
      <c r="D13" s="821"/>
      <c r="E13" s="303"/>
      <c r="F13" s="105"/>
      <c r="G13" s="824">
        <f>'Elenco Lotti'!O294</f>
        <v>26500</v>
      </c>
      <c r="H13" s="825"/>
      <c r="I13" s="150"/>
      <c r="J13" s="828"/>
      <c r="K13" s="829"/>
      <c r="L13" s="117"/>
      <c r="M13" s="118"/>
    </row>
    <row r="14" spans="1:13" ht="16.5" thickBot="1" x14ac:dyDescent="0.3">
      <c r="A14" s="826" t="s">
        <v>434</v>
      </c>
      <c r="B14" s="820"/>
      <c r="C14" s="820"/>
      <c r="D14" s="821"/>
      <c r="E14" s="303"/>
      <c r="F14" s="105"/>
      <c r="G14" s="827"/>
      <c r="H14" s="827"/>
      <c r="I14" s="150"/>
      <c r="J14" s="828"/>
      <c r="K14" s="829"/>
      <c r="L14" s="105"/>
      <c r="M14" s="105"/>
    </row>
    <row r="15" spans="1:13" ht="15.75" x14ac:dyDescent="0.25">
      <c r="A15" s="819" t="s">
        <v>435</v>
      </c>
      <c r="B15" s="820"/>
      <c r="C15" s="820"/>
      <c r="D15" s="821"/>
      <c r="E15" s="303"/>
      <c r="F15" s="105"/>
      <c r="G15" s="830"/>
      <c r="H15" s="830"/>
      <c r="I15" s="105"/>
      <c r="J15" s="105"/>
      <c r="K15" s="105"/>
      <c r="L15" s="105"/>
      <c r="M15" s="105"/>
    </row>
    <row r="16" spans="1:13" ht="16.5" thickBot="1" x14ac:dyDescent="0.3">
      <c r="A16" s="831"/>
      <c r="B16" s="832"/>
      <c r="C16" s="832"/>
      <c r="D16" s="833"/>
      <c r="E16" s="30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TELEFLEX MEDICAL SRL</v>
      </c>
      <c r="B19" s="246"/>
      <c r="C19" s="247">
        <v>0.5</v>
      </c>
      <c r="D19" s="247">
        <f>MAX(B19:B19)</f>
        <v>0</v>
      </c>
      <c r="E19" s="247" t="e">
        <f>POWER(B19/$D$19,$C$19)</f>
        <v>#DIV/0!</v>
      </c>
      <c r="F19" s="247">
        <v>40</v>
      </c>
      <c r="G19" s="247" t="e">
        <f>E19*$F$19</f>
        <v>#DIV/0!</v>
      </c>
      <c r="H19" s="248">
        <f>TRUNC($G$13-($G$13/100*B19),2)</f>
        <v>26500</v>
      </c>
      <c r="I19" s="249" t="str">
        <f>A19</f>
        <v>TELEFLEX MEDICAL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03" priority="1" operator="containsText" text="NO ANOMALIA">
      <formula>NOT(ISERROR(SEARCH("NO ANOMALIA",M19)))</formula>
    </cfRule>
    <cfRule type="containsText" dxfId="302" priority="2" operator="containsText" text="ANOMALIA">
      <formula>NOT(ISERROR(SEARCH("ANOMALIA",M19)))</formula>
    </cfRule>
  </conditionalFormatting>
  <conditionalFormatting sqref="M19">
    <cfRule type="containsText" dxfId="301" priority="3" operator="containsText" text="ANOMALIA">
      <formula>NOT(ISERROR(SEARCH("ANOMALIA",M19)))</formula>
    </cfRule>
  </conditionalFormatting>
  <conditionalFormatting sqref="L19">
    <cfRule type="expression" dxfId="300" priority="4">
      <formula>L19=MAX($L$19:$L$23)</formula>
    </cfRule>
  </conditionalFormatting>
  <pageMargins left="0.7" right="0.7" top="0.75" bottom="0.75" header="0.3" footer="0.3"/>
  <pageSetup paperSize="9"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Foglio199">
    <pageSetUpPr fitToPage="1"/>
  </sheetPr>
  <dimension ref="A1:K25"/>
  <sheetViews>
    <sheetView topLeftCell="A4" workbookViewId="0">
      <selection activeCell="G26" sqref="G2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542</v>
      </c>
      <c r="B2" s="775"/>
      <c r="C2" s="775"/>
      <c r="D2" s="775"/>
      <c r="E2" s="775"/>
      <c r="F2" s="775"/>
      <c r="G2" s="775"/>
      <c r="H2" s="775"/>
      <c r="I2" s="775"/>
      <c r="J2" s="775"/>
      <c r="K2" s="776"/>
    </row>
    <row r="3" spans="1:11" ht="21" thickBot="1" x14ac:dyDescent="0.35">
      <c r="A3" s="777" t="str">
        <f>'Elenco Lotti'!B296</f>
        <v>9830708CDE</v>
      </c>
      <c r="B3" s="778"/>
      <c r="C3" s="778"/>
      <c r="D3" s="778"/>
      <c r="E3" s="778"/>
      <c r="F3" s="778"/>
      <c r="G3" s="778"/>
      <c r="H3" s="778"/>
      <c r="I3" s="778"/>
      <c r="J3" s="778"/>
      <c r="K3" s="779"/>
    </row>
    <row r="4" spans="1:11" ht="21" thickBot="1" x14ac:dyDescent="0.35">
      <c r="A4" s="802" t="str">
        <f>'Elenco Lotti'!C295</f>
        <v>Cateteri per nefrostomia</v>
      </c>
      <c r="B4" s="803"/>
      <c r="C4" s="803"/>
      <c r="D4" s="803"/>
      <c r="E4" s="803"/>
      <c r="F4" s="803"/>
      <c r="G4" s="803"/>
      <c r="H4" s="803"/>
      <c r="I4" s="803"/>
      <c r="J4" s="803"/>
      <c r="K4" s="804"/>
    </row>
    <row r="5" spans="1:11" x14ac:dyDescent="0.2">
      <c r="A5" s="780" t="str">
        <f>'Elenco Lotti'!C296</f>
        <v>Catetere in silicone a palloncino per nefrostomia, punta con marker radio opaco e ad apertura centrale, con mandrino e foro in punta e laterali e palloncino da  3/5 ml, lunghezza 24 cm circa 12/14/16 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4" customHeight="1" x14ac:dyDescent="0.2">
      <c r="A8" s="786" t="s">
        <v>622</v>
      </c>
      <c r="B8" s="87" t="str">
        <f>'Elenco Lotti'!R296</f>
        <v>CHIRURMEDICA SRL</v>
      </c>
      <c r="C8" s="217">
        <v>0</v>
      </c>
      <c r="D8" s="206">
        <v>0</v>
      </c>
      <c r="E8" s="207">
        <v>0</v>
      </c>
      <c r="F8" s="89">
        <f>AVERAGE(C8:E8)</f>
        <v>0</v>
      </c>
      <c r="G8" s="789">
        <f>MAX(F8:F10)</f>
        <v>1</v>
      </c>
      <c r="H8" s="431">
        <f>F8/$G8</f>
        <v>0</v>
      </c>
      <c r="I8" s="792">
        <v>50</v>
      </c>
      <c r="J8" s="88">
        <f>H8*I$8</f>
        <v>0</v>
      </c>
      <c r="K8" s="795" t="s">
        <v>768</v>
      </c>
    </row>
    <row r="9" spans="1:11" ht="24" customHeight="1" x14ac:dyDescent="0.2">
      <c r="A9" s="787"/>
      <c r="B9" s="90" t="str">
        <f>'Elenco Lotti'!R297</f>
        <v>TELEFLEX MEDICAL SRL</v>
      </c>
      <c r="C9" s="218">
        <v>1</v>
      </c>
      <c r="D9" s="209">
        <v>1</v>
      </c>
      <c r="E9" s="210">
        <v>1</v>
      </c>
      <c r="F9" s="92">
        <f t="shared" ref="F9:F19" si="0">AVERAGE(C9:E9)</f>
        <v>1</v>
      </c>
      <c r="G9" s="790"/>
      <c r="H9" s="432">
        <f>F9/$G8</f>
        <v>1</v>
      </c>
      <c r="I9" s="793"/>
      <c r="J9" s="91">
        <f>H9*I$8</f>
        <v>50</v>
      </c>
      <c r="K9" s="796"/>
    </row>
    <row r="10" spans="1:11" ht="24" customHeight="1" thickBot="1" x14ac:dyDescent="0.25">
      <c r="A10" s="788"/>
      <c r="B10" s="286" t="str">
        <f>'Elenco Lotti'!R298</f>
        <v>COLOPLAST</v>
      </c>
      <c r="C10" s="220">
        <v>0</v>
      </c>
      <c r="D10" s="215">
        <v>0</v>
      </c>
      <c r="E10" s="216">
        <v>0</v>
      </c>
      <c r="F10" s="95">
        <f t="shared" si="0"/>
        <v>0</v>
      </c>
      <c r="G10" s="791"/>
      <c r="H10" s="433">
        <f>F10/$G8</f>
        <v>0</v>
      </c>
      <c r="I10" s="794"/>
      <c r="J10" s="94">
        <f>H10*I$8</f>
        <v>0</v>
      </c>
      <c r="K10" s="796"/>
    </row>
    <row r="11" spans="1:11" ht="24" customHeight="1" x14ac:dyDescent="0.2">
      <c r="A11" s="786" t="s">
        <v>623</v>
      </c>
      <c r="B11" s="99" t="str">
        <f>B8</f>
        <v>CHIRURMEDICA SRL</v>
      </c>
      <c r="C11" s="217">
        <v>0</v>
      </c>
      <c r="D11" s="206">
        <v>0</v>
      </c>
      <c r="E11" s="207">
        <v>0</v>
      </c>
      <c r="F11" s="89">
        <f t="shared" si="0"/>
        <v>0</v>
      </c>
      <c r="G11" s="789">
        <f>MAX(F11:F13)</f>
        <v>1</v>
      </c>
      <c r="H11" s="431">
        <f>F11/$G11</f>
        <v>0</v>
      </c>
      <c r="I11" s="792">
        <v>15</v>
      </c>
      <c r="J11" s="88">
        <f>H11*I$11</f>
        <v>0</v>
      </c>
      <c r="K11" s="796"/>
    </row>
    <row r="12" spans="1:11" ht="24" customHeight="1" x14ac:dyDescent="0.2">
      <c r="A12" s="787"/>
      <c r="B12" s="97" t="str">
        <f>B9</f>
        <v>TELEFLEX MEDICAL SRL</v>
      </c>
      <c r="C12" s="218">
        <v>1</v>
      </c>
      <c r="D12" s="209">
        <v>1</v>
      </c>
      <c r="E12" s="210">
        <v>1</v>
      </c>
      <c r="F12" s="92">
        <f t="shared" si="0"/>
        <v>1</v>
      </c>
      <c r="G12" s="790"/>
      <c r="H12" s="432">
        <f>F12/$G11</f>
        <v>1</v>
      </c>
      <c r="I12" s="793"/>
      <c r="J12" s="91">
        <f>H12*I$11</f>
        <v>15</v>
      </c>
      <c r="K12" s="796"/>
    </row>
    <row r="13" spans="1:11" ht="24" customHeight="1" thickBot="1" x14ac:dyDescent="0.25">
      <c r="A13" s="788"/>
      <c r="B13" s="100" t="str">
        <f>B10</f>
        <v>COLOPLAST</v>
      </c>
      <c r="C13" s="220">
        <v>0</v>
      </c>
      <c r="D13" s="215">
        <v>0</v>
      </c>
      <c r="E13" s="216">
        <v>0</v>
      </c>
      <c r="F13" s="95">
        <f t="shared" si="0"/>
        <v>0</v>
      </c>
      <c r="G13" s="791"/>
      <c r="H13" s="433">
        <f>F13/$G11</f>
        <v>0</v>
      </c>
      <c r="I13" s="794"/>
      <c r="J13" s="94">
        <f>H13*I$11</f>
        <v>0</v>
      </c>
      <c r="K13" s="796"/>
    </row>
    <row r="14" spans="1:11" ht="24" customHeight="1" x14ac:dyDescent="0.2">
      <c r="A14" s="786" t="s">
        <v>427</v>
      </c>
      <c r="B14" s="99" t="str">
        <f>B8</f>
        <v>CHIRURMEDICA SRL</v>
      </c>
      <c r="C14" s="205">
        <v>0</v>
      </c>
      <c r="D14" s="206">
        <v>0</v>
      </c>
      <c r="E14" s="207">
        <v>0</v>
      </c>
      <c r="F14" s="89">
        <f t="shared" si="0"/>
        <v>0</v>
      </c>
      <c r="G14" s="789">
        <f>MAX(F14:F16)</f>
        <v>1</v>
      </c>
      <c r="H14" s="431">
        <f>F14/$G14</f>
        <v>0</v>
      </c>
      <c r="I14" s="792">
        <v>10</v>
      </c>
      <c r="J14" s="88">
        <f>H14*I$14</f>
        <v>0</v>
      </c>
      <c r="K14" s="796"/>
    </row>
    <row r="15" spans="1:11" ht="24" customHeight="1" x14ac:dyDescent="0.2">
      <c r="A15" s="787"/>
      <c r="B15" s="97" t="str">
        <f>B9</f>
        <v>TELEFLEX MEDICAL SRL</v>
      </c>
      <c r="C15" s="208">
        <v>1</v>
      </c>
      <c r="D15" s="209">
        <v>1</v>
      </c>
      <c r="E15" s="210">
        <v>1</v>
      </c>
      <c r="F15" s="92">
        <f t="shared" si="0"/>
        <v>1</v>
      </c>
      <c r="G15" s="790"/>
      <c r="H15" s="432">
        <f>F15/$G14</f>
        <v>1</v>
      </c>
      <c r="I15" s="793"/>
      <c r="J15" s="91">
        <f>H15*I$14</f>
        <v>10</v>
      </c>
      <c r="K15" s="796"/>
    </row>
    <row r="16" spans="1:11" ht="24" customHeight="1" thickBot="1" x14ac:dyDescent="0.25">
      <c r="A16" s="805"/>
      <c r="B16" s="100" t="str">
        <f>B10</f>
        <v>COLOPLAST</v>
      </c>
      <c r="C16" s="211">
        <v>0</v>
      </c>
      <c r="D16" s="212">
        <v>0</v>
      </c>
      <c r="E16" s="213">
        <v>0</v>
      </c>
      <c r="F16" s="95">
        <f t="shared" si="0"/>
        <v>0</v>
      </c>
      <c r="G16" s="791"/>
      <c r="H16" s="433">
        <f>F16/$G14</f>
        <v>0</v>
      </c>
      <c r="I16" s="794"/>
      <c r="J16" s="94">
        <f>H16*I$14</f>
        <v>0</v>
      </c>
      <c r="K16" s="796"/>
    </row>
    <row r="17" spans="1:11" ht="24" customHeight="1" x14ac:dyDescent="0.2">
      <c r="A17" s="786" t="s">
        <v>621</v>
      </c>
      <c r="B17" s="99" t="str">
        <f>B8</f>
        <v>CHIRURMEDICA SRL</v>
      </c>
      <c r="C17" s="217">
        <v>0</v>
      </c>
      <c r="D17" s="206">
        <v>0</v>
      </c>
      <c r="E17" s="207">
        <v>0</v>
      </c>
      <c r="F17" s="89">
        <f t="shared" si="0"/>
        <v>0</v>
      </c>
      <c r="G17" s="789">
        <f>MAX(F17:F19)</f>
        <v>1</v>
      </c>
      <c r="H17" s="431">
        <f>F17/$G17</f>
        <v>0</v>
      </c>
      <c r="I17" s="792">
        <v>5</v>
      </c>
      <c r="J17" s="88">
        <f>H17*I$17</f>
        <v>0</v>
      </c>
      <c r="K17" s="796"/>
    </row>
    <row r="18" spans="1:11" ht="24" customHeight="1" x14ac:dyDescent="0.2">
      <c r="A18" s="787"/>
      <c r="B18" s="97" t="str">
        <f>B9</f>
        <v>TELEFLEX MEDICAL SRL</v>
      </c>
      <c r="C18" s="218">
        <v>1</v>
      </c>
      <c r="D18" s="209">
        <v>1</v>
      </c>
      <c r="E18" s="210">
        <v>1</v>
      </c>
      <c r="F18" s="92">
        <f t="shared" si="0"/>
        <v>1</v>
      </c>
      <c r="G18" s="790"/>
      <c r="H18" s="432">
        <f>F18/$G17</f>
        <v>1</v>
      </c>
      <c r="I18" s="793"/>
      <c r="J18" s="91">
        <f>H18*I$17</f>
        <v>5</v>
      </c>
      <c r="K18" s="796"/>
    </row>
    <row r="19" spans="1:11" ht="24" customHeight="1" thickBot="1" x14ac:dyDescent="0.25">
      <c r="A19" s="805"/>
      <c r="B19" s="100" t="str">
        <f>B10</f>
        <v>COLOPLAST</v>
      </c>
      <c r="C19" s="220">
        <v>0</v>
      </c>
      <c r="D19" s="215">
        <v>0</v>
      </c>
      <c r="E19" s="216">
        <v>0</v>
      </c>
      <c r="F19" s="101">
        <f t="shared" si="0"/>
        <v>0</v>
      </c>
      <c r="G19" s="806"/>
      <c r="H19" s="434">
        <f>F19/$G17</f>
        <v>0</v>
      </c>
      <c r="I19" s="807"/>
      <c r="J19" s="102">
        <f>H19*I$17</f>
        <v>0</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G21" s="106"/>
      <c r="H21" s="105"/>
      <c r="I21" s="105"/>
      <c r="J21" s="105"/>
      <c r="K21" s="105"/>
    </row>
    <row r="22" spans="1:11" ht="16.5" thickBot="1" x14ac:dyDescent="0.3">
      <c r="A22" s="800"/>
      <c r="B22" s="801"/>
      <c r="G22" s="106"/>
      <c r="H22" s="105"/>
      <c r="I22" s="105"/>
      <c r="J22" s="105"/>
      <c r="K22" s="105"/>
    </row>
    <row r="23" spans="1:11" ht="15.75" x14ac:dyDescent="0.25">
      <c r="A23" s="107" t="str">
        <f>B8</f>
        <v>CHIRURMEDICA SRL</v>
      </c>
      <c r="B23" s="108">
        <f>J8+J11+J14+J17</f>
        <v>0</v>
      </c>
      <c r="G23" s="109"/>
      <c r="H23" s="105"/>
      <c r="I23" s="105"/>
      <c r="J23" s="105"/>
      <c r="K23" s="105"/>
    </row>
    <row r="24" spans="1:11" ht="15.75" x14ac:dyDescent="0.25">
      <c r="A24" s="110" t="str">
        <f>B9</f>
        <v>TELEFLEX MEDICAL SRL</v>
      </c>
      <c r="B24" s="111">
        <f>J9+J12+J15+J18</f>
        <v>80</v>
      </c>
      <c r="G24" s="109"/>
      <c r="H24" s="105"/>
      <c r="I24" s="105"/>
      <c r="J24" s="105"/>
      <c r="K24" s="105"/>
    </row>
    <row r="25" spans="1:11" ht="16.5" thickBot="1" x14ac:dyDescent="0.3">
      <c r="A25" s="112" t="str">
        <f>B10</f>
        <v>COLOPLAST</v>
      </c>
      <c r="B25" s="113">
        <f>J10+J13+J16+J19</f>
        <v>0</v>
      </c>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I11:I13"/>
    <mergeCell ref="A14:A16"/>
    <mergeCell ref="G14:G16"/>
    <mergeCell ref="I14:I16"/>
    <mergeCell ref="G17:G19"/>
    <mergeCell ref="I17:I19"/>
    <mergeCell ref="K8:K19"/>
    <mergeCell ref="B1:K1"/>
    <mergeCell ref="A2:K2"/>
    <mergeCell ref="A3:K3"/>
    <mergeCell ref="A4:K4"/>
    <mergeCell ref="A5:K6"/>
    <mergeCell ref="A17:A19"/>
    <mergeCell ref="I8:I10"/>
    <mergeCell ref="A8:A10"/>
    <mergeCell ref="G8:G10"/>
  </mergeCells>
  <pageMargins left="0.25" right="0.25" top="0.75" bottom="0.75" header="0.3" footer="0.3"/>
  <pageSetup paperSize="8" scale="80"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Foglio200"/>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542</v>
      </c>
      <c r="B2" s="775"/>
      <c r="C2" s="775"/>
      <c r="D2" s="775"/>
      <c r="E2" s="775"/>
      <c r="F2" s="775"/>
      <c r="G2" s="775"/>
      <c r="H2" s="775"/>
      <c r="I2" s="775"/>
      <c r="J2" s="775"/>
      <c r="K2" s="776"/>
      <c r="L2" s="105"/>
      <c r="M2" s="105"/>
    </row>
    <row r="3" spans="1:13" ht="21" thickBot="1" x14ac:dyDescent="0.35">
      <c r="A3" s="777" t="str">
        <f>'Elenco Lotti'!B296</f>
        <v>9830708CDE</v>
      </c>
      <c r="B3" s="778"/>
      <c r="C3" s="778"/>
      <c r="D3" s="778"/>
      <c r="E3" s="778"/>
      <c r="F3" s="778"/>
      <c r="G3" s="778"/>
      <c r="H3" s="778"/>
      <c r="I3" s="778"/>
      <c r="J3" s="778"/>
      <c r="K3" s="779"/>
      <c r="L3" s="105"/>
      <c r="M3" s="105"/>
    </row>
    <row r="4" spans="1:13" ht="21" thickBot="1" x14ac:dyDescent="0.35">
      <c r="A4" s="802" t="str">
        <f>'Elenco Lotti'!C295</f>
        <v>Cateteri per nefrostomia</v>
      </c>
      <c r="B4" s="803"/>
      <c r="C4" s="803"/>
      <c r="D4" s="803"/>
      <c r="E4" s="803"/>
      <c r="F4" s="803"/>
      <c r="G4" s="803"/>
      <c r="H4" s="803"/>
      <c r="I4" s="803"/>
      <c r="J4" s="803"/>
      <c r="K4" s="804"/>
      <c r="L4" s="105"/>
      <c r="M4" s="105"/>
    </row>
    <row r="5" spans="1:13" ht="15.75" customHeight="1" x14ac:dyDescent="0.25">
      <c r="A5" s="780" t="str">
        <f>'Elenco Lotti'!C296</f>
        <v>Catetere in silicone a palloncino per nefrostomia, punta con marker radio opaco e ad apertura centrale, con mandrino e foro in punta e laterali e palloncino da  3/5 ml, lunghezza 24 cm circa 12/14/16 CH</v>
      </c>
      <c r="B5" s="781"/>
      <c r="C5" s="781"/>
      <c r="D5" s="781"/>
      <c r="E5" s="781"/>
      <c r="F5" s="781"/>
      <c r="G5" s="781"/>
      <c r="H5" s="781"/>
      <c r="I5" s="781"/>
      <c r="J5" s="781"/>
      <c r="K5" s="782"/>
      <c r="L5" s="105"/>
      <c r="M5" s="105"/>
    </row>
    <row r="6" spans="1:13" ht="28.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99'!A23</f>
        <v>CHIRURMEDICA SRL</v>
      </c>
      <c r="J8" s="811">
        <f>'LOTTO 99'!B23</f>
        <v>0</v>
      </c>
      <c r="K8" s="812"/>
      <c r="L8" s="117"/>
      <c r="M8" s="118"/>
    </row>
    <row r="9" spans="1:13" ht="16.5" thickBot="1" x14ac:dyDescent="0.3">
      <c r="A9" s="808"/>
      <c r="B9" s="808"/>
      <c r="C9" s="808"/>
      <c r="D9" s="808"/>
      <c r="E9" s="808"/>
      <c r="F9" s="808"/>
      <c r="G9" s="808"/>
      <c r="H9" s="808"/>
      <c r="I9" s="144" t="str">
        <f>'LOTTO 99'!A24</f>
        <v>TELEFLEX MEDICAL SRL</v>
      </c>
      <c r="J9" s="811">
        <f>'LOTTO 99'!B24</f>
        <v>80</v>
      </c>
      <c r="K9" s="812"/>
      <c r="L9" s="117"/>
      <c r="M9" s="118"/>
    </row>
    <row r="10" spans="1:13" ht="16.5" thickBot="1" x14ac:dyDescent="0.3">
      <c r="A10" s="813" t="s">
        <v>430</v>
      </c>
      <c r="B10" s="814"/>
      <c r="C10" s="814"/>
      <c r="D10" s="815"/>
      <c r="E10" s="119"/>
      <c r="F10" s="119"/>
      <c r="G10" s="119"/>
      <c r="H10" s="119"/>
      <c r="I10" s="144" t="str">
        <f>'LOTTO 99'!A25</f>
        <v>COLOPLAST</v>
      </c>
      <c r="J10" s="811">
        <f>'LOTTO 99'!B25</f>
        <v>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Lotti'!O296</f>
        <v>19080</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304" t="e">
        <f>POWER(B20/$D$20,$C$20)</f>
        <v>#DIV/0!</v>
      </c>
      <c r="F20" s="835">
        <v>40</v>
      </c>
      <c r="G20" s="304" t="e">
        <f>E20*$F$20</f>
        <v>#DIV/0!</v>
      </c>
      <c r="H20" s="134">
        <f>TRUNC($G$13-($G$13/100*B20),2)</f>
        <v>19080</v>
      </c>
      <c r="I20" s="135" t="str">
        <f>A20</f>
        <v>CHIRURMEDICA SRL</v>
      </c>
      <c r="J20" s="304">
        <f>IF(I20=I8,J8,IF(I20=$H$7,$I$7,IF(I20=$H$8,$I$8,IF(I20=#REF!,#REF!,IF(I20=$H$10,$I$10,IF(I20=$H$11,$I$11,"1"))))))</f>
        <v>0</v>
      </c>
      <c r="K20" s="304" t="e">
        <f>G20</f>
        <v>#DIV/0!</v>
      </c>
      <c r="L20" s="70" t="e">
        <f>SUM(J20,K20)</f>
        <v>#DIV/0!</v>
      </c>
      <c r="M20" s="71" t="e">
        <f>IF(AND(K20&gt;=20,J20&gt;=60),"ANOMALIA","NO ANOMALIA")</f>
        <v>#DIV/0!</v>
      </c>
    </row>
    <row r="21" spans="1:13" ht="15.75" x14ac:dyDescent="0.2">
      <c r="A21" s="136" t="str">
        <f>I9</f>
        <v>TELEFLEX MEDICAL SRL</v>
      </c>
      <c r="B21" s="203"/>
      <c r="C21" s="836"/>
      <c r="D21" s="836"/>
      <c r="E21" s="305" t="e">
        <f>POWER(B21/$D$20,$C$20)</f>
        <v>#DIV/0!</v>
      </c>
      <c r="F21" s="836"/>
      <c r="G21" s="305" t="e">
        <f>E21*$F$20</f>
        <v>#DIV/0!</v>
      </c>
      <c r="H21" s="138">
        <f>TRUNC($G$13-($G$13/100*B21),2)</f>
        <v>19080</v>
      </c>
      <c r="I21" s="139" t="str">
        <f>A21</f>
        <v>TELEFLEX MEDICAL SRL</v>
      </c>
      <c r="J21" s="305">
        <f>IF(I21=I9,J9,IF(I21=$H$7,$I$7,IF(I21=$H$8,$I$8,IF(I21=#REF!,#REF!,IF(I21=$H$10,$I$10,IF(I21=$H$11,$I$11,"1"))))))</f>
        <v>80</v>
      </c>
      <c r="K21" s="305" t="e">
        <f>G21</f>
        <v>#DIV/0!</v>
      </c>
      <c r="L21" s="72" t="e">
        <f>SUM(J21,K21)</f>
        <v>#DIV/0!</v>
      </c>
      <c r="M21" s="73" t="e">
        <f>IF(AND(K21&gt;=20,J21&gt;=60),"ANOMALIA","NO ANOMALIA")</f>
        <v>#DIV/0!</v>
      </c>
    </row>
    <row r="22" spans="1:13" ht="16.5" thickBot="1" x14ac:dyDescent="0.25">
      <c r="A22" s="140" t="str">
        <f>I10</f>
        <v>COLOPLAST</v>
      </c>
      <c r="B22" s="204"/>
      <c r="C22" s="837"/>
      <c r="D22" s="837"/>
      <c r="E22" s="306" t="e">
        <f>POWER(B22/$D$20,$C$20)</f>
        <v>#DIV/0!</v>
      </c>
      <c r="F22" s="837"/>
      <c r="G22" s="306" t="e">
        <f>E22*$F$20</f>
        <v>#DIV/0!</v>
      </c>
      <c r="H22" s="142">
        <f>TRUNC($G$13-($G$13/100*B22),2)</f>
        <v>19080</v>
      </c>
      <c r="I22" s="143" t="str">
        <f>A22</f>
        <v>COLOPLAST</v>
      </c>
      <c r="J22" s="306">
        <f>IF(I22=I10,J10,IF(I22=$H$7,$I$7,IF(I22=$H$8,$I$8,IF(I22=#REF!,#REF!,IF(I22=$H$10,$I$10,IF(I22=$H$11,$I$11,"1"))))))</f>
        <v>0</v>
      </c>
      <c r="K22" s="30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299" priority="1" operator="containsText" text="NO ANOMALIA">
      <formula>NOT(ISERROR(SEARCH("NO ANOMALIA",M20)))</formula>
    </cfRule>
    <cfRule type="containsText" dxfId="298" priority="2" operator="containsText" text="ANOMALIA">
      <formula>NOT(ISERROR(SEARCH("ANOMALIA",M20)))</formula>
    </cfRule>
  </conditionalFormatting>
  <conditionalFormatting sqref="M20:M22">
    <cfRule type="containsText" dxfId="297" priority="3" operator="containsText" text="ANOMALIA">
      <formula>NOT(ISERROR(SEARCH("ANOMALIA",M20)))</formula>
    </cfRule>
  </conditionalFormatting>
  <conditionalFormatting sqref="L20:L22">
    <cfRule type="expression" dxfId="296" priority="4">
      <formula>L20=MAX($L$20:$L$26)</formula>
    </cfRule>
  </conditionalFormatting>
  <pageMargins left="0.7" right="0.7" top="0.75" bottom="0.75" header="0.3" footer="0.3"/>
  <pageSetup paperSize="9"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Foglio201">
    <pageSetUpPr fitToPage="1"/>
  </sheetPr>
  <dimension ref="A1:K35"/>
  <sheetViews>
    <sheetView topLeftCell="A2" zoomScale="90" zoomScaleNormal="90" workbookViewId="0">
      <selection activeCell="K35" sqref="K3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543</v>
      </c>
      <c r="B2" s="775"/>
      <c r="C2" s="775"/>
      <c r="D2" s="775"/>
      <c r="E2" s="775"/>
      <c r="F2" s="775"/>
      <c r="G2" s="775"/>
      <c r="H2" s="775"/>
      <c r="I2" s="775"/>
      <c r="J2" s="775"/>
      <c r="K2" s="776"/>
    </row>
    <row r="3" spans="1:11" ht="21" thickBot="1" x14ac:dyDescent="0.35">
      <c r="A3" s="777" t="str">
        <f>'Elenco Lotti'!B299</f>
        <v>983071744E</v>
      </c>
      <c r="B3" s="778"/>
      <c r="C3" s="778"/>
      <c r="D3" s="778"/>
      <c r="E3" s="778"/>
      <c r="F3" s="778"/>
      <c r="G3" s="778"/>
      <c r="H3" s="778"/>
      <c r="I3" s="778"/>
      <c r="J3" s="778"/>
      <c r="K3" s="779"/>
    </row>
    <row r="4" spans="1:11" ht="21" thickBot="1" x14ac:dyDescent="0.35">
      <c r="A4" s="802" t="str">
        <f>'Elenco Lotti'!C295</f>
        <v>Cateteri per nefrostomia</v>
      </c>
      <c r="B4" s="803"/>
      <c r="C4" s="803"/>
      <c r="D4" s="803"/>
      <c r="E4" s="803"/>
      <c r="F4" s="803"/>
      <c r="G4" s="803"/>
      <c r="H4" s="803"/>
      <c r="I4" s="803"/>
      <c r="J4" s="803"/>
      <c r="K4" s="804"/>
    </row>
    <row r="5" spans="1:11" ht="12.75" customHeight="1" x14ac:dyDescent="0.2">
      <c r="A5" s="780" t="str">
        <f>'Elenco Lotti'!C300</f>
        <v>Ago-cannula per puntura iniziale nefrostomia con punta ecoreflettente 17,5 G circa e lunghezza 20 cm circa provvista di mandrino</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Lotti'!R299</f>
        <v>CHIRURMEDICA SRL</v>
      </c>
      <c r="C8" s="205">
        <v>0.5</v>
      </c>
      <c r="D8" s="205">
        <v>0.5</v>
      </c>
      <c r="E8" s="205">
        <v>0.5</v>
      </c>
      <c r="F8" s="89">
        <f>AVERAGE(C8:E8)</f>
        <v>0.5</v>
      </c>
      <c r="G8" s="789">
        <f>MAX(F8:F12)</f>
        <v>0.9</v>
      </c>
      <c r="H8" s="431">
        <f>F8/$G8</f>
        <v>0.55555555555555558</v>
      </c>
      <c r="I8" s="792">
        <v>50</v>
      </c>
      <c r="J8" s="88">
        <f>H8*I$8</f>
        <v>27.777777777777779</v>
      </c>
      <c r="K8" s="838" t="s">
        <v>769</v>
      </c>
    </row>
    <row r="9" spans="1:11" ht="15.75" x14ac:dyDescent="0.2">
      <c r="A9" s="787"/>
      <c r="B9" s="90" t="str">
        <f>'Elenco Lotti'!R300</f>
        <v>COLMA</v>
      </c>
      <c r="C9" s="208">
        <v>0.9</v>
      </c>
      <c r="D9" s="209">
        <v>0.9</v>
      </c>
      <c r="E9" s="210">
        <v>0.9</v>
      </c>
      <c r="F9" s="92">
        <f t="shared" ref="F9:F27" si="0">AVERAGE(C9:E9)</f>
        <v>0.9</v>
      </c>
      <c r="G9" s="790"/>
      <c r="H9" s="432">
        <f>F9/$G8</f>
        <v>1</v>
      </c>
      <c r="I9" s="793"/>
      <c r="J9" s="91">
        <f>H9*I$8</f>
        <v>50</v>
      </c>
      <c r="K9" s="839"/>
    </row>
    <row r="10" spans="1:11" ht="15.75" x14ac:dyDescent="0.2">
      <c r="A10" s="787"/>
      <c r="B10" s="90" t="str">
        <f>'Elenco Lotti'!R301</f>
        <v>COLOPLAST</v>
      </c>
      <c r="C10" s="208">
        <v>0.9</v>
      </c>
      <c r="D10" s="209">
        <v>0.9</v>
      </c>
      <c r="E10" s="210">
        <v>0.9</v>
      </c>
      <c r="F10" s="92">
        <f t="shared" si="0"/>
        <v>0.9</v>
      </c>
      <c r="G10" s="790"/>
      <c r="H10" s="432">
        <f>F10/$G8</f>
        <v>1</v>
      </c>
      <c r="I10" s="793"/>
      <c r="J10" s="91">
        <f>H10*I$8</f>
        <v>50</v>
      </c>
      <c r="K10" s="839"/>
    </row>
    <row r="11" spans="1:11" ht="15.75" x14ac:dyDescent="0.2">
      <c r="A11" s="787"/>
      <c r="B11" s="90" t="str">
        <f>'Elenco Lotti'!R302</f>
        <v>ARS CHIRURGICA SRL</v>
      </c>
      <c r="C11" s="208">
        <v>0.9</v>
      </c>
      <c r="D11" s="209">
        <v>0.9</v>
      </c>
      <c r="E11" s="210">
        <v>0.9</v>
      </c>
      <c r="F11" s="92">
        <f t="shared" si="0"/>
        <v>0.9</v>
      </c>
      <c r="G11" s="790"/>
      <c r="H11" s="432">
        <f>F11/$G8</f>
        <v>1</v>
      </c>
      <c r="I11" s="793"/>
      <c r="J11" s="91">
        <f>H11*I$8</f>
        <v>50</v>
      </c>
      <c r="K11" s="839"/>
    </row>
    <row r="12" spans="1:11" ht="16.5" thickBot="1" x14ac:dyDescent="0.25">
      <c r="A12" s="805"/>
      <c r="B12" s="286" t="str">
        <f>'Elenco Lotti'!R303</f>
        <v>COOK ITALIA SRL</v>
      </c>
      <c r="C12" s="208">
        <v>0.9</v>
      </c>
      <c r="D12" s="209">
        <v>0.9</v>
      </c>
      <c r="E12" s="210">
        <v>0.9</v>
      </c>
      <c r="F12" s="101">
        <f t="shared" si="0"/>
        <v>0.9</v>
      </c>
      <c r="G12" s="806"/>
      <c r="H12" s="434">
        <f>F12/$G8</f>
        <v>1</v>
      </c>
      <c r="I12" s="807"/>
      <c r="J12" s="102">
        <f>H12*I$8</f>
        <v>50</v>
      </c>
      <c r="K12" s="839"/>
    </row>
    <row r="13" spans="1:11" ht="15.75" customHeight="1" x14ac:dyDescent="0.2">
      <c r="A13" s="860" t="s">
        <v>623</v>
      </c>
      <c r="B13" s="99" t="str">
        <f>B8</f>
        <v>CHIRURMEDICA SRL</v>
      </c>
      <c r="C13" s="205">
        <v>0.5</v>
      </c>
      <c r="D13" s="205">
        <v>0.5</v>
      </c>
      <c r="E13" s="205">
        <v>0.5</v>
      </c>
      <c r="F13" s="221">
        <f t="shared" si="0"/>
        <v>0.5</v>
      </c>
      <c r="G13" s="861">
        <f>MAX(F13:F17)</f>
        <v>0.9</v>
      </c>
      <c r="H13" s="436">
        <f>F13/$G13</f>
        <v>0.55555555555555558</v>
      </c>
      <c r="I13" s="859">
        <v>15</v>
      </c>
      <c r="J13" s="222">
        <f>H13*I$13</f>
        <v>8.3333333333333339</v>
      </c>
      <c r="K13" s="839"/>
    </row>
    <row r="14" spans="1:11" ht="15.75" x14ac:dyDescent="0.2">
      <c r="A14" s="787"/>
      <c r="B14" s="97" t="str">
        <f>B9</f>
        <v>COLMA</v>
      </c>
      <c r="C14" s="208">
        <v>0.9</v>
      </c>
      <c r="D14" s="209">
        <v>0.9</v>
      </c>
      <c r="E14" s="210">
        <v>0.9</v>
      </c>
      <c r="F14" s="92">
        <f t="shared" si="0"/>
        <v>0.9</v>
      </c>
      <c r="G14" s="790"/>
      <c r="H14" s="432">
        <f>F14/$G13</f>
        <v>1</v>
      </c>
      <c r="I14" s="793"/>
      <c r="J14" s="91">
        <f>H14*I$13</f>
        <v>15</v>
      </c>
      <c r="K14" s="839"/>
    </row>
    <row r="15" spans="1:11" ht="15.75" x14ac:dyDescent="0.2">
      <c r="A15" s="787"/>
      <c r="B15" s="97" t="str">
        <f>B10</f>
        <v>COLOPLAST</v>
      </c>
      <c r="C15" s="208">
        <v>0.9</v>
      </c>
      <c r="D15" s="209">
        <v>0.9</v>
      </c>
      <c r="E15" s="210">
        <v>0.9</v>
      </c>
      <c r="F15" s="92">
        <f t="shared" si="0"/>
        <v>0.9</v>
      </c>
      <c r="G15" s="790"/>
      <c r="H15" s="432">
        <f>F15/$G13</f>
        <v>1</v>
      </c>
      <c r="I15" s="793"/>
      <c r="J15" s="91">
        <f>H15*I$13</f>
        <v>15</v>
      </c>
      <c r="K15" s="839"/>
    </row>
    <row r="16" spans="1:11" ht="15.75" x14ac:dyDescent="0.2">
      <c r="A16" s="787"/>
      <c r="B16" s="97" t="str">
        <f>B11</f>
        <v>ARS CHIRURGICA SRL</v>
      </c>
      <c r="C16" s="208">
        <v>0.9</v>
      </c>
      <c r="D16" s="209">
        <v>0.9</v>
      </c>
      <c r="E16" s="210">
        <v>0.9</v>
      </c>
      <c r="F16" s="92">
        <f t="shared" si="0"/>
        <v>0.9</v>
      </c>
      <c r="G16" s="790"/>
      <c r="H16" s="432">
        <f>F16/$G13</f>
        <v>1</v>
      </c>
      <c r="I16" s="793"/>
      <c r="J16" s="91">
        <f>H16*I$13</f>
        <v>15</v>
      </c>
      <c r="K16" s="839"/>
    </row>
    <row r="17" spans="1:11" ht="16.5" thickBot="1" x14ac:dyDescent="0.25">
      <c r="A17" s="788"/>
      <c r="B17" s="100" t="str">
        <f>B12</f>
        <v>COOK ITALIA SRL</v>
      </c>
      <c r="C17" s="208">
        <v>0.9</v>
      </c>
      <c r="D17" s="209">
        <v>0.9</v>
      </c>
      <c r="E17" s="210">
        <v>0.9</v>
      </c>
      <c r="F17" s="95">
        <f t="shared" si="0"/>
        <v>0.9</v>
      </c>
      <c r="G17" s="791"/>
      <c r="H17" s="433">
        <f>F17/$G13</f>
        <v>1</v>
      </c>
      <c r="I17" s="794"/>
      <c r="J17" s="94">
        <f>H17*I$13</f>
        <v>15</v>
      </c>
      <c r="K17" s="839"/>
    </row>
    <row r="18" spans="1:11" ht="15.75" customHeight="1" x14ac:dyDescent="0.2">
      <c r="A18" s="786" t="s">
        <v>427</v>
      </c>
      <c r="B18" s="99" t="str">
        <f>B8</f>
        <v>CHIRURMEDICA SRL</v>
      </c>
      <c r="C18" s="205">
        <v>0.5</v>
      </c>
      <c r="D18" s="205">
        <v>0.5</v>
      </c>
      <c r="E18" s="205">
        <v>0.5</v>
      </c>
      <c r="F18" s="89">
        <f t="shared" si="0"/>
        <v>0.5</v>
      </c>
      <c r="G18" s="789">
        <f>MAX(F18:F22)</f>
        <v>0.9</v>
      </c>
      <c r="H18" s="431">
        <f>F18/$G18</f>
        <v>0.55555555555555558</v>
      </c>
      <c r="I18" s="792">
        <v>10</v>
      </c>
      <c r="J18" s="88">
        <f>H18*I$18</f>
        <v>5.5555555555555554</v>
      </c>
      <c r="K18" s="839"/>
    </row>
    <row r="19" spans="1:11" ht="15.75" x14ac:dyDescent="0.2">
      <c r="A19" s="787"/>
      <c r="B19" s="97" t="str">
        <f>B9</f>
        <v>COLMA</v>
      </c>
      <c r="C19" s="208">
        <v>0.9</v>
      </c>
      <c r="D19" s="208">
        <v>0.9</v>
      </c>
      <c r="E19" s="208">
        <v>0.9</v>
      </c>
      <c r="F19" s="92">
        <f t="shared" si="0"/>
        <v>0.9</v>
      </c>
      <c r="G19" s="790"/>
      <c r="H19" s="432">
        <f>F19/$G18</f>
        <v>1</v>
      </c>
      <c r="I19" s="793"/>
      <c r="J19" s="91">
        <f>H19*I$18</f>
        <v>10</v>
      </c>
      <c r="K19" s="839"/>
    </row>
    <row r="20" spans="1:11" ht="15.75" x14ac:dyDescent="0.2">
      <c r="A20" s="787"/>
      <c r="B20" s="97" t="str">
        <f>B10</f>
        <v>COLOPLAST</v>
      </c>
      <c r="C20" s="208">
        <v>0.9</v>
      </c>
      <c r="D20" s="209">
        <v>0.9</v>
      </c>
      <c r="E20" s="210">
        <v>0.9</v>
      </c>
      <c r="F20" s="92">
        <f t="shared" si="0"/>
        <v>0.9</v>
      </c>
      <c r="G20" s="790"/>
      <c r="H20" s="432">
        <f>F20/$G18</f>
        <v>1</v>
      </c>
      <c r="I20" s="793"/>
      <c r="J20" s="91">
        <f>H20*I$18</f>
        <v>10</v>
      </c>
      <c r="K20" s="839"/>
    </row>
    <row r="21" spans="1:11" ht="15.75" x14ac:dyDescent="0.2">
      <c r="A21" s="787"/>
      <c r="B21" s="97" t="str">
        <f>B11</f>
        <v>ARS CHIRURGICA SRL</v>
      </c>
      <c r="C21" s="208">
        <v>0.9</v>
      </c>
      <c r="D21" s="209">
        <v>0.9</v>
      </c>
      <c r="E21" s="210">
        <v>0.9</v>
      </c>
      <c r="F21" s="92">
        <f t="shared" si="0"/>
        <v>0.9</v>
      </c>
      <c r="G21" s="790"/>
      <c r="H21" s="432">
        <f>F21/$G18</f>
        <v>1</v>
      </c>
      <c r="I21" s="793"/>
      <c r="J21" s="91">
        <f>H21*I$18</f>
        <v>10</v>
      </c>
      <c r="K21" s="839"/>
    </row>
    <row r="22" spans="1:11" ht="16.5" thickBot="1" x14ac:dyDescent="0.25">
      <c r="A22" s="805"/>
      <c r="B22" s="98" t="str">
        <f>B12</f>
        <v>COOK ITALIA SRL</v>
      </c>
      <c r="C22" s="211">
        <v>0.9</v>
      </c>
      <c r="D22" s="212">
        <v>0.9</v>
      </c>
      <c r="E22" s="213">
        <v>0.9</v>
      </c>
      <c r="F22" s="95">
        <f t="shared" si="0"/>
        <v>0.9</v>
      </c>
      <c r="G22" s="791"/>
      <c r="H22" s="433">
        <f>F22/$G18</f>
        <v>1</v>
      </c>
      <c r="I22" s="794"/>
      <c r="J22" s="94">
        <f>H22*I$18</f>
        <v>10</v>
      </c>
      <c r="K22" s="839"/>
    </row>
    <row r="23" spans="1:11" ht="15.75" customHeight="1" x14ac:dyDescent="0.2">
      <c r="A23" s="786" t="s">
        <v>621</v>
      </c>
      <c r="B23" s="478" t="str">
        <f>B8</f>
        <v>CHIRURMEDICA SRL</v>
      </c>
      <c r="C23" s="217">
        <v>1</v>
      </c>
      <c r="D23" s="206">
        <v>1</v>
      </c>
      <c r="E23" s="207">
        <v>1</v>
      </c>
      <c r="F23" s="518">
        <f t="shared" si="0"/>
        <v>1</v>
      </c>
      <c r="G23" s="789">
        <f>MAX(F23:F27)</f>
        <v>1</v>
      </c>
      <c r="H23" s="431">
        <f>F23/$G23</f>
        <v>1</v>
      </c>
      <c r="I23" s="792">
        <v>5</v>
      </c>
      <c r="J23" s="88">
        <f>H23*I$23</f>
        <v>5</v>
      </c>
      <c r="K23" s="839"/>
    </row>
    <row r="24" spans="1:11" ht="15.75" x14ac:dyDescent="0.2">
      <c r="A24" s="787"/>
      <c r="B24" s="400" t="str">
        <f>B9</f>
        <v>COLMA</v>
      </c>
      <c r="C24" s="218">
        <v>1</v>
      </c>
      <c r="D24" s="209">
        <v>1</v>
      </c>
      <c r="E24" s="210">
        <v>1</v>
      </c>
      <c r="F24" s="519">
        <f t="shared" si="0"/>
        <v>1</v>
      </c>
      <c r="G24" s="790"/>
      <c r="H24" s="432">
        <f>F24/$G23</f>
        <v>1</v>
      </c>
      <c r="I24" s="793"/>
      <c r="J24" s="91">
        <f>H24*I$23</f>
        <v>5</v>
      </c>
      <c r="K24" s="839"/>
    </row>
    <row r="25" spans="1:11" ht="15.75" x14ac:dyDescent="0.2">
      <c r="A25" s="787"/>
      <c r="B25" s="400" t="str">
        <f>B10</f>
        <v>COLOPLAST</v>
      </c>
      <c r="C25" s="218">
        <v>1</v>
      </c>
      <c r="D25" s="209">
        <v>1</v>
      </c>
      <c r="E25" s="210">
        <v>1</v>
      </c>
      <c r="F25" s="519">
        <f t="shared" si="0"/>
        <v>1</v>
      </c>
      <c r="G25" s="790"/>
      <c r="H25" s="432">
        <f>F25/$G23</f>
        <v>1</v>
      </c>
      <c r="I25" s="793"/>
      <c r="J25" s="91">
        <f>H25*I$23</f>
        <v>5</v>
      </c>
      <c r="K25" s="839"/>
    </row>
    <row r="26" spans="1:11" ht="15.75" x14ac:dyDescent="0.2">
      <c r="A26" s="787"/>
      <c r="B26" s="400" t="str">
        <f>B11</f>
        <v>ARS CHIRURGICA SRL</v>
      </c>
      <c r="C26" s="218">
        <v>1</v>
      </c>
      <c r="D26" s="209">
        <v>1</v>
      </c>
      <c r="E26" s="210">
        <v>1</v>
      </c>
      <c r="F26" s="519">
        <f t="shared" si="0"/>
        <v>1</v>
      </c>
      <c r="G26" s="790"/>
      <c r="H26" s="432">
        <f>F26/$G23</f>
        <v>1</v>
      </c>
      <c r="I26" s="793"/>
      <c r="J26" s="91">
        <f>H26*I$23</f>
        <v>5</v>
      </c>
      <c r="K26" s="839"/>
    </row>
    <row r="27" spans="1:11" ht="16.5" thickBot="1" x14ac:dyDescent="0.25">
      <c r="A27" s="805"/>
      <c r="B27" s="401" t="str">
        <f>B12</f>
        <v>COOK ITALIA SRL</v>
      </c>
      <c r="C27" s="553">
        <v>1</v>
      </c>
      <c r="D27" s="554">
        <v>1</v>
      </c>
      <c r="E27" s="555">
        <v>1</v>
      </c>
      <c r="F27" s="521">
        <f t="shared" si="0"/>
        <v>1</v>
      </c>
      <c r="G27" s="806"/>
      <c r="H27" s="434">
        <f>F27/$G23</f>
        <v>1</v>
      </c>
      <c r="I27" s="807"/>
      <c r="J27" s="102">
        <f>H27*I$23</f>
        <v>5</v>
      </c>
      <c r="K27" s="840"/>
    </row>
    <row r="28" spans="1:11" ht="16.5" thickBot="1" x14ac:dyDescent="0.3">
      <c r="A28" s="103"/>
      <c r="B28" s="104"/>
      <c r="C28" s="105"/>
      <c r="D28" s="105"/>
      <c r="E28" s="105"/>
      <c r="F28" s="105"/>
      <c r="G28" s="105"/>
      <c r="H28" s="105"/>
      <c r="I28" s="105"/>
      <c r="J28" s="105"/>
      <c r="K28" s="105"/>
    </row>
    <row r="29" spans="1:11" ht="15.75" customHeight="1" x14ac:dyDescent="0.25">
      <c r="A29" s="798" t="s">
        <v>627</v>
      </c>
      <c r="B29" s="799"/>
      <c r="C29" s="105"/>
      <c r="D29" s="105"/>
      <c r="E29" s="105"/>
      <c r="F29" s="105"/>
      <c r="G29" s="106"/>
      <c r="H29" s="105"/>
      <c r="I29" s="105"/>
      <c r="J29" s="105"/>
      <c r="K29" s="105"/>
    </row>
    <row r="30" spans="1:11" ht="16.5" thickBot="1" x14ac:dyDescent="0.3">
      <c r="A30" s="800"/>
      <c r="B30" s="801"/>
      <c r="C30" s="105"/>
      <c r="D30" s="105"/>
      <c r="E30" s="105"/>
      <c r="F30" s="105"/>
      <c r="G30" s="106"/>
      <c r="H30" s="105"/>
      <c r="I30" s="105"/>
      <c r="J30" s="105"/>
      <c r="K30" s="105"/>
    </row>
    <row r="31" spans="1:11" ht="15.75" x14ac:dyDescent="0.25">
      <c r="A31" s="107" t="str">
        <f>B8</f>
        <v>CHIRURMEDICA SRL</v>
      </c>
      <c r="B31" s="108">
        <f>J8+J13+J18+J23</f>
        <v>46.666666666666671</v>
      </c>
      <c r="C31" s="105"/>
      <c r="D31" s="105"/>
      <c r="E31" s="105"/>
      <c r="F31" s="105"/>
      <c r="G31" s="109"/>
      <c r="H31" s="105"/>
      <c r="I31" s="105"/>
      <c r="J31" s="105"/>
      <c r="K31" s="105"/>
    </row>
    <row r="32" spans="1:11" ht="15.75" x14ac:dyDescent="0.25">
      <c r="A32" s="110" t="str">
        <f>B9</f>
        <v>COLMA</v>
      </c>
      <c r="B32" s="111">
        <f>J9+J14+J19+J24</f>
        <v>80</v>
      </c>
      <c r="C32" s="105"/>
      <c r="D32" s="105"/>
      <c r="E32" s="105"/>
      <c r="F32" s="105"/>
      <c r="G32" s="109"/>
      <c r="H32" s="105"/>
      <c r="I32" s="105"/>
      <c r="J32" s="105"/>
      <c r="K32" s="105"/>
    </row>
    <row r="33" spans="1:11" ht="15.75" x14ac:dyDescent="0.25">
      <c r="A33" s="110" t="str">
        <f>B10</f>
        <v>COLOPLAST</v>
      </c>
      <c r="B33" s="111">
        <f>J10+J15+J20+J25</f>
        <v>80</v>
      </c>
      <c r="C33" s="105"/>
      <c r="D33" s="105"/>
      <c r="E33" s="105"/>
      <c r="F33" s="105"/>
      <c r="G33" s="109"/>
      <c r="H33" s="105"/>
      <c r="I33" s="105"/>
      <c r="J33" s="105"/>
      <c r="K33" s="105"/>
    </row>
    <row r="34" spans="1:11" ht="15.75" x14ac:dyDescent="0.25">
      <c r="A34" s="110" t="str">
        <f>B11</f>
        <v>ARS CHIRURGICA SRL</v>
      </c>
      <c r="B34" s="111">
        <f>J11+J16+J21+J26</f>
        <v>80</v>
      </c>
      <c r="C34" s="105"/>
      <c r="D34" s="105"/>
      <c r="E34" s="105"/>
      <c r="F34" s="105"/>
      <c r="G34" s="109"/>
      <c r="H34" s="105"/>
      <c r="I34" s="105"/>
      <c r="J34" s="105"/>
      <c r="K34" s="105"/>
    </row>
    <row r="35" spans="1:11" ht="16.5" thickBot="1" x14ac:dyDescent="0.3">
      <c r="A35" s="112" t="str">
        <f>B12</f>
        <v>COOK ITALIA SRL</v>
      </c>
      <c r="B35" s="113">
        <f>J12+J17+J22+J27</f>
        <v>80</v>
      </c>
      <c r="C35" s="105"/>
      <c r="D35" s="105"/>
      <c r="E35" s="105"/>
      <c r="F35" s="105"/>
      <c r="G35" s="109"/>
      <c r="H35" s="105"/>
      <c r="I35" s="105"/>
      <c r="J35" s="105"/>
      <c r="K35" s="105"/>
    </row>
  </sheetData>
  <sheetProtection formatCells="0" formatColumns="0" formatRows="0" insertColumns="0" insertRows="0" insertHyperlinks="0" deleteColumns="0" deleteRows="0" sort="0" autoFilter="0" pivotTables="0"/>
  <mergeCells count="19">
    <mergeCell ref="A29:B30"/>
    <mergeCell ref="A13:A17"/>
    <mergeCell ref="G13:G17"/>
    <mergeCell ref="I13:I17"/>
    <mergeCell ref="A18:A22"/>
    <mergeCell ref="G18:G22"/>
    <mergeCell ref="I18:I22"/>
    <mergeCell ref="G23:G27"/>
    <mergeCell ref="I23:I27"/>
    <mergeCell ref="K8:K27"/>
    <mergeCell ref="B1:K1"/>
    <mergeCell ref="A2:K2"/>
    <mergeCell ref="A3:K3"/>
    <mergeCell ref="A4:K4"/>
    <mergeCell ref="A5:K6"/>
    <mergeCell ref="A23:A27"/>
    <mergeCell ref="I8:I12"/>
    <mergeCell ref="A8:A12"/>
    <mergeCell ref="G8:G12"/>
  </mergeCells>
  <pageMargins left="0.25" right="0.25" top="0.75" bottom="0.75" header="0.3" footer="0.3"/>
  <pageSetup paperSize="8" scale="80"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Foglio202"/>
  <dimension ref="A1:M27"/>
  <sheetViews>
    <sheetView topLeftCell="A4" workbookViewId="0">
      <selection activeCell="J12" sqref="J12:K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543</v>
      </c>
      <c r="B2" s="775"/>
      <c r="C2" s="775"/>
      <c r="D2" s="775"/>
      <c r="E2" s="775"/>
      <c r="F2" s="775"/>
      <c r="G2" s="775"/>
      <c r="H2" s="775"/>
      <c r="I2" s="775"/>
      <c r="J2" s="775"/>
      <c r="K2" s="776"/>
      <c r="L2" s="105"/>
      <c r="M2" s="105"/>
    </row>
    <row r="3" spans="1:13" ht="21" thickBot="1" x14ac:dyDescent="0.35">
      <c r="A3" s="777" t="str">
        <f>'Elenco Lotti'!B299</f>
        <v>983071744E</v>
      </c>
      <c r="B3" s="778"/>
      <c r="C3" s="778"/>
      <c r="D3" s="778"/>
      <c r="E3" s="778"/>
      <c r="F3" s="778"/>
      <c r="G3" s="778"/>
      <c r="H3" s="778"/>
      <c r="I3" s="778"/>
      <c r="J3" s="778"/>
      <c r="K3" s="779"/>
      <c r="L3" s="105"/>
      <c r="M3" s="105"/>
    </row>
    <row r="4" spans="1:13" ht="21" thickBot="1" x14ac:dyDescent="0.35">
      <c r="A4" s="802" t="str">
        <f>'Elenco Lotti'!C295</f>
        <v>Cateteri per nefrostomia</v>
      </c>
      <c r="B4" s="803"/>
      <c r="C4" s="803"/>
      <c r="D4" s="803"/>
      <c r="E4" s="803"/>
      <c r="F4" s="803"/>
      <c r="G4" s="803"/>
      <c r="H4" s="803"/>
      <c r="I4" s="803"/>
      <c r="J4" s="803"/>
      <c r="K4" s="804"/>
      <c r="L4" s="105"/>
      <c r="M4" s="105"/>
    </row>
    <row r="5" spans="1:13" ht="15.75" customHeight="1" x14ac:dyDescent="0.25">
      <c r="A5" s="780" t="str">
        <f>'Elenco Lotti'!C300</f>
        <v>Ago-cannula per puntura iniziale nefrostomia con punta ecoreflettente 17,5 G circa e lunghezza 20 cm circa provvista di mandrino</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100'!A31</f>
        <v>CHIRURMEDICA SRL</v>
      </c>
      <c r="J8" s="811">
        <f>'LOTTO 100'!B31</f>
        <v>46.666666666666671</v>
      </c>
      <c r="K8" s="812"/>
      <c r="L8" s="117"/>
      <c r="M8" s="118"/>
    </row>
    <row r="9" spans="1:13" ht="16.5" thickBot="1" x14ac:dyDescent="0.3">
      <c r="A9" s="808"/>
      <c r="B9" s="808"/>
      <c r="C9" s="808"/>
      <c r="D9" s="808"/>
      <c r="E9" s="808"/>
      <c r="F9" s="808"/>
      <c r="G9" s="808"/>
      <c r="H9" s="808"/>
      <c r="I9" s="144" t="str">
        <f>'LOTTO 100'!A32</f>
        <v>COLMA</v>
      </c>
      <c r="J9" s="811">
        <f>'LOTTO 100'!B32</f>
        <v>80</v>
      </c>
      <c r="K9" s="812"/>
      <c r="L9" s="117"/>
      <c r="M9" s="118"/>
    </row>
    <row r="10" spans="1:13" ht="16.5" thickBot="1" x14ac:dyDescent="0.3">
      <c r="A10" s="813" t="s">
        <v>430</v>
      </c>
      <c r="B10" s="814"/>
      <c r="C10" s="814"/>
      <c r="D10" s="815"/>
      <c r="E10" s="119"/>
      <c r="F10" s="119"/>
      <c r="G10" s="119"/>
      <c r="H10" s="119"/>
      <c r="I10" s="144" t="str">
        <f>'LOTTO 100'!A33</f>
        <v>COLOPLAST</v>
      </c>
      <c r="J10" s="811">
        <f>'LOTTO 100'!B33</f>
        <v>80</v>
      </c>
      <c r="K10" s="812"/>
      <c r="L10" s="117"/>
      <c r="M10" s="118"/>
    </row>
    <row r="11" spans="1:13" ht="16.5" thickBot="1" x14ac:dyDescent="0.3">
      <c r="A11" s="816"/>
      <c r="B11" s="817"/>
      <c r="C11" s="817"/>
      <c r="D11" s="818"/>
      <c r="E11" s="119"/>
      <c r="F11" s="119"/>
      <c r="G11" s="119"/>
      <c r="H11" s="119"/>
      <c r="I11" s="144" t="str">
        <f>'LOTTO 100'!A34</f>
        <v>ARS CHIRURGICA SRL</v>
      </c>
      <c r="J11" s="811">
        <f>'LOTTO 100'!B34</f>
        <v>80</v>
      </c>
      <c r="K11" s="812"/>
      <c r="L11" s="117"/>
      <c r="M11" s="118"/>
    </row>
    <row r="12" spans="1:13" ht="16.5" thickBot="1" x14ac:dyDescent="0.3">
      <c r="A12" s="819" t="s">
        <v>431</v>
      </c>
      <c r="B12" s="820"/>
      <c r="C12" s="820"/>
      <c r="D12" s="821"/>
      <c r="E12" s="303"/>
      <c r="F12" s="105"/>
      <c r="G12" s="822" t="s">
        <v>432</v>
      </c>
      <c r="H12" s="823"/>
      <c r="I12" s="144" t="str">
        <f>'LOTTO 100'!A35</f>
        <v>COOK ITALIA SRL</v>
      </c>
      <c r="J12" s="811">
        <f>'LOTTO 100'!B35</f>
        <v>80</v>
      </c>
      <c r="K12" s="812"/>
      <c r="L12" s="117"/>
      <c r="M12" s="118"/>
    </row>
    <row r="13" spans="1:13" ht="16.5" thickBot="1" x14ac:dyDescent="0.3">
      <c r="A13" s="819" t="s">
        <v>433</v>
      </c>
      <c r="B13" s="820"/>
      <c r="C13" s="820"/>
      <c r="D13" s="821"/>
      <c r="E13" s="303"/>
      <c r="F13" s="105"/>
      <c r="G13" s="824">
        <f>'Elenco Lotti'!O299</f>
        <v>34980.000000000007</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MAX(B20:B24)</f>
        <v>0</v>
      </c>
      <c r="E20" s="304" t="e">
        <f>POWER(B20/$D$20,$C$20)</f>
        <v>#DIV/0!</v>
      </c>
      <c r="F20" s="835">
        <v>40</v>
      </c>
      <c r="G20" s="304" t="e">
        <f>E20*$F$20</f>
        <v>#DIV/0!</v>
      </c>
      <c r="H20" s="134">
        <f>TRUNC($G$13-($G$13/100*B20),2)</f>
        <v>34980</v>
      </c>
      <c r="I20" s="193" t="str">
        <f>A20</f>
        <v>CHIRURMEDICA SRL</v>
      </c>
      <c r="J20" s="199">
        <f>IF(I20=I8,J8,IF(I20=$H$7,$I$7,IF(I20=$H$8,$I$8,IF(I20=#REF!,#REF!,IF(I20=$H$10,$I$10,IF(I20=$H$11,$I$11,"1"))))))</f>
        <v>46.666666666666671</v>
      </c>
      <c r="K20" s="196" t="e">
        <f>G20</f>
        <v>#DIV/0!</v>
      </c>
      <c r="L20" s="70" t="e">
        <f>SUM(J20,K20)</f>
        <v>#DIV/0!</v>
      </c>
      <c r="M20" s="71" t="e">
        <f>IF(AND(K20&gt;=20,J20&gt;=60),"ANOMALIA","NO ANOMALIA")</f>
        <v>#DIV/0!</v>
      </c>
    </row>
    <row r="21" spans="1:13" ht="15.75" x14ac:dyDescent="0.2">
      <c r="A21" s="227" t="str">
        <f>I9</f>
        <v>COLMA</v>
      </c>
      <c r="B21" s="224"/>
      <c r="C21" s="836"/>
      <c r="D21" s="836"/>
      <c r="E21" s="305" t="e">
        <f>POWER(B21/$D$20,$C$20)</f>
        <v>#DIV/0!</v>
      </c>
      <c r="F21" s="836"/>
      <c r="G21" s="305" t="e">
        <f>E21*$F$20</f>
        <v>#DIV/0!</v>
      </c>
      <c r="H21" s="138">
        <f>TRUNC($G$13-($G$13/100*B21),2)</f>
        <v>34980</v>
      </c>
      <c r="I21" s="194" t="str">
        <f>A21</f>
        <v>COLMA</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COLOPLAST</v>
      </c>
      <c r="B22" s="224"/>
      <c r="C22" s="836"/>
      <c r="D22" s="836"/>
      <c r="E22" s="305" t="e">
        <f>POWER(B22/$D$20,$C$20)</f>
        <v>#DIV/0!</v>
      </c>
      <c r="F22" s="836"/>
      <c r="G22" s="305" t="e">
        <f>E22*$F$20</f>
        <v>#DIV/0!</v>
      </c>
      <c r="H22" s="138">
        <f>TRUNC($G$13-($G$13/100*B22),2)</f>
        <v>34980</v>
      </c>
      <c r="I22" s="194" t="str">
        <f>A22</f>
        <v>COLOPLAST</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ARS CHIRURGICA SRL</v>
      </c>
      <c r="B23" s="224"/>
      <c r="C23" s="836"/>
      <c r="D23" s="836"/>
      <c r="E23" s="305" t="e">
        <f>POWER(B23/$D$20,$C$20)</f>
        <v>#DIV/0!</v>
      </c>
      <c r="F23" s="836"/>
      <c r="G23" s="305" t="e">
        <f>E23*$F$20</f>
        <v>#DIV/0!</v>
      </c>
      <c r="H23" s="138">
        <f>TRUNC($G$13-($G$13/100*B23),2)</f>
        <v>34980</v>
      </c>
      <c r="I23" s="194" t="str">
        <f>A23</f>
        <v>ARS CHIRURGICA SRL</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COOK ITALIA SRL</v>
      </c>
      <c r="B24" s="225"/>
      <c r="C24" s="837"/>
      <c r="D24" s="837"/>
      <c r="E24" s="306" t="e">
        <f>POWER(B24/$D$20,$C$20)</f>
        <v>#DIV/0!</v>
      </c>
      <c r="F24" s="837"/>
      <c r="G24" s="306" t="e">
        <f>E24*$F$20</f>
        <v>#DIV/0!</v>
      </c>
      <c r="H24" s="142">
        <f>TRUNC($G$13-($G$13/100*B24),2)</f>
        <v>34980</v>
      </c>
      <c r="I24" s="195" t="str">
        <f>A24</f>
        <v>COOK ITALIA SRL</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295" priority="1" operator="containsText" text="NO ANOMALIA">
      <formula>NOT(ISERROR(SEARCH("NO ANOMALIA",M20)))</formula>
    </cfRule>
    <cfRule type="containsText" dxfId="294" priority="2" operator="containsText" text="ANOMALIA">
      <formula>NOT(ISERROR(SEARCH("ANOMALIA",M20)))</formula>
    </cfRule>
  </conditionalFormatting>
  <conditionalFormatting sqref="M20:M24">
    <cfRule type="containsText" dxfId="293" priority="3" operator="containsText" text="ANOMALIA">
      <formula>NOT(ISERROR(SEARCH("ANOMALIA",M20)))</formula>
    </cfRule>
  </conditionalFormatting>
  <conditionalFormatting sqref="L20:L24">
    <cfRule type="expression" dxfId="292" priority="4">
      <formula>L20=MAX($L$20:$L$28)</formula>
    </cfRule>
  </conditionalFormatting>
  <pageMargins left="0.7" right="0.7" top="0.75" bottom="0.75" header="0.3" footer="0.3"/>
  <pageSetup paperSize="9"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Foglio203">
    <pageSetUpPr fitToPage="1"/>
  </sheetPr>
  <dimension ref="A1:K25"/>
  <sheetViews>
    <sheetView topLeftCell="A4" workbookViewId="0">
      <selection activeCell="G30" sqref="G3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544</v>
      </c>
      <c r="B2" s="775"/>
      <c r="C2" s="775"/>
      <c r="D2" s="775"/>
      <c r="E2" s="775"/>
      <c r="F2" s="775"/>
      <c r="G2" s="775"/>
      <c r="H2" s="775"/>
      <c r="I2" s="775"/>
      <c r="J2" s="775"/>
      <c r="K2" s="776"/>
    </row>
    <row r="3" spans="1:11" ht="21" thickBot="1" x14ac:dyDescent="0.35">
      <c r="A3" s="777" t="str">
        <f>'Elenco Lotti'!B305</f>
        <v>9830725AE6</v>
      </c>
      <c r="B3" s="778"/>
      <c r="C3" s="778"/>
      <c r="D3" s="778"/>
      <c r="E3" s="778"/>
      <c r="F3" s="778"/>
      <c r="G3" s="778"/>
      <c r="H3" s="778"/>
      <c r="I3" s="778"/>
      <c r="J3" s="778"/>
      <c r="K3" s="779"/>
    </row>
    <row r="4" spans="1:11" ht="21" thickBot="1" x14ac:dyDescent="0.35">
      <c r="A4" s="802" t="str">
        <f>'Elenco Lotti'!C304</f>
        <v>Drenaggi sovrapubici</v>
      </c>
      <c r="B4" s="803"/>
      <c r="C4" s="803"/>
      <c r="D4" s="803"/>
      <c r="E4" s="803"/>
      <c r="F4" s="803"/>
      <c r="G4" s="803"/>
      <c r="H4" s="803"/>
      <c r="I4" s="803"/>
      <c r="J4" s="803"/>
      <c r="K4" s="804"/>
    </row>
    <row r="5" spans="1:11" x14ac:dyDescent="0.2">
      <c r="A5" s="780" t="str">
        <f>'Elenco Lotti'!C305</f>
        <v xml:space="preserve">kit per drenaggio sovrapubico con catetere a 2 vie  a palloncino in silicone composto da  trocar divisibile, manicotto di fissaggio, tappo, clamp; misure 12 e 15 CH circa
</v>
      </c>
      <c r="B5" s="781"/>
      <c r="C5" s="781"/>
      <c r="D5" s="781"/>
      <c r="E5" s="781"/>
      <c r="F5" s="781"/>
      <c r="G5" s="781"/>
      <c r="H5" s="781"/>
      <c r="I5" s="781"/>
      <c r="J5" s="781"/>
      <c r="K5" s="782"/>
    </row>
    <row r="6" spans="1:11" ht="36"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1" customHeight="1" x14ac:dyDescent="0.2">
      <c r="A8" s="786" t="s">
        <v>622</v>
      </c>
      <c r="B8" s="87" t="str">
        <f>'Elenco Lotti'!R305</f>
        <v>CHIRURMEDICA SRL</v>
      </c>
      <c r="C8" s="205">
        <v>0.9</v>
      </c>
      <c r="D8" s="206">
        <v>0.9</v>
      </c>
      <c r="E8" s="207">
        <v>0.9</v>
      </c>
      <c r="F8" s="89">
        <f>AVERAGE(C8:E8)</f>
        <v>0.9</v>
      </c>
      <c r="G8" s="789">
        <f>MAX(F8:F10)</f>
        <v>0.9</v>
      </c>
      <c r="H8" s="431">
        <f>F8/$G8</f>
        <v>1</v>
      </c>
      <c r="I8" s="792">
        <v>50</v>
      </c>
      <c r="J8" s="88">
        <f>H8*I$8</f>
        <v>50</v>
      </c>
      <c r="K8" s="795" t="s">
        <v>683</v>
      </c>
    </row>
    <row r="9" spans="1:11" ht="21" customHeight="1" x14ac:dyDescent="0.2">
      <c r="A9" s="787"/>
      <c r="B9" s="90" t="str">
        <f>'Elenco Lotti'!R306</f>
        <v>B. BRAUN MILANO SPA</v>
      </c>
      <c r="C9" s="208">
        <v>0.75</v>
      </c>
      <c r="D9" s="209">
        <v>0.75</v>
      </c>
      <c r="E9" s="210">
        <v>0.75</v>
      </c>
      <c r="F9" s="92">
        <f t="shared" ref="F9:F19" si="0">AVERAGE(C9:E9)</f>
        <v>0.75</v>
      </c>
      <c r="G9" s="790"/>
      <c r="H9" s="432">
        <f>F9/$G8</f>
        <v>0.83333333333333326</v>
      </c>
      <c r="I9" s="793"/>
      <c r="J9" s="91">
        <f>H9*I$8</f>
        <v>41.666666666666664</v>
      </c>
      <c r="K9" s="796"/>
    </row>
    <row r="10" spans="1:11" ht="21" customHeight="1" thickBot="1" x14ac:dyDescent="0.25">
      <c r="A10" s="788"/>
      <c r="B10" s="286" t="str">
        <f>'Elenco Lotti'!R307</f>
        <v>COLOPLAST</v>
      </c>
      <c r="C10" s="211">
        <v>0.85</v>
      </c>
      <c r="D10" s="211">
        <v>0.85</v>
      </c>
      <c r="E10" s="211">
        <v>0.85</v>
      </c>
      <c r="F10" s="95">
        <f t="shared" si="0"/>
        <v>0.85</v>
      </c>
      <c r="G10" s="791"/>
      <c r="H10" s="433">
        <f>F10/$G8</f>
        <v>0.94444444444444442</v>
      </c>
      <c r="I10" s="794"/>
      <c r="J10" s="94">
        <f>H10*I$8</f>
        <v>47.222222222222221</v>
      </c>
      <c r="K10" s="796"/>
    </row>
    <row r="11" spans="1:11" ht="21" customHeight="1" x14ac:dyDescent="0.2">
      <c r="A11" s="786" t="s">
        <v>623</v>
      </c>
      <c r="B11" s="96" t="str">
        <f>B8</f>
        <v>CHIRURMEDICA SRL</v>
      </c>
      <c r="C11" s="205">
        <v>0.9</v>
      </c>
      <c r="D11" s="206">
        <v>0.9</v>
      </c>
      <c r="E11" s="207">
        <v>0.9</v>
      </c>
      <c r="F11" s="89">
        <f t="shared" si="0"/>
        <v>0.9</v>
      </c>
      <c r="G11" s="789">
        <f>MAX(F11:F13)</f>
        <v>0.9</v>
      </c>
      <c r="H11" s="431">
        <f>F11/$G11</f>
        <v>1</v>
      </c>
      <c r="I11" s="792">
        <v>15</v>
      </c>
      <c r="J11" s="88">
        <f>H11*I$11</f>
        <v>15</v>
      </c>
      <c r="K11" s="796"/>
    </row>
    <row r="12" spans="1:11" ht="21" customHeight="1" x14ac:dyDescent="0.2">
      <c r="A12" s="787"/>
      <c r="B12" s="97" t="str">
        <f>B9</f>
        <v>B. BRAUN MILANO SPA</v>
      </c>
      <c r="C12" s="208">
        <v>0.75</v>
      </c>
      <c r="D12" s="209">
        <v>0.75</v>
      </c>
      <c r="E12" s="210">
        <v>0.75</v>
      </c>
      <c r="F12" s="92">
        <f t="shared" si="0"/>
        <v>0.75</v>
      </c>
      <c r="G12" s="790"/>
      <c r="H12" s="432">
        <f>F12/$G11</f>
        <v>0.83333333333333326</v>
      </c>
      <c r="I12" s="793"/>
      <c r="J12" s="91">
        <f>H12*I$11</f>
        <v>12.499999999999998</v>
      </c>
      <c r="K12" s="796"/>
    </row>
    <row r="13" spans="1:11" ht="21" customHeight="1" thickBot="1" x14ac:dyDescent="0.25">
      <c r="A13" s="788"/>
      <c r="B13" s="98" t="str">
        <f>B10</f>
        <v>COLOPLAST</v>
      </c>
      <c r="C13" s="211">
        <v>0.85</v>
      </c>
      <c r="D13" s="211">
        <v>0.85</v>
      </c>
      <c r="E13" s="211">
        <v>0.85</v>
      </c>
      <c r="F13" s="95">
        <f t="shared" si="0"/>
        <v>0.85</v>
      </c>
      <c r="G13" s="791"/>
      <c r="H13" s="433">
        <f>F13/$G11</f>
        <v>0.94444444444444442</v>
      </c>
      <c r="I13" s="794"/>
      <c r="J13" s="94">
        <f>H13*I$11</f>
        <v>14.166666666666666</v>
      </c>
      <c r="K13" s="796"/>
    </row>
    <row r="14" spans="1:11" ht="21" customHeight="1" x14ac:dyDescent="0.2">
      <c r="A14" s="786" t="s">
        <v>427</v>
      </c>
      <c r="B14" s="99" t="str">
        <f>B8</f>
        <v>CHIRURMEDICA SRL</v>
      </c>
      <c r="C14" s="217">
        <v>0.9</v>
      </c>
      <c r="D14" s="206">
        <v>0.9</v>
      </c>
      <c r="E14" s="207">
        <v>0.9</v>
      </c>
      <c r="F14" s="89">
        <f t="shared" si="0"/>
        <v>0.9</v>
      </c>
      <c r="G14" s="789">
        <f>MAX(F14:F16)</f>
        <v>0.9</v>
      </c>
      <c r="H14" s="431">
        <f>F14/$G14</f>
        <v>1</v>
      </c>
      <c r="I14" s="792">
        <v>10</v>
      </c>
      <c r="J14" s="88">
        <f>H14*I$14</f>
        <v>10</v>
      </c>
      <c r="K14" s="796"/>
    </row>
    <row r="15" spans="1:11" ht="21" customHeight="1" x14ac:dyDescent="0.2">
      <c r="A15" s="787"/>
      <c r="B15" s="97" t="str">
        <f>B9</f>
        <v>B. BRAUN MILANO SPA</v>
      </c>
      <c r="C15" s="218">
        <v>0.75</v>
      </c>
      <c r="D15" s="209">
        <v>0.75</v>
      </c>
      <c r="E15" s="210">
        <v>0.75</v>
      </c>
      <c r="F15" s="92">
        <f t="shared" si="0"/>
        <v>0.75</v>
      </c>
      <c r="G15" s="790"/>
      <c r="H15" s="432">
        <f>F15/$G14</f>
        <v>0.83333333333333326</v>
      </c>
      <c r="I15" s="793"/>
      <c r="J15" s="91">
        <f>H15*I$14</f>
        <v>8.3333333333333321</v>
      </c>
      <c r="K15" s="796"/>
    </row>
    <row r="16" spans="1:11" ht="21" customHeight="1" thickBot="1" x14ac:dyDescent="0.25">
      <c r="A16" s="805"/>
      <c r="B16" s="100" t="str">
        <f>B10</f>
        <v>COLOPLAST</v>
      </c>
      <c r="C16" s="220">
        <v>0.85</v>
      </c>
      <c r="D16" s="214">
        <v>0.85</v>
      </c>
      <c r="E16" s="546">
        <v>0.85</v>
      </c>
      <c r="F16" s="95">
        <f t="shared" si="0"/>
        <v>0.85</v>
      </c>
      <c r="G16" s="791"/>
      <c r="H16" s="433">
        <f>F16/$G14</f>
        <v>0.94444444444444442</v>
      </c>
      <c r="I16" s="794"/>
      <c r="J16" s="94">
        <f>H16*I$14</f>
        <v>9.4444444444444446</v>
      </c>
      <c r="K16" s="796"/>
    </row>
    <row r="17" spans="1:11" ht="21" customHeight="1" x14ac:dyDescent="0.2">
      <c r="A17" s="786" t="s">
        <v>621</v>
      </c>
      <c r="B17" s="478" t="str">
        <f>B8</f>
        <v>CHIRURMEDICA SRL</v>
      </c>
      <c r="C17" s="217">
        <v>1</v>
      </c>
      <c r="D17" s="206">
        <v>1</v>
      </c>
      <c r="E17" s="207">
        <v>1</v>
      </c>
      <c r="F17" s="518">
        <f t="shared" si="0"/>
        <v>1</v>
      </c>
      <c r="G17" s="789">
        <f>MAX(F17:F19)</f>
        <v>1</v>
      </c>
      <c r="H17" s="431">
        <f>F17/$G17</f>
        <v>1</v>
      </c>
      <c r="I17" s="792">
        <v>5</v>
      </c>
      <c r="J17" s="88">
        <f>H17*I$17</f>
        <v>5</v>
      </c>
      <c r="K17" s="796"/>
    </row>
    <row r="18" spans="1:11" ht="21" customHeight="1" x14ac:dyDescent="0.2">
      <c r="A18" s="787"/>
      <c r="B18" s="400" t="str">
        <f>B9</f>
        <v>B. BRAUN MILANO SPA</v>
      </c>
      <c r="C18" s="218">
        <v>1</v>
      </c>
      <c r="D18" s="209">
        <v>1</v>
      </c>
      <c r="E18" s="210">
        <v>1</v>
      </c>
      <c r="F18" s="519">
        <f t="shared" si="0"/>
        <v>1</v>
      </c>
      <c r="G18" s="790"/>
      <c r="H18" s="432">
        <f>F18/$G17</f>
        <v>1</v>
      </c>
      <c r="I18" s="793"/>
      <c r="J18" s="91">
        <f>H18*I$17</f>
        <v>5</v>
      </c>
      <c r="K18" s="796"/>
    </row>
    <row r="19" spans="1:11" ht="21" customHeight="1" thickBot="1" x14ac:dyDescent="0.25">
      <c r="A19" s="805"/>
      <c r="B19" s="401" t="str">
        <f>B10</f>
        <v>COLOPLAST</v>
      </c>
      <c r="C19" s="553">
        <v>1</v>
      </c>
      <c r="D19" s="554">
        <v>1</v>
      </c>
      <c r="E19" s="555">
        <v>1</v>
      </c>
      <c r="F19" s="521">
        <f t="shared" si="0"/>
        <v>1</v>
      </c>
      <c r="G19" s="806"/>
      <c r="H19" s="434">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CHIRURMEDICA SRL</v>
      </c>
      <c r="B23" s="108">
        <f>J8+J11+J14+J17</f>
        <v>80</v>
      </c>
      <c r="C23" s="622"/>
      <c r="D23" s="106"/>
      <c r="E23" s="106"/>
      <c r="F23" s="106"/>
      <c r="G23" s="109"/>
      <c r="H23" s="105"/>
      <c r="I23" s="105"/>
      <c r="J23" s="105"/>
      <c r="K23" s="105"/>
    </row>
    <row r="24" spans="1:11" ht="15.75" x14ac:dyDescent="0.25">
      <c r="A24" s="110" t="str">
        <f>B9</f>
        <v>B. BRAUN MILANO SPA</v>
      </c>
      <c r="B24" s="111">
        <f>J9+J12+J15+J18</f>
        <v>67.5</v>
      </c>
      <c r="C24" s="622"/>
      <c r="D24" s="106"/>
      <c r="E24" s="106"/>
      <c r="F24" s="106"/>
      <c r="G24" s="109"/>
      <c r="H24" s="105"/>
      <c r="I24" s="105"/>
      <c r="J24" s="105"/>
      <c r="K24" s="105"/>
    </row>
    <row r="25" spans="1:11" ht="16.5" thickBot="1" x14ac:dyDescent="0.3">
      <c r="A25" s="112" t="str">
        <f>B10</f>
        <v>COLOPLAST</v>
      </c>
      <c r="B25" s="113">
        <f>J10+J13+J16+J19</f>
        <v>75.833333333333329</v>
      </c>
      <c r="C25" s="622"/>
      <c r="D25" s="106"/>
      <c r="E25" s="106"/>
      <c r="F25" s="106"/>
      <c r="G25" s="109"/>
      <c r="H25" s="105"/>
      <c r="I25" s="105"/>
      <c r="J25" s="105"/>
      <c r="K25" s="105"/>
    </row>
  </sheetData>
  <sheetProtection formatCells="0" formatColumns="0" formatRows="0" insertColumns="0" insertRows="0" insertHyperlinks="0" deleteColumns="0" deleteRows="0" sort="0" autoFilter="0" pivotTables="0"/>
  <mergeCells count="19">
    <mergeCell ref="A21:B22"/>
    <mergeCell ref="A11:A13"/>
    <mergeCell ref="G11:G13"/>
    <mergeCell ref="I11:I13"/>
    <mergeCell ref="A14:A16"/>
    <mergeCell ref="G14:G16"/>
    <mergeCell ref="I14:I16"/>
    <mergeCell ref="G17:G19"/>
    <mergeCell ref="I17:I19"/>
    <mergeCell ref="K8:K19"/>
    <mergeCell ref="B1:K1"/>
    <mergeCell ref="A2:K2"/>
    <mergeCell ref="A3:K3"/>
    <mergeCell ref="A4:K4"/>
    <mergeCell ref="A5:K6"/>
    <mergeCell ref="A17:A19"/>
    <mergeCell ref="I8:I10"/>
    <mergeCell ref="A8:A10"/>
    <mergeCell ref="G8:G10"/>
  </mergeCells>
  <pageMargins left="0.25" right="0.25" top="0.75" bottom="0.75" header="0.3" footer="0.3"/>
  <pageSetup paperSize="8" scale="80"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Foglio204"/>
  <dimension ref="A1:M22"/>
  <sheetViews>
    <sheetView topLeftCell="A4" workbookViewId="0">
      <selection activeCell="I35" sqref="I3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544</v>
      </c>
      <c r="B2" s="775"/>
      <c r="C2" s="775"/>
      <c r="D2" s="775"/>
      <c r="E2" s="775"/>
      <c r="F2" s="775"/>
      <c r="G2" s="775"/>
      <c r="H2" s="775"/>
      <c r="I2" s="775"/>
      <c r="J2" s="775"/>
      <c r="K2" s="776"/>
      <c r="L2" s="105"/>
      <c r="M2" s="105"/>
    </row>
    <row r="3" spans="1:13" ht="21" thickBot="1" x14ac:dyDescent="0.35">
      <c r="A3" s="777" t="str">
        <f>'Elenco Lotti'!B305</f>
        <v>9830725AE6</v>
      </c>
      <c r="B3" s="778"/>
      <c r="C3" s="778"/>
      <c r="D3" s="778"/>
      <c r="E3" s="778"/>
      <c r="F3" s="778"/>
      <c r="G3" s="778"/>
      <c r="H3" s="778"/>
      <c r="I3" s="778"/>
      <c r="J3" s="778"/>
      <c r="K3" s="779"/>
      <c r="L3" s="105"/>
      <c r="M3" s="105"/>
    </row>
    <row r="4" spans="1:13" ht="21" thickBot="1" x14ac:dyDescent="0.35">
      <c r="A4" s="802" t="str">
        <f>'Elenco Lotti'!C304</f>
        <v>Drenaggi sovrapubici</v>
      </c>
      <c r="B4" s="803"/>
      <c r="C4" s="803"/>
      <c r="D4" s="803"/>
      <c r="E4" s="803"/>
      <c r="F4" s="803"/>
      <c r="G4" s="803"/>
      <c r="H4" s="803"/>
      <c r="I4" s="803"/>
      <c r="J4" s="803"/>
      <c r="K4" s="804"/>
      <c r="L4" s="105"/>
      <c r="M4" s="105"/>
    </row>
    <row r="5" spans="1:13" ht="15.75" customHeight="1" x14ac:dyDescent="0.25">
      <c r="A5" s="780" t="str">
        <f>'Elenco Lotti'!C305</f>
        <v xml:space="preserve">kit per drenaggio sovrapubico con catetere a 2 vie  a palloncino in silicone composto da  trocar divisibile, manicotto di fissaggio, tappo, clamp; misure 12 e 15 CH circa
</v>
      </c>
      <c r="B5" s="781"/>
      <c r="C5" s="781"/>
      <c r="D5" s="781"/>
      <c r="E5" s="781"/>
      <c r="F5" s="781"/>
      <c r="G5" s="781"/>
      <c r="H5" s="781"/>
      <c r="I5" s="781"/>
      <c r="J5" s="781"/>
      <c r="K5" s="782"/>
      <c r="L5" s="105"/>
      <c r="M5" s="105"/>
    </row>
    <row r="6" spans="1:13" ht="27.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101'!A23</f>
        <v>CHIRURMEDICA SRL</v>
      </c>
      <c r="J8" s="811">
        <f>'LOTTO 101'!B23</f>
        <v>80</v>
      </c>
      <c r="K8" s="812"/>
      <c r="L8" s="117"/>
      <c r="M8" s="118"/>
    </row>
    <row r="9" spans="1:13" ht="16.5" thickBot="1" x14ac:dyDescent="0.3">
      <c r="A9" s="808"/>
      <c r="B9" s="808"/>
      <c r="C9" s="808"/>
      <c r="D9" s="808"/>
      <c r="E9" s="808"/>
      <c r="F9" s="808"/>
      <c r="G9" s="808"/>
      <c r="H9" s="808"/>
      <c r="I9" s="144" t="str">
        <f>'LOTTO 101'!A24</f>
        <v>B. BRAUN MILANO SPA</v>
      </c>
      <c r="J9" s="811">
        <f>'LOTTO 101'!B24</f>
        <v>67.5</v>
      </c>
      <c r="K9" s="812"/>
      <c r="L9" s="117"/>
      <c r="M9" s="118"/>
    </row>
    <row r="10" spans="1:13" ht="16.5" thickBot="1" x14ac:dyDescent="0.3">
      <c r="A10" s="813" t="s">
        <v>430</v>
      </c>
      <c r="B10" s="814"/>
      <c r="C10" s="814"/>
      <c r="D10" s="815"/>
      <c r="E10" s="119"/>
      <c r="F10" s="119"/>
      <c r="G10" s="119"/>
      <c r="H10" s="119"/>
      <c r="I10" s="144" t="str">
        <f>'LOTTO 101'!A25</f>
        <v>COLOPLAST</v>
      </c>
      <c r="J10" s="811">
        <f>'LOTTO 101'!B25</f>
        <v>75.833333333333329</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03"/>
      <c r="F12" s="105"/>
      <c r="G12" s="822" t="s">
        <v>432</v>
      </c>
      <c r="H12" s="823"/>
      <c r="I12" s="144"/>
      <c r="J12" s="811"/>
      <c r="K12" s="812"/>
      <c r="L12" s="117"/>
      <c r="M12" s="118"/>
    </row>
    <row r="13" spans="1:13" ht="16.5" thickBot="1" x14ac:dyDescent="0.3">
      <c r="A13" s="819" t="s">
        <v>433</v>
      </c>
      <c r="B13" s="820"/>
      <c r="C13" s="820"/>
      <c r="D13" s="821"/>
      <c r="E13" s="303"/>
      <c r="F13" s="105"/>
      <c r="G13" s="824">
        <f>'Elenco Lotti'!O305</f>
        <v>5565</v>
      </c>
      <c r="H13" s="825"/>
      <c r="I13" s="144"/>
      <c r="J13" s="811"/>
      <c r="K13" s="812"/>
      <c r="L13" s="117"/>
      <c r="M13" s="118"/>
    </row>
    <row r="14" spans="1:13" ht="16.5" thickBot="1" x14ac:dyDescent="0.3">
      <c r="A14" s="855"/>
      <c r="B14" s="856"/>
      <c r="C14" s="856"/>
      <c r="D14" s="857"/>
      <c r="E14" s="303"/>
      <c r="F14" s="105"/>
      <c r="G14" s="152"/>
      <c r="H14" s="152"/>
      <c r="I14" s="144"/>
      <c r="J14" s="811"/>
      <c r="K14" s="812"/>
      <c r="L14" s="117"/>
      <c r="M14" s="118"/>
    </row>
    <row r="15" spans="1:13" ht="16.5" thickBot="1" x14ac:dyDescent="0.3">
      <c r="A15" s="826" t="s">
        <v>434</v>
      </c>
      <c r="B15" s="820"/>
      <c r="C15" s="820"/>
      <c r="D15" s="821"/>
      <c r="E15" s="303"/>
      <c r="F15" s="105"/>
      <c r="G15" s="827"/>
      <c r="H15" s="827"/>
      <c r="I15" s="150"/>
      <c r="J15" s="828"/>
      <c r="K15" s="829"/>
      <c r="L15" s="105"/>
      <c r="M15" s="105"/>
    </row>
    <row r="16" spans="1:13" ht="15.75" x14ac:dyDescent="0.25">
      <c r="A16" s="819" t="s">
        <v>435</v>
      </c>
      <c r="B16" s="820"/>
      <c r="C16" s="820"/>
      <c r="D16" s="821"/>
      <c r="E16" s="303"/>
      <c r="F16" s="105"/>
      <c r="G16" s="830"/>
      <c r="H16" s="830"/>
      <c r="I16" s="105"/>
      <c r="J16" s="105"/>
      <c r="K16" s="105"/>
      <c r="L16" s="105"/>
      <c r="M16" s="105"/>
    </row>
    <row r="17" spans="1:13" ht="16.5" thickBot="1" x14ac:dyDescent="0.3">
      <c r="A17" s="831"/>
      <c r="B17" s="832"/>
      <c r="C17" s="832"/>
      <c r="D17" s="833"/>
      <c r="E17" s="30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CHIRURMEDICA SRL</v>
      </c>
      <c r="B20" s="202"/>
      <c r="C20" s="835">
        <v>0.5</v>
      </c>
      <c r="D20" s="835">
        <f>MAX(B20:B22)</f>
        <v>0</v>
      </c>
      <c r="E20" s="304" t="e">
        <f>POWER(B20/$D$20,$C$20)</f>
        <v>#DIV/0!</v>
      </c>
      <c r="F20" s="835">
        <v>40</v>
      </c>
      <c r="G20" s="304" t="e">
        <f>E20*$F$20</f>
        <v>#DIV/0!</v>
      </c>
      <c r="H20" s="134">
        <f>TRUNC($G$13-($G$13/100*B20),2)</f>
        <v>5565</v>
      </c>
      <c r="I20" s="135" t="str">
        <f>A20</f>
        <v>CHIRURMEDICA SRL</v>
      </c>
      <c r="J20" s="304">
        <f>IF(I20=I8,J8,IF(I20=$H$7,$I$7,IF(I20=$H$8,$I$8,IF(I20=#REF!,#REF!,IF(I20=$H$10,$I$10,IF(I20=$H$11,$I$11,"1"))))))</f>
        <v>80</v>
      </c>
      <c r="K20" s="304" t="e">
        <f>G20</f>
        <v>#DIV/0!</v>
      </c>
      <c r="L20" s="70" t="e">
        <f>SUM(J20,K20)</f>
        <v>#DIV/0!</v>
      </c>
      <c r="M20" s="71" t="e">
        <f>IF(AND(K20&gt;=20,J20&gt;=60),"ANOMALIA","NO ANOMALIA")</f>
        <v>#DIV/0!</v>
      </c>
    </row>
    <row r="21" spans="1:13" ht="15.75" x14ac:dyDescent="0.2">
      <c r="A21" s="136" t="str">
        <f>I9</f>
        <v>B. BRAUN MILANO SPA</v>
      </c>
      <c r="B21" s="203"/>
      <c r="C21" s="836"/>
      <c r="D21" s="836"/>
      <c r="E21" s="305" t="e">
        <f>POWER(B21/$D$20,$C$20)</f>
        <v>#DIV/0!</v>
      </c>
      <c r="F21" s="836"/>
      <c r="G21" s="305" t="e">
        <f>E21*$F$20</f>
        <v>#DIV/0!</v>
      </c>
      <c r="H21" s="138">
        <f>TRUNC($G$13-($G$13/100*B21),2)</f>
        <v>5565</v>
      </c>
      <c r="I21" s="139" t="str">
        <f>A21</f>
        <v>B. BRAUN MILANO SPA</v>
      </c>
      <c r="J21" s="305">
        <f>IF(I21=I9,J9,IF(I21=$H$7,$I$7,IF(I21=$H$8,$I$8,IF(I21=#REF!,#REF!,IF(I21=$H$10,$I$10,IF(I21=$H$11,$I$11,"1"))))))</f>
        <v>67.5</v>
      </c>
      <c r="K21" s="305" t="e">
        <f>G21</f>
        <v>#DIV/0!</v>
      </c>
      <c r="L21" s="72" t="e">
        <f>SUM(J21,K21)</f>
        <v>#DIV/0!</v>
      </c>
      <c r="M21" s="73" t="e">
        <f>IF(AND(K21&gt;=20,J21&gt;=60),"ANOMALIA","NO ANOMALIA")</f>
        <v>#DIV/0!</v>
      </c>
    </row>
    <row r="22" spans="1:13" ht="16.5" thickBot="1" x14ac:dyDescent="0.25">
      <c r="A22" s="140" t="str">
        <f>I10</f>
        <v>COLOPLAST</v>
      </c>
      <c r="B22" s="204"/>
      <c r="C22" s="837"/>
      <c r="D22" s="837"/>
      <c r="E22" s="306" t="e">
        <f>POWER(B22/$D$20,$C$20)</f>
        <v>#DIV/0!</v>
      </c>
      <c r="F22" s="837"/>
      <c r="G22" s="306" t="e">
        <f>E22*$F$20</f>
        <v>#DIV/0!</v>
      </c>
      <c r="H22" s="142">
        <f>TRUNC($G$13-($G$13/100*B22),2)</f>
        <v>5565</v>
      </c>
      <c r="I22" s="143" t="str">
        <f>A22</f>
        <v>COLOPLAST</v>
      </c>
      <c r="J22" s="306">
        <f>IF(I22=I10,J10,IF(I22=$H$7,$I$7,IF(I22=$H$8,$I$8,IF(I22=#REF!,#REF!,IF(I22=$H$10,$I$10,IF(I22=$H$11,$I$11,"1"))))))</f>
        <v>75.833333333333329</v>
      </c>
      <c r="K22" s="30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291" priority="1" operator="containsText" text="NO ANOMALIA">
      <formula>NOT(ISERROR(SEARCH("NO ANOMALIA",M20)))</formula>
    </cfRule>
    <cfRule type="containsText" dxfId="290" priority="2" operator="containsText" text="ANOMALIA">
      <formula>NOT(ISERROR(SEARCH("ANOMALIA",M20)))</formula>
    </cfRule>
  </conditionalFormatting>
  <conditionalFormatting sqref="M20:M22">
    <cfRule type="containsText" dxfId="289" priority="3" operator="containsText" text="ANOMALIA">
      <formula>NOT(ISERROR(SEARCH("ANOMALIA",M20)))</formula>
    </cfRule>
  </conditionalFormatting>
  <conditionalFormatting sqref="L20:L22">
    <cfRule type="expression" dxfId="288" priority="4">
      <formula>L20=MAX($L$20:$L$26)</formula>
    </cfRule>
  </conditionalFormatting>
  <pageMargins left="0.7" right="0.7" top="0.75" bottom="0.75" header="0.3" footer="0.3"/>
  <pageSetup paperSize="9"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Foglio205">
    <pageSetUpPr fitToPage="1"/>
  </sheetPr>
  <dimension ref="A1:K20"/>
  <sheetViews>
    <sheetView topLeftCell="A7" workbookViewId="0">
      <selection activeCell="J33" sqref="J32:J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545</v>
      </c>
      <c r="B2" s="775"/>
      <c r="C2" s="775"/>
      <c r="D2" s="775"/>
      <c r="E2" s="775"/>
      <c r="F2" s="775"/>
      <c r="G2" s="775"/>
      <c r="H2" s="775"/>
      <c r="I2" s="775"/>
      <c r="J2" s="775"/>
      <c r="K2" s="776"/>
    </row>
    <row r="3" spans="1:11" ht="21" thickBot="1" x14ac:dyDescent="0.35">
      <c r="A3" s="777">
        <f>'Elenco Lotti'!B309</f>
        <v>9830735329</v>
      </c>
      <c r="B3" s="778"/>
      <c r="C3" s="778"/>
      <c r="D3" s="778"/>
      <c r="E3" s="778"/>
      <c r="F3" s="778"/>
      <c r="G3" s="778"/>
      <c r="H3" s="778"/>
      <c r="I3" s="778"/>
      <c r="J3" s="778"/>
      <c r="K3" s="779"/>
    </row>
    <row r="4" spans="1:11" ht="21" thickBot="1" x14ac:dyDescent="0.35">
      <c r="A4" s="802" t="str">
        <f>'Elenco Lotti'!C308</f>
        <v>Sfintere artificiale</v>
      </c>
      <c r="B4" s="803"/>
      <c r="C4" s="803"/>
      <c r="D4" s="803"/>
      <c r="E4" s="803"/>
      <c r="F4" s="803"/>
      <c r="G4" s="803"/>
      <c r="H4" s="803"/>
      <c r="I4" s="803"/>
      <c r="J4" s="803"/>
      <c r="K4" s="804"/>
    </row>
    <row r="5" spans="1:11" ht="12.75" customHeight="1" x14ac:dyDescent="0.2">
      <c r="A5" s="780" t="str">
        <f>'Elenco Lotti'!C309</f>
        <v xml:space="preserve">Sfintere artificiale in un unico pezzo. Protesi dotata di un secondo palloncino (serbatoio) che interviene aumentando la pressione nella cuffia in caso di improvvisi rialzi della pressione addominale (occlusione “condizionata”), assicurando una migliore continenza urinaria. Pompa dotata di port autosigillante che consente per via percutanea di interagire con il dispositivo per aumentare o ridurre la pressione della cuffia sull’uretra </v>
      </c>
      <c r="B5" s="781"/>
      <c r="C5" s="781"/>
      <c r="D5" s="781"/>
      <c r="E5" s="781"/>
      <c r="F5" s="781"/>
      <c r="G5" s="781"/>
      <c r="H5" s="781"/>
      <c r="I5" s="781"/>
      <c r="J5" s="781"/>
      <c r="K5" s="782"/>
    </row>
    <row r="6" spans="1:11" ht="65.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75" customHeight="1" x14ac:dyDescent="0.2">
      <c r="A8" s="786" t="s">
        <v>622</v>
      </c>
      <c r="B8" s="468" t="str">
        <f>'Elenco Lotti'!R309</f>
        <v xml:space="preserve">DBI SRL </v>
      </c>
      <c r="C8" s="217">
        <v>0.9</v>
      </c>
      <c r="D8" s="206">
        <v>0.9</v>
      </c>
      <c r="E8" s="207">
        <v>0.9</v>
      </c>
      <c r="F8" s="609">
        <f t="shared" ref="F8:F15" si="0">AVERAGE(C8:E8)</f>
        <v>0.9</v>
      </c>
      <c r="G8" s="789">
        <f>MAX(F8:F9)</f>
        <v>0.9</v>
      </c>
      <c r="H8" s="431">
        <f>F8/$G8</f>
        <v>1</v>
      </c>
      <c r="I8" s="792">
        <v>50</v>
      </c>
      <c r="J8" s="88">
        <f>H8*I$8</f>
        <v>50</v>
      </c>
      <c r="K8" s="882" t="s">
        <v>684</v>
      </c>
    </row>
    <row r="9" spans="1:11" ht="30" customHeight="1" thickBot="1" x14ac:dyDescent="0.25">
      <c r="A9" s="787"/>
      <c r="B9" s="485" t="str">
        <f>'Elenco Lotti'!R310</f>
        <v xml:space="preserve">DIMED SRL </v>
      </c>
      <c r="C9" s="220">
        <v>0.9</v>
      </c>
      <c r="D9" s="215">
        <v>0.9</v>
      </c>
      <c r="E9" s="216">
        <v>0.9</v>
      </c>
      <c r="F9" s="610">
        <f t="shared" si="0"/>
        <v>0.9</v>
      </c>
      <c r="G9" s="790"/>
      <c r="H9" s="432">
        <f>F9/$G8</f>
        <v>1</v>
      </c>
      <c r="I9" s="793"/>
      <c r="J9" s="91">
        <f>H9*I$8</f>
        <v>50</v>
      </c>
      <c r="K9" s="883"/>
    </row>
    <row r="10" spans="1:11" ht="31.5" customHeight="1" x14ac:dyDescent="0.2">
      <c r="A10" s="786" t="s">
        <v>623</v>
      </c>
      <c r="B10" s="399" t="str">
        <f>B8</f>
        <v xml:space="preserve">DBI SRL </v>
      </c>
      <c r="C10" s="217">
        <v>0.9</v>
      </c>
      <c r="D10" s="206">
        <v>0.9</v>
      </c>
      <c r="E10" s="207">
        <v>0.9</v>
      </c>
      <c r="F10" s="609">
        <f t="shared" si="0"/>
        <v>0.9</v>
      </c>
      <c r="G10" s="789">
        <f>MAX(F10:F11)</f>
        <v>0.9</v>
      </c>
      <c r="H10" s="431">
        <f>F10/$G10</f>
        <v>1</v>
      </c>
      <c r="I10" s="792">
        <v>15</v>
      </c>
      <c r="J10" s="88">
        <f>H10*I$10</f>
        <v>15</v>
      </c>
      <c r="K10" s="883"/>
    </row>
    <row r="11" spans="1:11" ht="33.75" customHeight="1" thickBot="1" x14ac:dyDescent="0.25">
      <c r="A11" s="787"/>
      <c r="B11" s="400" t="str">
        <f>B9</f>
        <v xml:space="preserve">DIMED SRL </v>
      </c>
      <c r="C11" s="220">
        <v>0.9</v>
      </c>
      <c r="D11" s="215">
        <v>0.9</v>
      </c>
      <c r="E11" s="216">
        <v>0.9</v>
      </c>
      <c r="F11" s="610">
        <f t="shared" si="0"/>
        <v>0.9</v>
      </c>
      <c r="G11" s="790"/>
      <c r="H11" s="432">
        <f>F11/$G10</f>
        <v>1</v>
      </c>
      <c r="I11" s="793"/>
      <c r="J11" s="91">
        <f>H11*I$10</f>
        <v>15</v>
      </c>
      <c r="K11" s="883"/>
    </row>
    <row r="12" spans="1:11" ht="39" customHeight="1" x14ac:dyDescent="0.2">
      <c r="A12" s="786" t="s">
        <v>427</v>
      </c>
      <c r="B12" s="99" t="str">
        <f>B8</f>
        <v xml:space="preserve">DBI SRL </v>
      </c>
      <c r="C12" s="217">
        <v>0.9</v>
      </c>
      <c r="D12" s="206">
        <v>0.9</v>
      </c>
      <c r="E12" s="207">
        <v>0.9</v>
      </c>
      <c r="F12" s="89">
        <f t="shared" si="0"/>
        <v>0.9</v>
      </c>
      <c r="G12" s="789">
        <f>MAX(F12:F13)</f>
        <v>0.9</v>
      </c>
      <c r="H12" s="431">
        <f>F12/$G12</f>
        <v>1</v>
      </c>
      <c r="I12" s="792">
        <v>10</v>
      </c>
      <c r="J12" s="88">
        <f>H12*I$12</f>
        <v>10</v>
      </c>
      <c r="K12" s="883"/>
    </row>
    <row r="13" spans="1:11" ht="37.5" customHeight="1" thickBot="1" x14ac:dyDescent="0.25">
      <c r="A13" s="805"/>
      <c r="B13" s="100" t="str">
        <f>B9</f>
        <v xml:space="preserve">DIMED SRL </v>
      </c>
      <c r="C13" s="553">
        <v>0.9</v>
      </c>
      <c r="D13" s="554">
        <v>0.9</v>
      </c>
      <c r="E13" s="555">
        <v>0.9</v>
      </c>
      <c r="F13" s="95">
        <f t="shared" si="0"/>
        <v>0.9</v>
      </c>
      <c r="G13" s="791"/>
      <c r="H13" s="433">
        <f>F13/$G12</f>
        <v>1</v>
      </c>
      <c r="I13" s="794"/>
      <c r="J13" s="94">
        <f>H13*I$12</f>
        <v>10</v>
      </c>
      <c r="K13" s="883"/>
    </row>
    <row r="14" spans="1:11" ht="31.5" customHeight="1" x14ac:dyDescent="0.2">
      <c r="A14" s="786" t="s">
        <v>621</v>
      </c>
      <c r="B14" s="99" t="str">
        <f>B8</f>
        <v xml:space="preserve">DBI SRL </v>
      </c>
      <c r="C14" s="205">
        <v>1</v>
      </c>
      <c r="D14" s="206">
        <v>1</v>
      </c>
      <c r="E14" s="207">
        <v>1</v>
      </c>
      <c r="F14" s="89">
        <f t="shared" si="0"/>
        <v>1</v>
      </c>
      <c r="G14" s="789">
        <f>MAX(F14:F15)</f>
        <v>1</v>
      </c>
      <c r="H14" s="431">
        <f>F14/$G14</f>
        <v>1</v>
      </c>
      <c r="I14" s="792">
        <v>5</v>
      </c>
      <c r="J14" s="88">
        <f>H14*I$14</f>
        <v>5</v>
      </c>
      <c r="K14" s="883"/>
    </row>
    <row r="15" spans="1:11" ht="30.75" customHeight="1" thickBot="1" x14ac:dyDescent="0.25">
      <c r="A15" s="805"/>
      <c r="B15" s="100" t="str">
        <f>B9</f>
        <v xml:space="preserve">DIMED SRL </v>
      </c>
      <c r="C15" s="425">
        <v>1</v>
      </c>
      <c r="D15" s="434">
        <v>1</v>
      </c>
      <c r="E15" s="102">
        <v>1</v>
      </c>
      <c r="F15" s="101">
        <f t="shared" si="0"/>
        <v>1</v>
      </c>
      <c r="G15" s="806"/>
      <c r="H15" s="434">
        <f>F15/$G14</f>
        <v>1</v>
      </c>
      <c r="I15" s="807"/>
      <c r="J15" s="102">
        <f>H15*I$14</f>
        <v>5</v>
      </c>
      <c r="K15" s="884"/>
    </row>
    <row r="16" spans="1:11" ht="16.5" thickBot="1" x14ac:dyDescent="0.3">
      <c r="A16" s="103"/>
      <c r="B16" s="104"/>
      <c r="C16" s="105"/>
      <c r="D16" s="105"/>
      <c r="E16" s="105"/>
      <c r="F16" s="105"/>
      <c r="G16" s="105"/>
      <c r="H16" s="105"/>
      <c r="I16" s="105"/>
      <c r="J16" s="105"/>
      <c r="K16" s="105"/>
    </row>
    <row r="17" spans="1:11" ht="15.75" x14ac:dyDescent="0.25">
      <c r="A17" s="798" t="s">
        <v>627</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 xml:space="preserve">DBI SRL </v>
      </c>
      <c r="B19" s="148">
        <f>J8+J10+J12+J14</f>
        <v>80</v>
      </c>
      <c r="C19" s="535"/>
      <c r="D19" s="531"/>
      <c r="E19" s="531"/>
      <c r="F19" s="532"/>
      <c r="G19" s="109"/>
      <c r="H19" s="105"/>
      <c r="I19" s="105"/>
      <c r="J19" s="105"/>
      <c r="K19" s="105"/>
    </row>
    <row r="20" spans="1:11" ht="16.5" thickBot="1" x14ac:dyDescent="0.3">
      <c r="A20" s="112" t="str">
        <f>B9</f>
        <v xml:space="preserve">DIMED SRL </v>
      </c>
      <c r="B20" s="113">
        <f>J9+J11+J13+J15</f>
        <v>80</v>
      </c>
      <c r="C20" s="535"/>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A17:B18"/>
    <mergeCell ref="A10:A11"/>
    <mergeCell ref="G10:G11"/>
    <mergeCell ref="I10:I11"/>
    <mergeCell ref="A12:A13"/>
    <mergeCell ref="G12:G13"/>
    <mergeCell ref="I12:I13"/>
    <mergeCell ref="G14:G15"/>
    <mergeCell ref="I14:I15"/>
    <mergeCell ref="A14:A15"/>
    <mergeCell ref="I8:I9"/>
    <mergeCell ref="B1:K1"/>
    <mergeCell ref="A2:K2"/>
    <mergeCell ref="A3:K3"/>
    <mergeCell ref="A4:K4"/>
    <mergeCell ref="A5:K6"/>
    <mergeCell ref="K8:K15"/>
    <mergeCell ref="A8:A9"/>
    <mergeCell ref="G8:G9"/>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Foglio206"/>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545</v>
      </c>
      <c r="B2" s="775"/>
      <c r="C2" s="775"/>
      <c r="D2" s="775"/>
      <c r="E2" s="775"/>
      <c r="F2" s="775"/>
      <c r="G2" s="775"/>
      <c r="H2" s="775"/>
      <c r="I2" s="775"/>
      <c r="J2" s="775"/>
      <c r="K2" s="776"/>
      <c r="L2" s="105"/>
      <c r="M2" s="105"/>
    </row>
    <row r="3" spans="1:13" ht="21" thickBot="1" x14ac:dyDescent="0.35">
      <c r="A3" s="777">
        <f>'Elenco Lotti'!B309</f>
        <v>9830735329</v>
      </c>
      <c r="B3" s="778"/>
      <c r="C3" s="778"/>
      <c r="D3" s="778"/>
      <c r="E3" s="778"/>
      <c r="F3" s="778"/>
      <c r="G3" s="778"/>
      <c r="H3" s="778"/>
      <c r="I3" s="778"/>
      <c r="J3" s="778"/>
      <c r="K3" s="779"/>
      <c r="L3" s="105"/>
      <c r="M3" s="105"/>
    </row>
    <row r="4" spans="1:13" ht="21" thickBot="1" x14ac:dyDescent="0.35">
      <c r="A4" s="802" t="str">
        <f>'Elenco Lotti'!C308</f>
        <v>Sfintere artificiale</v>
      </c>
      <c r="B4" s="803"/>
      <c r="C4" s="803"/>
      <c r="D4" s="803"/>
      <c r="E4" s="803"/>
      <c r="F4" s="803"/>
      <c r="G4" s="803"/>
      <c r="H4" s="803"/>
      <c r="I4" s="803"/>
      <c r="J4" s="803"/>
      <c r="K4" s="804"/>
      <c r="L4" s="105"/>
      <c r="M4" s="105"/>
    </row>
    <row r="5" spans="1:13" ht="21.75" customHeight="1" x14ac:dyDescent="0.25">
      <c r="A5" s="780" t="str">
        <f>'Elenco Lotti'!C309</f>
        <v xml:space="preserve">Sfintere artificiale in un unico pezzo. Protesi dotata di un secondo palloncino (serbatoio) che interviene aumentando la pressione nella cuffia in caso di improvvisi rialzi della pressione addominale (occlusione “condizionata”), assicurando una migliore continenza urinaria. Pompa dotata di port autosigillante che consente per via percutanea di interagire con il dispositivo per aumentare o ridurre la pressione della cuffia sull’uretra </v>
      </c>
      <c r="B5" s="781"/>
      <c r="C5" s="781"/>
      <c r="D5" s="781"/>
      <c r="E5" s="781"/>
      <c r="F5" s="781"/>
      <c r="G5" s="781"/>
      <c r="H5" s="781"/>
      <c r="I5" s="781"/>
      <c r="J5" s="781"/>
      <c r="K5" s="782"/>
      <c r="L5" s="105"/>
      <c r="M5" s="105"/>
    </row>
    <row r="6" spans="1:13" ht="43.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102'!A19</f>
        <v xml:space="preserve">DBI SRL </v>
      </c>
      <c r="J8" s="811">
        <f>'LOTTO 102'!B19</f>
        <v>80</v>
      </c>
      <c r="K8" s="812"/>
      <c r="L8" s="117"/>
      <c r="M8" s="118"/>
    </row>
    <row r="9" spans="1:13" ht="16.5" thickBot="1" x14ac:dyDescent="0.3">
      <c r="A9" s="808"/>
      <c r="B9" s="808"/>
      <c r="C9" s="808"/>
      <c r="D9" s="808"/>
      <c r="E9" s="808"/>
      <c r="F9" s="808"/>
      <c r="G9" s="808"/>
      <c r="H9" s="808"/>
      <c r="I9" s="144" t="str">
        <f>'LOTTO 102'!A20</f>
        <v xml:space="preserve">DIMED SRL </v>
      </c>
      <c r="J9" s="811">
        <f>'LOTTO 102'!B20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11"/>
      <c r="F12" s="105"/>
      <c r="G12" s="822" t="s">
        <v>432</v>
      </c>
      <c r="H12" s="823"/>
      <c r="I12" s="144"/>
      <c r="J12" s="811"/>
      <c r="K12" s="812"/>
      <c r="L12" s="117"/>
      <c r="M12" s="118"/>
    </row>
    <row r="13" spans="1:13" ht="16.5" thickBot="1" x14ac:dyDescent="0.3">
      <c r="A13" s="819" t="s">
        <v>433</v>
      </c>
      <c r="B13" s="820"/>
      <c r="C13" s="820"/>
      <c r="D13" s="821"/>
      <c r="E13" s="311"/>
      <c r="F13" s="105"/>
      <c r="G13" s="824">
        <f>'Elenco Lotti'!O310</f>
        <v>349800.00000000006</v>
      </c>
      <c r="H13" s="825"/>
      <c r="I13" s="144"/>
      <c r="J13" s="811"/>
      <c r="K13" s="812"/>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 xml:space="preserve">DBI SRL </v>
      </c>
      <c r="B19" s="202"/>
      <c r="C19" s="835">
        <v>0.5</v>
      </c>
      <c r="D19" s="835">
        <f>MAX(B19:B20)</f>
        <v>0</v>
      </c>
      <c r="E19" s="312" t="e">
        <f>POWER(B19/$D$19,$C$19)</f>
        <v>#DIV/0!</v>
      </c>
      <c r="F19" s="835">
        <v>40</v>
      </c>
      <c r="G19" s="312" t="e">
        <f>E19*$F$19</f>
        <v>#DIV/0!</v>
      </c>
      <c r="H19" s="134">
        <f>TRUNC($G$13-($G$13/100*B19),2)</f>
        <v>349800</v>
      </c>
      <c r="I19" s="135" t="str">
        <f>A19</f>
        <v xml:space="preserve">DBI SRL </v>
      </c>
      <c r="J19" s="312">
        <f>IF(I19=I8,J8,IF(I19=$H$7,$I$7,IF(I19=$H$8,$I$8,IF(I19=#REF!,#REF!,IF(I19=$H$10,$I$10,IF(I19=$H$11,$I$11,"1"))))))</f>
        <v>80</v>
      </c>
      <c r="K19" s="312" t="e">
        <f>G19</f>
        <v>#DIV/0!</v>
      </c>
      <c r="L19" s="70" t="e">
        <f>SUM(J19,K19)</f>
        <v>#DIV/0!</v>
      </c>
      <c r="M19" s="71" t="e">
        <f>IF(AND(K19&gt;=20,J19&gt;=60),"ANOMALIA","NO ANOMALIA")</f>
        <v>#DIV/0!</v>
      </c>
    </row>
    <row r="20" spans="1:13" ht="16.5" thickBot="1" x14ac:dyDescent="0.25">
      <c r="A20" s="140" t="str">
        <f>I9</f>
        <v xml:space="preserve">DIMED SRL </v>
      </c>
      <c r="B20" s="204"/>
      <c r="C20" s="837"/>
      <c r="D20" s="837"/>
      <c r="E20" s="313" t="e">
        <f>POWER(B20/$D$19,$C$19)</f>
        <v>#DIV/0!</v>
      </c>
      <c r="F20" s="837"/>
      <c r="G20" s="313" t="e">
        <f>E20*$F$19</f>
        <v>#DIV/0!</v>
      </c>
      <c r="H20" s="142">
        <f>TRUNC($G$13-($G$13/100*B20),2)</f>
        <v>349800</v>
      </c>
      <c r="I20" s="143" t="str">
        <f>A20</f>
        <v xml:space="preserve">DIMED SRL </v>
      </c>
      <c r="J20" s="313">
        <f>IF(I20=I9,J9,IF(I20=$H$7,$I$7,IF(I20=$H$8,$I$8,IF(I20=#REF!,#REF!,IF(I20=$H$10,$I$10,IF(I20=$H$11,$I$11,"1"))))))</f>
        <v>80</v>
      </c>
      <c r="K20" s="313"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287" priority="1" operator="containsText" text="NO ANOMALIA">
      <formula>NOT(ISERROR(SEARCH("NO ANOMALIA",M19)))</formula>
    </cfRule>
    <cfRule type="containsText" dxfId="286" priority="2" operator="containsText" text="ANOMALIA">
      <formula>NOT(ISERROR(SEARCH("ANOMALIA",M19)))</formula>
    </cfRule>
  </conditionalFormatting>
  <conditionalFormatting sqref="M19:M20">
    <cfRule type="containsText" dxfId="285" priority="3" operator="containsText" text="ANOMALIA">
      <formula>NOT(ISERROR(SEARCH("ANOMALIA",M19)))</formula>
    </cfRule>
  </conditionalFormatting>
  <conditionalFormatting sqref="L19:L20">
    <cfRule type="expression" dxfId="284" priority="4">
      <formula>L19=MAX($L$19:$L$24)</formula>
    </cfRule>
  </conditionalFormatting>
  <pageMargins left="0.7" right="0.7" top="0.75" bottom="0.75" header="0.3" footer="0.3"/>
  <pageSetup paperSize="9"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Foglio207">
    <pageSetUpPr fitToPage="1"/>
  </sheetPr>
  <dimension ref="A1:K16"/>
  <sheetViews>
    <sheetView workbookViewId="0">
      <selection activeCell="E19" sqref="E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546</v>
      </c>
      <c r="B2" s="775"/>
      <c r="C2" s="775"/>
      <c r="D2" s="775"/>
      <c r="E2" s="775"/>
      <c r="F2" s="775"/>
      <c r="G2" s="775"/>
      <c r="H2" s="775"/>
      <c r="I2" s="775"/>
      <c r="J2" s="775"/>
      <c r="K2" s="776"/>
    </row>
    <row r="3" spans="1:11" ht="21" thickBot="1" x14ac:dyDescent="0.35">
      <c r="A3" s="777">
        <f>'Elenco Lotti'!B311</f>
        <v>9830739675</v>
      </c>
      <c r="B3" s="778"/>
      <c r="C3" s="778"/>
      <c r="D3" s="778"/>
      <c r="E3" s="778"/>
      <c r="F3" s="778"/>
      <c r="G3" s="778"/>
      <c r="H3" s="778"/>
      <c r="I3" s="778"/>
      <c r="J3" s="778"/>
      <c r="K3" s="779"/>
    </row>
    <row r="4" spans="1:11" ht="21" thickBot="1" x14ac:dyDescent="0.35">
      <c r="A4" s="802" t="str">
        <f>'Elenco Lotti'!C308</f>
        <v>Sfintere artificiale</v>
      </c>
      <c r="B4" s="803"/>
      <c r="C4" s="803"/>
      <c r="D4" s="803"/>
      <c r="E4" s="803"/>
      <c r="F4" s="803"/>
      <c r="G4" s="803"/>
      <c r="H4" s="803"/>
      <c r="I4" s="803"/>
      <c r="J4" s="803"/>
      <c r="K4" s="804"/>
    </row>
    <row r="5" spans="1:11" x14ac:dyDescent="0.2">
      <c r="A5" s="780" t="str">
        <f>'Elenco Lotti'!C311</f>
        <v>Kit composto da 2 palloncini in silicone, ciascuno collegato da un tubo flessibile ad un port che ne permette la regolazione  dopo l'impianto.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87" t="str">
        <f>'Elenco Lotti'!R311</f>
        <v xml:space="preserve">DIMED SRL </v>
      </c>
      <c r="C8" s="217">
        <v>0.9</v>
      </c>
      <c r="D8" s="206">
        <v>0.9</v>
      </c>
      <c r="E8" s="207">
        <v>0.9</v>
      </c>
      <c r="F8" s="89">
        <f>AVERAGE(C8:E8)</f>
        <v>0.9</v>
      </c>
      <c r="G8" s="604">
        <f>MAX(F8:F8)</f>
        <v>0.9</v>
      </c>
      <c r="H8" s="604">
        <f>F8/$G8</f>
        <v>1</v>
      </c>
      <c r="I8" s="607">
        <v>50</v>
      </c>
      <c r="J8" s="88">
        <f>H8*I$8</f>
        <v>50</v>
      </c>
      <c r="K8" s="882" t="s">
        <v>629</v>
      </c>
    </row>
    <row r="9" spans="1:11" ht="48" customHeight="1" thickBot="1" x14ac:dyDescent="0.25">
      <c r="A9" s="430" t="s">
        <v>623</v>
      </c>
      <c r="B9" s="96" t="str">
        <f>B8</f>
        <v xml:space="preserve">DIMED SRL </v>
      </c>
      <c r="C9" s="553">
        <v>0.9</v>
      </c>
      <c r="D9" s="554">
        <v>0.9</v>
      </c>
      <c r="E9" s="555">
        <v>0.9</v>
      </c>
      <c r="F9" s="564">
        <f>AVERAGE(C9:E9)</f>
        <v>0.9</v>
      </c>
      <c r="G9" s="562">
        <f>MAX(F9:F9)</f>
        <v>0.9</v>
      </c>
      <c r="H9" s="562">
        <f>F9/$G9</f>
        <v>1</v>
      </c>
      <c r="I9" s="614">
        <v>15</v>
      </c>
      <c r="J9" s="563">
        <f>H9*I$9</f>
        <v>15</v>
      </c>
      <c r="K9" s="883"/>
    </row>
    <row r="10" spans="1:11" ht="48" customHeight="1" thickBot="1" x14ac:dyDescent="0.25">
      <c r="A10" s="235" t="s">
        <v>427</v>
      </c>
      <c r="B10" s="236" t="str">
        <f>B8</f>
        <v xml:space="preserve">DIMED SRL </v>
      </c>
      <c r="C10" s="217">
        <v>0.9</v>
      </c>
      <c r="D10" s="206">
        <v>0.9</v>
      </c>
      <c r="E10" s="207">
        <v>0.9</v>
      </c>
      <c r="F10" s="89">
        <f>AVERAGE(C10:E10)</f>
        <v>0.9</v>
      </c>
      <c r="G10" s="604">
        <f>MAX(F10:F10)</f>
        <v>0.9</v>
      </c>
      <c r="H10" s="604">
        <f>F10/$G10</f>
        <v>1</v>
      </c>
      <c r="I10" s="607">
        <v>10</v>
      </c>
      <c r="J10" s="88">
        <f>H10*I$10</f>
        <v>10</v>
      </c>
      <c r="K10" s="883"/>
    </row>
    <row r="11" spans="1:11" ht="48" customHeight="1" thickBot="1" x14ac:dyDescent="0.25">
      <c r="A11" s="235" t="s">
        <v>621</v>
      </c>
      <c r="B11" s="236" t="str">
        <f>B8</f>
        <v xml:space="preserve">DIMED SRL </v>
      </c>
      <c r="C11" s="553">
        <v>1</v>
      </c>
      <c r="D11" s="554">
        <v>1</v>
      </c>
      <c r="E11" s="555">
        <v>1</v>
      </c>
      <c r="F11" s="564">
        <f>AVERAGE(C11:E11)</f>
        <v>1</v>
      </c>
      <c r="G11" s="562">
        <f>MAX(F11:F11)</f>
        <v>1</v>
      </c>
      <c r="H11" s="562">
        <f>F11/$G11</f>
        <v>1</v>
      </c>
      <c r="I11" s="614">
        <v>5</v>
      </c>
      <c r="J11" s="563">
        <f>H11*I$11</f>
        <v>5</v>
      </c>
      <c r="K11" s="884"/>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626</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 xml:space="preserve">DIMED SRL </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9">
    <pageSetUpPr fitToPage="1"/>
  </sheetPr>
  <dimension ref="A1:K15"/>
  <sheetViews>
    <sheetView topLeftCell="A4" workbookViewId="0">
      <selection activeCell="E21" sqref="E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452</v>
      </c>
      <c r="B2" s="775"/>
      <c r="C2" s="775"/>
      <c r="D2" s="775"/>
      <c r="E2" s="775"/>
      <c r="F2" s="775"/>
      <c r="G2" s="775"/>
      <c r="H2" s="775"/>
      <c r="I2" s="775"/>
      <c r="J2" s="775"/>
      <c r="K2" s="776"/>
    </row>
    <row r="3" spans="1:11" ht="21" thickBot="1" x14ac:dyDescent="0.35">
      <c r="A3" s="777" t="str">
        <f>'Elenco Lotti'!B40</f>
        <v>982112698E</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Lotti'!C40</f>
        <v>Catetere  a doppio lume, provvisto di 2 connettori Luer Lock, diametro 10  Fr. con  punta da 6 FR flessibile e lunghezza 24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66.75" customHeight="1" thickBot="1" x14ac:dyDescent="0.25">
      <c r="A8" s="386" t="s">
        <v>622</v>
      </c>
      <c r="B8" s="151" t="str">
        <f>'Elenco Lotti'!R40</f>
        <v xml:space="preserve">COOK ITALIA SRL </v>
      </c>
      <c r="C8" s="205">
        <v>0.9</v>
      </c>
      <c r="D8" s="206">
        <v>0.9</v>
      </c>
      <c r="E8" s="207">
        <v>0.9</v>
      </c>
      <c r="F8" s="89">
        <f>AVERAGE(C8:E8)</f>
        <v>0.9</v>
      </c>
      <c r="G8" s="387">
        <f>MAX(F8:F8)</f>
        <v>0.9</v>
      </c>
      <c r="H8" s="387">
        <f>F8/$G8</f>
        <v>1</v>
      </c>
      <c r="I8" s="390">
        <v>50</v>
      </c>
      <c r="J8" s="88">
        <f>H8*I$8</f>
        <v>50</v>
      </c>
      <c r="K8" s="795" t="s">
        <v>642</v>
      </c>
    </row>
    <row r="9" spans="1:11" ht="66.75" customHeight="1" thickBot="1" x14ac:dyDescent="0.25">
      <c r="A9" s="386" t="s">
        <v>623</v>
      </c>
      <c r="B9" s="236" t="str">
        <f>B8</f>
        <v xml:space="preserve">COOK ITALIA SRL </v>
      </c>
      <c r="C9" s="205">
        <v>0.9</v>
      </c>
      <c r="D9" s="206">
        <v>0.9</v>
      </c>
      <c r="E9" s="207">
        <v>0.9</v>
      </c>
      <c r="F9" s="89">
        <f>AVERAGE(C9:E9)</f>
        <v>0.9</v>
      </c>
      <c r="G9" s="387">
        <f>MAX(F9:F9)</f>
        <v>0.9</v>
      </c>
      <c r="H9" s="387">
        <f>F9/$G9</f>
        <v>1</v>
      </c>
      <c r="I9" s="390">
        <v>15</v>
      </c>
      <c r="J9" s="88">
        <f>H9*I$9</f>
        <v>15</v>
      </c>
      <c r="K9" s="796"/>
    </row>
    <row r="10" spans="1:11" ht="66.75" customHeight="1" thickBot="1" x14ac:dyDescent="0.25">
      <c r="A10" s="235" t="s">
        <v>427</v>
      </c>
      <c r="B10" s="236" t="str">
        <f>B8</f>
        <v xml:space="preserve">COOK ITALIA SRL </v>
      </c>
      <c r="C10" s="205">
        <v>0.9</v>
      </c>
      <c r="D10" s="206">
        <v>0.9</v>
      </c>
      <c r="E10" s="207">
        <v>0.9</v>
      </c>
      <c r="F10" s="406">
        <f>AVERAGE(C10:E10)</f>
        <v>0.9</v>
      </c>
      <c r="G10" s="407">
        <f>MAX(F10:F10)</f>
        <v>0.9</v>
      </c>
      <c r="H10" s="407">
        <f>F10/$G10</f>
        <v>1</v>
      </c>
      <c r="I10" s="408">
        <v>10</v>
      </c>
      <c r="J10" s="409">
        <f>H10*I$10</f>
        <v>10</v>
      </c>
      <c r="K10" s="796"/>
    </row>
    <row r="11" spans="1:11" ht="66.75" customHeight="1" thickBot="1" x14ac:dyDescent="0.25">
      <c r="A11" s="235" t="s">
        <v>621</v>
      </c>
      <c r="B11" s="405" t="str">
        <f>B8</f>
        <v xml:space="preserve">COOK ITALIA SRL </v>
      </c>
      <c r="C11" s="237">
        <v>1</v>
      </c>
      <c r="D11" s="238">
        <v>1</v>
      </c>
      <c r="E11" s="410">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 xml:space="preserve">COOK ITALIA SRL </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Foglio208"/>
  <dimension ref="A1:M19"/>
  <sheetViews>
    <sheetView workbookViewId="0">
      <selection activeCell="M4" sqref="M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546</v>
      </c>
      <c r="B2" s="775"/>
      <c r="C2" s="775"/>
      <c r="D2" s="775"/>
      <c r="E2" s="775"/>
      <c r="F2" s="775"/>
      <c r="G2" s="775"/>
      <c r="H2" s="775"/>
      <c r="I2" s="775"/>
      <c r="J2" s="775"/>
      <c r="K2" s="776"/>
      <c r="L2" s="105"/>
      <c r="M2" s="105"/>
    </row>
    <row r="3" spans="1:13" ht="21" thickBot="1" x14ac:dyDescent="0.35">
      <c r="A3" s="777">
        <f>'Elenco Lotti'!B311</f>
        <v>9830739675</v>
      </c>
      <c r="B3" s="778"/>
      <c r="C3" s="778"/>
      <c r="D3" s="778"/>
      <c r="E3" s="778"/>
      <c r="F3" s="778"/>
      <c r="G3" s="778"/>
      <c r="H3" s="778"/>
      <c r="I3" s="778"/>
      <c r="J3" s="778"/>
      <c r="K3" s="779"/>
      <c r="L3" s="105"/>
      <c r="M3" s="105"/>
    </row>
    <row r="4" spans="1:13" ht="21" thickBot="1" x14ac:dyDescent="0.35">
      <c r="A4" s="802" t="str">
        <f>'Elenco Lotti'!C308</f>
        <v>Sfintere artificiale</v>
      </c>
      <c r="B4" s="803"/>
      <c r="C4" s="803"/>
      <c r="D4" s="803"/>
      <c r="E4" s="803"/>
      <c r="F4" s="803"/>
      <c r="G4" s="803"/>
      <c r="H4" s="803"/>
      <c r="I4" s="803"/>
      <c r="J4" s="803"/>
      <c r="K4" s="804"/>
      <c r="L4" s="105"/>
      <c r="M4" s="105"/>
    </row>
    <row r="5" spans="1:13" ht="21.75" customHeight="1" x14ac:dyDescent="0.25">
      <c r="A5" s="780" t="str">
        <f>'Elenco Lotti'!C311</f>
        <v>Kit composto da 2 palloncini in silicone, ciascuno collegato da un tubo flessibile ad un port che ne permette la regolazione  dopo l'impianto.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103'!A16</f>
        <v xml:space="preserve">DIMED SRL </v>
      </c>
      <c r="J8" s="811">
        <f>'LOTTO 103'!B16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1"/>
      <c r="F12" s="105"/>
      <c r="G12" s="822" t="s">
        <v>432</v>
      </c>
      <c r="H12" s="823"/>
      <c r="I12" s="150"/>
      <c r="J12" s="828"/>
      <c r="K12" s="829"/>
      <c r="L12" s="117"/>
      <c r="M12" s="118"/>
    </row>
    <row r="13" spans="1:13" ht="16.5" thickBot="1" x14ac:dyDescent="0.3">
      <c r="A13" s="819" t="s">
        <v>433</v>
      </c>
      <c r="B13" s="820"/>
      <c r="C13" s="820"/>
      <c r="D13" s="821"/>
      <c r="E13" s="311"/>
      <c r="F13" s="105"/>
      <c r="G13" s="824">
        <f>'Elenco Lotti'!O311</f>
        <v>233200</v>
      </c>
      <c r="H13" s="825"/>
      <c r="I13" s="150"/>
      <c r="J13" s="828"/>
      <c r="K13" s="829"/>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 xml:space="preserve">DIMED SRL </v>
      </c>
      <c r="B19" s="246"/>
      <c r="C19" s="247">
        <v>0.5</v>
      </c>
      <c r="D19" s="247">
        <f>MAX(B19:B19)</f>
        <v>0</v>
      </c>
      <c r="E19" s="247" t="e">
        <f>POWER(B19/$D$19,$C$19)</f>
        <v>#DIV/0!</v>
      </c>
      <c r="F19" s="247">
        <v>40</v>
      </c>
      <c r="G19" s="247" t="e">
        <f>E19*$F$19</f>
        <v>#DIV/0!</v>
      </c>
      <c r="H19" s="248">
        <f>TRUNC($G$13-($G$13/100*B19),2)</f>
        <v>233200</v>
      </c>
      <c r="I19" s="249" t="str">
        <f>A19</f>
        <v xml:space="preserve">DIMED SRL </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283" priority="1" operator="containsText" text="NO ANOMALIA">
      <formula>NOT(ISERROR(SEARCH("NO ANOMALIA",M19)))</formula>
    </cfRule>
    <cfRule type="containsText" dxfId="282" priority="2" operator="containsText" text="ANOMALIA">
      <formula>NOT(ISERROR(SEARCH("ANOMALIA",M19)))</formula>
    </cfRule>
  </conditionalFormatting>
  <conditionalFormatting sqref="M19">
    <cfRule type="containsText" dxfId="281" priority="3" operator="containsText" text="ANOMALIA">
      <formula>NOT(ISERROR(SEARCH("ANOMALIA",M19)))</formula>
    </cfRule>
  </conditionalFormatting>
  <conditionalFormatting sqref="L19">
    <cfRule type="expression" dxfId="280" priority="4">
      <formula>L19=MAX($L$19:$L$23)</formula>
    </cfRule>
  </conditionalFormatting>
  <pageMargins left="0.7" right="0.7" top="0.75" bottom="0.75" header="0.3" footer="0.3"/>
  <pageSetup paperSize="9"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Foglio209">
    <tabColor rgb="FFFF0000"/>
    <pageSetUpPr fitToPage="1"/>
  </sheetPr>
  <dimension ref="A1:K15"/>
  <sheetViews>
    <sheetView workbookViewId="0">
      <selection activeCell="H14" sqref="H1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547</v>
      </c>
      <c r="B2" s="775"/>
      <c r="C2" s="775"/>
      <c r="D2" s="775"/>
      <c r="E2" s="775"/>
      <c r="F2" s="775"/>
      <c r="G2" s="775"/>
      <c r="H2" s="775"/>
      <c r="I2" s="775"/>
      <c r="J2" s="775"/>
      <c r="K2" s="776"/>
    </row>
    <row r="3" spans="1:11" ht="21" thickBot="1" x14ac:dyDescent="0.35">
      <c r="A3" s="777" t="str">
        <f>'Elenco Lotti'!B312</f>
        <v>9830744A94</v>
      </c>
      <c r="B3" s="778"/>
      <c r="C3" s="778"/>
      <c r="D3" s="778"/>
      <c r="E3" s="778"/>
      <c r="F3" s="778"/>
      <c r="G3" s="778"/>
      <c r="H3" s="778"/>
      <c r="I3" s="778"/>
      <c r="J3" s="778"/>
      <c r="K3" s="779"/>
    </row>
    <row r="4" spans="1:11" ht="21" thickBot="1" x14ac:dyDescent="0.35">
      <c r="A4" s="802" t="str">
        <f>'Elenco Lotti'!C308</f>
        <v>Sfintere artificiale</v>
      </c>
      <c r="B4" s="803"/>
      <c r="C4" s="803"/>
      <c r="D4" s="803"/>
      <c r="E4" s="803"/>
      <c r="F4" s="803"/>
      <c r="G4" s="803"/>
      <c r="H4" s="803"/>
      <c r="I4" s="803"/>
      <c r="J4" s="803"/>
      <c r="K4" s="804"/>
    </row>
    <row r="5" spans="1:11" x14ac:dyDescent="0.2">
      <c r="A5" s="780" t="str">
        <f>'Elenco Lotti'!C312</f>
        <v xml:space="preserve">Protesi costituita da due bracci di fissaggio di silicone con all'interno una doppia mesh di rinforzo ed un cuscinetto radiopaco in schiuma di silicone. I bracci devono essere dotati di più fori per fissare i bracci stessi a bottoncini presenti sul retro del cuscinetto. Un port autosigillante permette di aumentare o ridurre il volume del cuscinetto mediante soluzione fisiologica aumentando o riducendo la coaptazione dell'uretra. </v>
      </c>
      <c r="B5" s="781"/>
      <c r="C5" s="781"/>
      <c r="D5" s="781"/>
      <c r="E5" s="781"/>
      <c r="F5" s="781"/>
      <c r="G5" s="781"/>
      <c r="H5" s="781"/>
      <c r="I5" s="781"/>
      <c r="J5" s="781"/>
      <c r="K5" s="782"/>
    </row>
    <row r="6" spans="1:11" ht="66"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07" t="s">
        <v>425</v>
      </c>
      <c r="B8" s="151" t="str">
        <f>'Elenco Lotti'!R41</f>
        <v>DESERTO</v>
      </c>
      <c r="C8" s="205"/>
      <c r="D8" s="206"/>
      <c r="E8" s="207"/>
      <c r="F8" s="89" t="e">
        <f>AVERAGE(C8:E8)</f>
        <v>#DIV/0!</v>
      </c>
      <c r="G8" s="308" t="e">
        <f>MAX(F8:F8)</f>
        <v>#DIV/0!</v>
      </c>
      <c r="H8" s="308" t="e">
        <f>F8/$G8</f>
        <v>#DIV/0!</v>
      </c>
      <c r="I8" s="309">
        <v>35</v>
      </c>
      <c r="J8" s="88" t="e">
        <f>H8*I$8</f>
        <v>#DIV/0!</v>
      </c>
      <c r="K8" s="310"/>
    </row>
    <row r="9" spans="1:11" ht="48" customHeight="1" thickBot="1" x14ac:dyDescent="0.25">
      <c r="A9" s="307" t="s">
        <v>426</v>
      </c>
      <c r="B9" s="96" t="str">
        <f>B8</f>
        <v>DESERTO</v>
      </c>
      <c r="C9" s="205"/>
      <c r="D9" s="206"/>
      <c r="E9" s="207"/>
      <c r="F9" s="89" t="e">
        <f>AVERAGE(C9:E9)</f>
        <v>#DIV/0!</v>
      </c>
      <c r="G9" s="308" t="e">
        <f>MAX(F9:F9)</f>
        <v>#DIV/0!</v>
      </c>
      <c r="H9" s="308" t="e">
        <f>F9/$G9</f>
        <v>#DIV/0!</v>
      </c>
      <c r="I9" s="309">
        <v>10</v>
      </c>
      <c r="J9" s="88" t="e">
        <f>H9*I$9</f>
        <v>#DIV/0!</v>
      </c>
      <c r="K9" s="310"/>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99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Foglio210">
    <tabColor rgb="FFFF0000"/>
  </sheetPr>
  <dimension ref="A1:M19"/>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547</v>
      </c>
      <c r="B2" s="775"/>
      <c r="C2" s="775"/>
      <c r="D2" s="775"/>
      <c r="E2" s="775"/>
      <c r="F2" s="775"/>
      <c r="G2" s="775"/>
      <c r="H2" s="775"/>
      <c r="I2" s="775"/>
      <c r="J2" s="775"/>
      <c r="K2" s="776"/>
      <c r="L2" s="105"/>
      <c r="M2" s="105"/>
    </row>
    <row r="3" spans="1:13" ht="21" thickBot="1" x14ac:dyDescent="0.35">
      <c r="A3" s="777" t="str">
        <f>'Elenco Lotti'!B312</f>
        <v>9830744A94</v>
      </c>
      <c r="B3" s="778"/>
      <c r="C3" s="778"/>
      <c r="D3" s="778"/>
      <c r="E3" s="778"/>
      <c r="F3" s="778"/>
      <c r="G3" s="778"/>
      <c r="H3" s="778"/>
      <c r="I3" s="778"/>
      <c r="J3" s="778"/>
      <c r="K3" s="779"/>
      <c r="L3" s="105"/>
      <c r="M3" s="105"/>
    </row>
    <row r="4" spans="1:13" ht="21" thickBot="1" x14ac:dyDescent="0.35">
      <c r="A4" s="802" t="str">
        <f>'Elenco Lotti'!C308</f>
        <v>Sfintere artificiale</v>
      </c>
      <c r="B4" s="803"/>
      <c r="C4" s="803"/>
      <c r="D4" s="803"/>
      <c r="E4" s="803"/>
      <c r="F4" s="803"/>
      <c r="G4" s="803"/>
      <c r="H4" s="803"/>
      <c r="I4" s="803"/>
      <c r="J4" s="803"/>
      <c r="K4" s="804"/>
      <c r="L4" s="105"/>
      <c r="M4" s="105"/>
    </row>
    <row r="5" spans="1:13" ht="21.75" customHeight="1" x14ac:dyDescent="0.25">
      <c r="A5" s="780" t="str">
        <f>'Elenco Lotti'!C312</f>
        <v xml:space="preserve">Protesi costituita da due bracci di fissaggio di silicone con all'interno una doppia mesh di rinforzo ed un cuscinetto radiopaco in schiuma di silicone. I bracci devono essere dotati di più fori per fissare i bracci stessi a bottoncini presenti sul retro del cuscinetto. Un port autosigillante permette di aumentare o ridurre il volume del cuscinetto mediante soluzione fisiologica aumentando o riducendo la coaptazione dell'uretra. </v>
      </c>
      <c r="B5" s="781"/>
      <c r="C5" s="781"/>
      <c r="D5" s="781"/>
      <c r="E5" s="781"/>
      <c r="F5" s="781"/>
      <c r="G5" s="781"/>
      <c r="H5" s="781"/>
      <c r="I5" s="781"/>
      <c r="J5" s="781"/>
      <c r="K5" s="782"/>
      <c r="L5" s="105"/>
      <c r="M5" s="105"/>
    </row>
    <row r="6" spans="1:13" ht="5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104'!A15</f>
        <v>DESERTO</v>
      </c>
      <c r="J8" s="811" t="e">
        <f>'LOTTO 104'!B15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1"/>
      <c r="F12" s="105"/>
      <c r="G12" s="822" t="s">
        <v>432</v>
      </c>
      <c r="H12" s="823"/>
      <c r="I12" s="150"/>
      <c r="J12" s="828"/>
      <c r="K12" s="829"/>
      <c r="L12" s="117"/>
      <c r="M12" s="118"/>
    </row>
    <row r="13" spans="1:13" ht="16.5" thickBot="1" x14ac:dyDescent="0.3">
      <c r="A13" s="819" t="s">
        <v>433</v>
      </c>
      <c r="B13" s="820"/>
      <c r="C13" s="820"/>
      <c r="D13" s="821"/>
      <c r="E13" s="311"/>
      <c r="F13" s="105"/>
      <c r="G13" s="824">
        <f>'Elenco Lotti'!O312</f>
        <v>349800.00000000006</v>
      </c>
      <c r="H13" s="825"/>
      <c r="I13" s="150"/>
      <c r="J13" s="828"/>
      <c r="K13" s="829"/>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349800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99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279" priority="1" operator="containsText" text="NO ANOMALIA">
      <formula>NOT(ISERROR(SEARCH("NO ANOMALIA",M19)))</formula>
    </cfRule>
    <cfRule type="containsText" dxfId="278" priority="2" operator="containsText" text="ANOMALIA">
      <formula>NOT(ISERROR(SEARCH("ANOMALIA",M19)))</formula>
    </cfRule>
  </conditionalFormatting>
  <conditionalFormatting sqref="M19">
    <cfRule type="containsText" dxfId="277" priority="3" operator="containsText" text="ANOMALIA">
      <formula>NOT(ISERROR(SEARCH("ANOMALIA",M19)))</formula>
    </cfRule>
  </conditionalFormatting>
  <conditionalFormatting sqref="L19">
    <cfRule type="expression" dxfId="276" priority="4">
      <formula>L19=MAX($L$19:$L$23)</formula>
    </cfRule>
  </conditionalFormatting>
  <pageMargins left="0.7" right="0.7" top="0.75" bottom="0.75" header="0.3" footer="0.3"/>
  <pageSetup paperSize="9"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Foglio211">
    <pageSetUpPr fitToPage="1"/>
  </sheetPr>
  <dimension ref="A1:K21"/>
  <sheetViews>
    <sheetView topLeftCell="A11" workbookViewId="0">
      <selection activeCell="J30" sqref="J3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548</v>
      </c>
      <c r="B2" s="775"/>
      <c r="C2" s="775"/>
      <c r="D2" s="775"/>
      <c r="E2" s="775"/>
      <c r="F2" s="775"/>
      <c r="G2" s="775"/>
      <c r="H2" s="775"/>
      <c r="I2" s="775"/>
      <c r="J2" s="775"/>
      <c r="K2" s="776"/>
    </row>
    <row r="3" spans="1:11" ht="21" thickBot="1" x14ac:dyDescent="0.35">
      <c r="A3" s="777" t="str">
        <f>'Elenco Lotti'!B314</f>
        <v>983075105E</v>
      </c>
      <c r="B3" s="778"/>
      <c r="C3" s="778"/>
      <c r="D3" s="778"/>
      <c r="E3" s="778"/>
      <c r="F3" s="778"/>
      <c r="G3" s="778"/>
      <c r="H3" s="778"/>
      <c r="I3" s="778"/>
      <c r="J3" s="778"/>
      <c r="K3" s="779"/>
    </row>
    <row r="4" spans="1:11" ht="21" thickBot="1" x14ac:dyDescent="0.35">
      <c r="A4" s="802" t="str">
        <f>'Elenco Lotti'!C313</f>
        <v>Protesi peniene e Testicolari</v>
      </c>
      <c r="B4" s="803"/>
      <c r="C4" s="803"/>
      <c r="D4" s="803"/>
      <c r="E4" s="803"/>
      <c r="F4" s="803"/>
      <c r="G4" s="803"/>
      <c r="H4" s="803"/>
      <c r="I4" s="803"/>
      <c r="J4" s="803"/>
      <c r="K4" s="804"/>
    </row>
    <row r="5" spans="1:11" x14ac:dyDescent="0.2">
      <c r="A5" s="780" t="str">
        <f>'Elenco Lotti'!C315</f>
        <v>Protesi Peniene Tricomponenti (cilindri,pompa,serbatoio)Cilindri in tripla camicia funzionamento di tipo idraulico con allungamento controllato dei cilindri sull'asse longitudinale,trasversale,  disponibilità di calibri ridotti, Pre-trattate con antibiotico .Varie misure,strumentario in uso gratuito.</v>
      </c>
      <c r="B5" s="781"/>
      <c r="C5" s="781"/>
      <c r="D5" s="781"/>
      <c r="E5" s="781"/>
      <c r="F5" s="781"/>
      <c r="G5" s="781"/>
      <c r="H5" s="781"/>
      <c r="I5" s="781"/>
      <c r="J5" s="781"/>
      <c r="K5" s="782"/>
    </row>
    <row r="6" spans="1:11" ht="41.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51.75" customHeight="1" x14ac:dyDescent="0.2">
      <c r="A8" s="786" t="s">
        <v>622</v>
      </c>
      <c r="B8" s="87" t="str">
        <f>'Elenco Lotti'!R314</f>
        <v xml:space="preserve">DBI SRL </v>
      </c>
      <c r="C8" s="217">
        <v>0.9</v>
      </c>
      <c r="D8" s="206">
        <v>0.9</v>
      </c>
      <c r="E8" s="207">
        <v>0.9</v>
      </c>
      <c r="F8" s="89">
        <f t="shared" ref="F8:F15" si="0">AVERAGE(C8:E8)</f>
        <v>0.9</v>
      </c>
      <c r="G8" s="789">
        <f>MAX(F8:F9)</f>
        <v>0.9</v>
      </c>
      <c r="H8" s="431">
        <f>F8/$G8</f>
        <v>1</v>
      </c>
      <c r="I8" s="792">
        <v>50</v>
      </c>
      <c r="J8" s="88">
        <f>H8*I$8</f>
        <v>50</v>
      </c>
      <c r="K8" s="795" t="s">
        <v>685</v>
      </c>
    </row>
    <row r="9" spans="1:11" ht="51.75" customHeight="1" thickBot="1" x14ac:dyDescent="0.25">
      <c r="A9" s="787"/>
      <c r="B9" s="93" t="str">
        <f>'Elenco Lotti'!R315</f>
        <v>COLOPLAST</v>
      </c>
      <c r="C9" s="494">
        <v>0.9</v>
      </c>
      <c r="D9" s="495">
        <v>0.9</v>
      </c>
      <c r="E9" s="496">
        <v>0.9</v>
      </c>
      <c r="F9" s="92">
        <f t="shared" si="0"/>
        <v>0.9</v>
      </c>
      <c r="G9" s="790"/>
      <c r="H9" s="432">
        <f>F9/$G8</f>
        <v>1</v>
      </c>
      <c r="I9" s="793"/>
      <c r="J9" s="91">
        <f>H9*I$8</f>
        <v>50</v>
      </c>
      <c r="K9" s="796"/>
    </row>
    <row r="10" spans="1:11" ht="51.75" customHeight="1" x14ac:dyDescent="0.2">
      <c r="A10" s="786" t="s">
        <v>623</v>
      </c>
      <c r="B10" s="96" t="str">
        <f>B8</f>
        <v xml:space="preserve">DBI SRL </v>
      </c>
      <c r="C10" s="217">
        <v>0.9</v>
      </c>
      <c r="D10" s="206">
        <v>0.9</v>
      </c>
      <c r="E10" s="207">
        <v>0.9</v>
      </c>
      <c r="F10" s="89">
        <f t="shared" si="0"/>
        <v>0.9</v>
      </c>
      <c r="G10" s="789">
        <f>MAX(F10:F11)</f>
        <v>0.9</v>
      </c>
      <c r="H10" s="431">
        <f>F10/$G10</f>
        <v>1</v>
      </c>
      <c r="I10" s="792">
        <v>15</v>
      </c>
      <c r="J10" s="88">
        <f>H10*I$10</f>
        <v>15</v>
      </c>
      <c r="K10" s="796"/>
    </row>
    <row r="11" spans="1:11" ht="51.75" customHeight="1" thickBot="1" x14ac:dyDescent="0.25">
      <c r="A11" s="787"/>
      <c r="B11" s="97" t="str">
        <f>B9</f>
        <v>COLOPLAST</v>
      </c>
      <c r="C11" s="494">
        <v>0.9</v>
      </c>
      <c r="D11" s="495">
        <v>0.9</v>
      </c>
      <c r="E11" s="496">
        <v>0.9</v>
      </c>
      <c r="F11" s="92">
        <f t="shared" si="0"/>
        <v>0.9</v>
      </c>
      <c r="G11" s="790"/>
      <c r="H11" s="432">
        <f>F11/$G10</f>
        <v>1</v>
      </c>
      <c r="I11" s="793"/>
      <c r="J11" s="91">
        <f>H11*I$10</f>
        <v>15</v>
      </c>
      <c r="K11" s="796"/>
    </row>
    <row r="12" spans="1:11" ht="51.75" customHeight="1" x14ac:dyDescent="0.2">
      <c r="A12" s="786" t="s">
        <v>427</v>
      </c>
      <c r="B12" s="99" t="str">
        <f>B8</f>
        <v xml:space="preserve">DBI SRL </v>
      </c>
      <c r="C12" s="217">
        <v>0.9</v>
      </c>
      <c r="D12" s="206">
        <v>0.9</v>
      </c>
      <c r="E12" s="207">
        <v>0.9</v>
      </c>
      <c r="F12" s="89">
        <f t="shared" si="0"/>
        <v>0.9</v>
      </c>
      <c r="G12" s="789">
        <f>MAX(F12:F13)</f>
        <v>0.9</v>
      </c>
      <c r="H12" s="431">
        <f>F12/$G12</f>
        <v>1</v>
      </c>
      <c r="I12" s="792">
        <v>10</v>
      </c>
      <c r="J12" s="88">
        <f>H12*I$12</f>
        <v>10</v>
      </c>
      <c r="K12" s="796"/>
    </row>
    <row r="13" spans="1:11" ht="51.75" customHeight="1" thickBot="1" x14ac:dyDescent="0.25">
      <c r="A13" s="805"/>
      <c r="B13" s="100" t="str">
        <f>B9</f>
        <v>COLOPLAST</v>
      </c>
      <c r="C13" s="494">
        <v>0.9</v>
      </c>
      <c r="D13" s="495">
        <v>0.9</v>
      </c>
      <c r="E13" s="496">
        <v>0.9</v>
      </c>
      <c r="F13" s="95">
        <f t="shared" si="0"/>
        <v>0.9</v>
      </c>
      <c r="G13" s="791"/>
      <c r="H13" s="433">
        <f>F13/$G12</f>
        <v>1</v>
      </c>
      <c r="I13" s="794"/>
      <c r="J13" s="94">
        <f>H13*I$12</f>
        <v>10</v>
      </c>
      <c r="K13" s="796"/>
    </row>
    <row r="14" spans="1:11" ht="51.75" customHeight="1" x14ac:dyDescent="0.2">
      <c r="A14" s="786" t="s">
        <v>621</v>
      </c>
      <c r="B14" s="99" t="str">
        <f>B8</f>
        <v xml:space="preserve">DBI SRL </v>
      </c>
      <c r="C14" s="205">
        <v>1</v>
      </c>
      <c r="D14" s="206">
        <v>1</v>
      </c>
      <c r="E14" s="207">
        <v>1</v>
      </c>
      <c r="F14" s="89">
        <f t="shared" si="0"/>
        <v>1</v>
      </c>
      <c r="G14" s="789">
        <f>MAX(F14:F15)</f>
        <v>1</v>
      </c>
      <c r="H14" s="431">
        <f>F14/$G14</f>
        <v>1</v>
      </c>
      <c r="I14" s="792">
        <v>5</v>
      </c>
      <c r="J14" s="88">
        <f>H14*I$14</f>
        <v>5</v>
      </c>
      <c r="K14" s="796"/>
    </row>
    <row r="15" spans="1:11" ht="51.75" customHeight="1" thickBot="1" x14ac:dyDescent="0.25">
      <c r="A15" s="805"/>
      <c r="B15" s="100" t="str">
        <f>B9</f>
        <v>COLOPLAST</v>
      </c>
      <c r="C15" s="214">
        <v>1</v>
      </c>
      <c r="D15" s="215">
        <v>1</v>
      </c>
      <c r="E15" s="216">
        <v>1</v>
      </c>
      <c r="F15" s="101">
        <f t="shared" si="0"/>
        <v>1</v>
      </c>
      <c r="G15" s="806"/>
      <c r="H15" s="434">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customHeight="1" x14ac:dyDescent="0.25">
      <c r="A17" s="798" t="s">
        <v>627</v>
      </c>
      <c r="B17" s="799"/>
      <c r="C17" s="106"/>
      <c r="D17" s="106"/>
      <c r="E17" s="106"/>
      <c r="F17" s="106"/>
      <c r="G17" s="106"/>
      <c r="H17" s="544"/>
      <c r="I17" s="105"/>
      <c r="J17" s="105"/>
      <c r="K17" s="105"/>
    </row>
    <row r="18" spans="1:11" ht="16.5" thickBot="1" x14ac:dyDescent="0.3">
      <c r="A18" s="800"/>
      <c r="B18" s="801"/>
      <c r="C18" s="106"/>
      <c r="D18" s="106"/>
      <c r="E18" s="106"/>
      <c r="F18" s="106"/>
      <c r="G18" s="106"/>
      <c r="H18" s="544"/>
      <c r="I18" s="105"/>
      <c r="J18" s="105"/>
      <c r="K18" s="105"/>
    </row>
    <row r="19" spans="1:11" ht="15.75" x14ac:dyDescent="0.25">
      <c r="A19" s="147" t="str">
        <f>B8</f>
        <v xml:space="preserve">DBI SRL </v>
      </c>
      <c r="B19" s="148">
        <f>J8+J10+J12+J14</f>
        <v>80</v>
      </c>
      <c r="C19" s="535"/>
      <c r="D19" s="531"/>
      <c r="E19" s="531"/>
      <c r="F19" s="532"/>
      <c r="G19" s="109"/>
      <c r="H19" s="544"/>
      <c r="I19" s="105"/>
      <c r="J19" s="105"/>
      <c r="K19" s="105"/>
    </row>
    <row r="20" spans="1:11" ht="16.5" thickBot="1" x14ac:dyDescent="0.3">
      <c r="A20" s="112" t="str">
        <f>B9</f>
        <v>COLOPLAST</v>
      </c>
      <c r="B20" s="113">
        <f>J9+J11+J13+J15</f>
        <v>80</v>
      </c>
      <c r="C20" s="535"/>
      <c r="D20" s="531"/>
      <c r="E20" s="531"/>
      <c r="F20" s="532"/>
      <c r="G20" s="109"/>
      <c r="H20" s="544"/>
      <c r="I20" s="105"/>
      <c r="J20" s="105"/>
      <c r="K20" s="105"/>
    </row>
    <row r="21" spans="1:11" x14ac:dyDescent="0.2">
      <c r="C21" s="229"/>
      <c r="D21" s="229"/>
      <c r="E21" s="229"/>
      <c r="F21" s="229"/>
      <c r="G21" s="229"/>
      <c r="H21" s="229"/>
    </row>
  </sheetData>
  <sheetProtection formatCells="0" formatColumns="0" formatRows="0" insertColumns="0" insertRows="0" insertHyperlinks="0" deleteColumns="0" deleteRows="0" sort="0" autoFilter="0" pivotTables="0"/>
  <mergeCells count="19">
    <mergeCell ref="A17:B18"/>
    <mergeCell ref="A10:A11"/>
    <mergeCell ref="G10:G11"/>
    <mergeCell ref="I10:I11"/>
    <mergeCell ref="A12:A13"/>
    <mergeCell ref="G12:G13"/>
    <mergeCell ref="I12:I13"/>
    <mergeCell ref="G14:G15"/>
    <mergeCell ref="I14:I15"/>
    <mergeCell ref="A14:A15"/>
    <mergeCell ref="I8:I9"/>
    <mergeCell ref="B1:K1"/>
    <mergeCell ref="A2:K2"/>
    <mergeCell ref="A3:K3"/>
    <mergeCell ref="A4:K4"/>
    <mergeCell ref="A5:K6"/>
    <mergeCell ref="K8:K15"/>
    <mergeCell ref="A8:A9"/>
    <mergeCell ref="G8:G9"/>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Foglio212"/>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548</v>
      </c>
      <c r="B2" s="775"/>
      <c r="C2" s="775"/>
      <c r="D2" s="775"/>
      <c r="E2" s="775"/>
      <c r="F2" s="775"/>
      <c r="G2" s="775"/>
      <c r="H2" s="775"/>
      <c r="I2" s="775"/>
      <c r="J2" s="775"/>
      <c r="K2" s="776"/>
      <c r="L2" s="105"/>
      <c r="M2" s="105"/>
    </row>
    <row r="3" spans="1:13" ht="21" thickBot="1" x14ac:dyDescent="0.35">
      <c r="A3" s="777" t="str">
        <f>'Elenco Lotti'!B314</f>
        <v>983075105E</v>
      </c>
      <c r="B3" s="778"/>
      <c r="C3" s="778"/>
      <c r="D3" s="778"/>
      <c r="E3" s="778"/>
      <c r="F3" s="778"/>
      <c r="G3" s="778"/>
      <c r="H3" s="778"/>
      <c r="I3" s="778"/>
      <c r="J3" s="778"/>
      <c r="K3" s="779"/>
      <c r="L3" s="105"/>
      <c r="M3" s="105"/>
    </row>
    <row r="4" spans="1:13" ht="21" thickBot="1" x14ac:dyDescent="0.35">
      <c r="A4" s="802" t="str">
        <f>'Elenco Lotti'!C313</f>
        <v>Protesi peniene e Testicolari</v>
      </c>
      <c r="B4" s="803"/>
      <c r="C4" s="803"/>
      <c r="D4" s="803"/>
      <c r="E4" s="803"/>
      <c r="F4" s="803"/>
      <c r="G4" s="803"/>
      <c r="H4" s="803"/>
      <c r="I4" s="803"/>
      <c r="J4" s="803"/>
      <c r="K4" s="804"/>
      <c r="L4" s="105"/>
      <c r="M4" s="105"/>
    </row>
    <row r="5" spans="1:13" ht="21.75" customHeight="1" x14ac:dyDescent="0.25">
      <c r="A5" s="780" t="str">
        <f>'Elenco Lotti'!C315</f>
        <v>Protesi Peniene Tricomponenti (cilindri,pompa,serbatoio)Cilindri in tripla camicia funzionamento di tipo idraulico con allungamento controllato dei cilindri sull'asse longitudinale,trasversale,  disponibilità di calibri ridotti, Pre-trattate con antibiotico .Varie misure,strumentario in uso gratuito.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105'!A19</f>
        <v xml:space="preserve">DBI SRL </v>
      </c>
      <c r="J8" s="811">
        <f>'LOTTO 105'!B19</f>
        <v>80</v>
      </c>
      <c r="K8" s="812"/>
      <c r="L8" s="117"/>
      <c r="M8" s="118"/>
    </row>
    <row r="9" spans="1:13" ht="16.5" thickBot="1" x14ac:dyDescent="0.3">
      <c r="A9" s="808"/>
      <c r="B9" s="808"/>
      <c r="C9" s="808"/>
      <c r="D9" s="808"/>
      <c r="E9" s="808"/>
      <c r="F9" s="808"/>
      <c r="G9" s="808"/>
      <c r="H9" s="808"/>
      <c r="I9" s="144" t="str">
        <f>'LOTTO 105'!A20</f>
        <v>COLOPLAST</v>
      </c>
      <c r="J9" s="811">
        <f>'LOTTO 105'!B20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11"/>
      <c r="F12" s="105"/>
      <c r="G12" s="822" t="s">
        <v>432</v>
      </c>
      <c r="H12" s="823"/>
      <c r="I12" s="144"/>
      <c r="J12" s="811"/>
      <c r="K12" s="812"/>
      <c r="L12" s="117"/>
      <c r="M12" s="118"/>
    </row>
    <row r="13" spans="1:13" ht="16.5" thickBot="1" x14ac:dyDescent="0.3">
      <c r="A13" s="819" t="s">
        <v>433</v>
      </c>
      <c r="B13" s="820"/>
      <c r="C13" s="820"/>
      <c r="D13" s="821"/>
      <c r="E13" s="311"/>
      <c r="F13" s="105"/>
      <c r="G13" s="824">
        <f>'Elenco Lotti'!O314</f>
        <v>233200</v>
      </c>
      <c r="H13" s="825"/>
      <c r="I13" s="144"/>
      <c r="J13" s="811"/>
      <c r="K13" s="812"/>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 xml:space="preserve">DBI SRL </v>
      </c>
      <c r="B19" s="202"/>
      <c r="C19" s="835">
        <v>0.5</v>
      </c>
      <c r="D19" s="835">
        <f>MAX(B19:B20)</f>
        <v>0</v>
      </c>
      <c r="E19" s="312" t="e">
        <f>POWER(B19/$D$19,$C$19)</f>
        <v>#DIV/0!</v>
      </c>
      <c r="F19" s="835">
        <v>40</v>
      </c>
      <c r="G19" s="312" t="e">
        <f>E19*$F$19</f>
        <v>#DIV/0!</v>
      </c>
      <c r="H19" s="134">
        <f>TRUNC($G$13-($G$13/100*B19),2)</f>
        <v>233200</v>
      </c>
      <c r="I19" s="135" t="str">
        <f>A19</f>
        <v xml:space="preserve">DBI SRL </v>
      </c>
      <c r="J19" s="312">
        <f>IF(I19=I8,J8,IF(I19=$H$7,$I$7,IF(I19=$H$8,$I$8,IF(I19=#REF!,#REF!,IF(I19=$H$10,$I$10,IF(I19=$H$11,$I$11,"1"))))))</f>
        <v>80</v>
      </c>
      <c r="K19" s="312" t="e">
        <f>G19</f>
        <v>#DIV/0!</v>
      </c>
      <c r="L19" s="70" t="e">
        <f>SUM(J19,K19)</f>
        <v>#DIV/0!</v>
      </c>
      <c r="M19" s="71" t="e">
        <f>IF(AND(K19&gt;=20,J19&gt;=60),"ANOMALIA","NO ANOMALIA")</f>
        <v>#DIV/0!</v>
      </c>
    </row>
    <row r="20" spans="1:13" ht="16.5" thickBot="1" x14ac:dyDescent="0.25">
      <c r="A20" s="140" t="str">
        <f>I9</f>
        <v>COLOPLAST</v>
      </c>
      <c r="B20" s="204"/>
      <c r="C20" s="837"/>
      <c r="D20" s="837"/>
      <c r="E20" s="313" t="e">
        <f>POWER(B20/$D$19,$C$19)</f>
        <v>#DIV/0!</v>
      </c>
      <c r="F20" s="837"/>
      <c r="G20" s="313" t="e">
        <f>E20*$F$19</f>
        <v>#DIV/0!</v>
      </c>
      <c r="H20" s="142">
        <f>TRUNC($G$13-($G$13/100*B20),2)</f>
        <v>233200</v>
      </c>
      <c r="I20" s="143" t="str">
        <f>A20</f>
        <v>COLOPLAST</v>
      </c>
      <c r="J20" s="313">
        <f>IF(I20=I9,J9,IF(I20=$H$7,$I$7,IF(I20=$H$8,$I$8,IF(I20=#REF!,#REF!,IF(I20=$H$10,$I$10,IF(I20=$H$11,$I$11,"1"))))))</f>
        <v>80</v>
      </c>
      <c r="K20" s="313"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275" priority="1" operator="containsText" text="NO ANOMALIA">
      <formula>NOT(ISERROR(SEARCH("NO ANOMALIA",M19)))</formula>
    </cfRule>
    <cfRule type="containsText" dxfId="274" priority="2" operator="containsText" text="ANOMALIA">
      <formula>NOT(ISERROR(SEARCH("ANOMALIA",M19)))</formula>
    </cfRule>
  </conditionalFormatting>
  <conditionalFormatting sqref="M19:M20">
    <cfRule type="containsText" dxfId="273" priority="3" operator="containsText" text="ANOMALIA">
      <formula>NOT(ISERROR(SEARCH("ANOMALIA",M19)))</formula>
    </cfRule>
  </conditionalFormatting>
  <conditionalFormatting sqref="L19:L20">
    <cfRule type="expression" dxfId="272" priority="4">
      <formula>L19=MAX($L$19:$L$24)</formula>
    </cfRule>
  </conditionalFormatting>
  <pageMargins left="0.7" right="0.7" top="0.75" bottom="0.75" header="0.3" footer="0.3"/>
  <pageSetup paperSize="9"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Foglio213">
    <pageSetUpPr fitToPage="1"/>
  </sheetPr>
  <dimension ref="A1:K20"/>
  <sheetViews>
    <sheetView topLeftCell="A4" workbookViewId="0">
      <selection activeCell="E17" sqref="E17:F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549</v>
      </c>
      <c r="B2" s="775"/>
      <c r="C2" s="775"/>
      <c r="D2" s="775"/>
      <c r="E2" s="775"/>
      <c r="F2" s="775"/>
      <c r="G2" s="775"/>
      <c r="H2" s="775"/>
      <c r="I2" s="775"/>
      <c r="J2" s="775"/>
      <c r="K2" s="776"/>
    </row>
    <row r="3" spans="1:11" ht="21" thickBot="1" x14ac:dyDescent="0.35">
      <c r="A3" s="865" t="str">
        <f>'Elenco Lotti'!B316</f>
        <v>9832470AEB</v>
      </c>
      <c r="B3" s="778"/>
      <c r="C3" s="778"/>
      <c r="D3" s="778"/>
      <c r="E3" s="778"/>
      <c r="F3" s="778"/>
      <c r="G3" s="778"/>
      <c r="H3" s="778"/>
      <c r="I3" s="778"/>
      <c r="J3" s="778"/>
      <c r="K3" s="779"/>
    </row>
    <row r="4" spans="1:11" ht="21" thickBot="1" x14ac:dyDescent="0.35">
      <c r="A4" s="802" t="str">
        <f>'Elenco Lotti'!C313</f>
        <v>Protesi peniene e Testicolari</v>
      </c>
      <c r="B4" s="803"/>
      <c r="C4" s="803"/>
      <c r="D4" s="803"/>
      <c r="E4" s="803"/>
      <c r="F4" s="803"/>
      <c r="G4" s="803"/>
      <c r="H4" s="803"/>
      <c r="I4" s="803"/>
      <c r="J4" s="803"/>
      <c r="K4" s="804"/>
    </row>
    <row r="5" spans="1:11" x14ac:dyDescent="0.2">
      <c r="A5" s="780" t="str">
        <f>'Elenco Lotti'!C316</f>
        <v>Protesi semirigida o Malleabile Monocomponente costituita da una parte centrale articolabile composta da segmenti alternati in titanio e polietilene.Varie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8.25" customHeight="1" x14ac:dyDescent="0.2">
      <c r="A8" s="786" t="s">
        <v>622</v>
      </c>
      <c r="B8" s="87" t="str">
        <f>'Elenco Lotti'!R316</f>
        <v>COLOPLAST</v>
      </c>
      <c r="C8" s="217">
        <v>0.9</v>
      </c>
      <c r="D8" s="206">
        <v>0.9</v>
      </c>
      <c r="E8" s="207">
        <v>0.9</v>
      </c>
      <c r="F8" s="89">
        <f t="shared" ref="F8:F15" si="0">AVERAGE(C8:E8)</f>
        <v>0.9</v>
      </c>
      <c r="G8" s="789">
        <f>MAX(F8:F9)</f>
        <v>0.9</v>
      </c>
      <c r="H8" s="431">
        <f>F8/$G8</f>
        <v>1</v>
      </c>
      <c r="I8" s="792">
        <v>50</v>
      </c>
      <c r="J8" s="88">
        <f>H8*I$8</f>
        <v>50</v>
      </c>
      <c r="K8" s="795" t="s">
        <v>686</v>
      </c>
    </row>
    <row r="9" spans="1:11" ht="38.25" customHeight="1" thickBot="1" x14ac:dyDescent="0.25">
      <c r="A9" s="787"/>
      <c r="B9" s="286" t="str">
        <f>'Elenco Lotti'!R317</f>
        <v xml:space="preserve">DIMED SRL </v>
      </c>
      <c r="C9" s="553">
        <v>0.9</v>
      </c>
      <c r="D9" s="554">
        <v>0.9</v>
      </c>
      <c r="E9" s="555">
        <v>0.9</v>
      </c>
      <c r="F9" s="92">
        <f t="shared" si="0"/>
        <v>0.9</v>
      </c>
      <c r="G9" s="790"/>
      <c r="H9" s="432">
        <f>F9/$G8</f>
        <v>1</v>
      </c>
      <c r="I9" s="793"/>
      <c r="J9" s="91">
        <f>H9*I$8</f>
        <v>50</v>
      </c>
      <c r="K9" s="796"/>
    </row>
    <row r="10" spans="1:11" ht="38.25" customHeight="1" x14ac:dyDescent="0.2">
      <c r="A10" s="786" t="s">
        <v>623</v>
      </c>
      <c r="B10" s="99" t="str">
        <f>B8</f>
        <v>COLOPLAST</v>
      </c>
      <c r="C10" s="217">
        <v>0.9</v>
      </c>
      <c r="D10" s="206">
        <v>0.9</v>
      </c>
      <c r="E10" s="207">
        <v>0.9</v>
      </c>
      <c r="F10" s="89">
        <f t="shared" si="0"/>
        <v>0.9</v>
      </c>
      <c r="G10" s="789">
        <f>MAX(F10:F11)</f>
        <v>0.9</v>
      </c>
      <c r="H10" s="431">
        <f>F10/$G10</f>
        <v>1</v>
      </c>
      <c r="I10" s="792">
        <v>15</v>
      </c>
      <c r="J10" s="88">
        <f>H10*I$10</f>
        <v>15</v>
      </c>
      <c r="K10" s="796"/>
    </row>
    <row r="11" spans="1:11" ht="38.25" customHeight="1" thickBot="1" x14ac:dyDescent="0.25">
      <c r="A11" s="787"/>
      <c r="B11" s="100" t="str">
        <f>B9</f>
        <v xml:space="preserve">DIMED SRL </v>
      </c>
      <c r="C11" s="494">
        <v>0.9</v>
      </c>
      <c r="D11" s="495">
        <v>0.9</v>
      </c>
      <c r="E11" s="496">
        <v>0.9</v>
      </c>
      <c r="F11" s="92">
        <f t="shared" si="0"/>
        <v>0.9</v>
      </c>
      <c r="G11" s="790"/>
      <c r="H11" s="432">
        <f>F11/$G10</f>
        <v>1</v>
      </c>
      <c r="I11" s="793"/>
      <c r="J11" s="91">
        <f>H11*I$10</f>
        <v>15</v>
      </c>
      <c r="K11" s="796"/>
    </row>
    <row r="12" spans="1:11" ht="38.25" customHeight="1" x14ac:dyDescent="0.2">
      <c r="A12" s="786" t="s">
        <v>427</v>
      </c>
      <c r="B12" s="99" t="str">
        <f>B8</f>
        <v>COLOPLAST</v>
      </c>
      <c r="C12" s="217">
        <v>0.9</v>
      </c>
      <c r="D12" s="206">
        <v>0.9</v>
      </c>
      <c r="E12" s="207">
        <v>0.9</v>
      </c>
      <c r="F12" s="89">
        <f t="shared" si="0"/>
        <v>0.9</v>
      </c>
      <c r="G12" s="789">
        <f>MAX(F12:F13)</f>
        <v>0.9</v>
      </c>
      <c r="H12" s="431">
        <f>F12/$G12</f>
        <v>1</v>
      </c>
      <c r="I12" s="792">
        <v>10</v>
      </c>
      <c r="J12" s="88">
        <f>H12*I$12</f>
        <v>10</v>
      </c>
      <c r="K12" s="796"/>
    </row>
    <row r="13" spans="1:11" ht="38.25" customHeight="1" thickBot="1" x14ac:dyDescent="0.25">
      <c r="A13" s="805"/>
      <c r="B13" s="100" t="str">
        <f>B9</f>
        <v xml:space="preserve">DIMED SRL </v>
      </c>
      <c r="C13" s="494">
        <v>0.9</v>
      </c>
      <c r="D13" s="495">
        <v>0.9</v>
      </c>
      <c r="E13" s="496">
        <v>0.9</v>
      </c>
      <c r="F13" s="95">
        <f t="shared" si="0"/>
        <v>0.9</v>
      </c>
      <c r="G13" s="791"/>
      <c r="H13" s="433">
        <f>F13/$G12</f>
        <v>1</v>
      </c>
      <c r="I13" s="794"/>
      <c r="J13" s="94">
        <f>H13*I$12</f>
        <v>10</v>
      </c>
      <c r="K13" s="796"/>
    </row>
    <row r="14" spans="1:11" ht="38.25" customHeight="1" x14ac:dyDescent="0.2">
      <c r="A14" s="786" t="s">
        <v>621</v>
      </c>
      <c r="B14" s="99" t="str">
        <f>B8</f>
        <v>COLOPLAST</v>
      </c>
      <c r="C14" s="205">
        <v>1</v>
      </c>
      <c r="D14" s="206">
        <v>1</v>
      </c>
      <c r="E14" s="207">
        <v>1</v>
      </c>
      <c r="F14" s="89">
        <f t="shared" si="0"/>
        <v>1</v>
      </c>
      <c r="G14" s="789">
        <f>MAX(F14:F15)</f>
        <v>1</v>
      </c>
      <c r="H14" s="431">
        <f>F14/$G14</f>
        <v>1</v>
      </c>
      <c r="I14" s="792">
        <v>5</v>
      </c>
      <c r="J14" s="88">
        <f>H14*I$14</f>
        <v>5</v>
      </c>
      <c r="K14" s="796"/>
    </row>
    <row r="15" spans="1:11" ht="38.25" customHeight="1" thickBot="1" x14ac:dyDescent="0.25">
      <c r="A15" s="805"/>
      <c r="B15" s="100" t="str">
        <f>B9</f>
        <v xml:space="preserve">DIMED SRL </v>
      </c>
      <c r="C15" s="214">
        <v>1</v>
      </c>
      <c r="D15" s="215">
        <v>1</v>
      </c>
      <c r="E15" s="216">
        <v>1</v>
      </c>
      <c r="F15" s="101">
        <f t="shared" si="0"/>
        <v>1</v>
      </c>
      <c r="G15" s="806"/>
      <c r="H15" s="434">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x14ac:dyDescent="0.25">
      <c r="A17" s="798" t="s">
        <v>627</v>
      </c>
      <c r="B17" s="799"/>
      <c r="C17" s="106"/>
      <c r="D17" s="106"/>
      <c r="E17" s="903"/>
      <c r="F17" s="903"/>
      <c r="G17" s="106"/>
      <c r="H17" s="105"/>
      <c r="I17" s="105"/>
      <c r="J17" s="105"/>
      <c r="K17" s="105"/>
    </row>
    <row r="18" spans="1:11" ht="16.5" thickBot="1" x14ac:dyDescent="0.3">
      <c r="A18" s="800"/>
      <c r="B18" s="801"/>
      <c r="C18" s="106"/>
      <c r="D18" s="106"/>
      <c r="E18" s="903"/>
      <c r="F18" s="903"/>
      <c r="G18" s="106"/>
      <c r="H18" s="105"/>
      <c r="I18" s="105"/>
      <c r="J18" s="105"/>
      <c r="K18" s="105"/>
    </row>
    <row r="19" spans="1:11" ht="15.75" x14ac:dyDescent="0.25">
      <c r="A19" s="147" t="str">
        <f>B8</f>
        <v>COLOPLAST</v>
      </c>
      <c r="B19" s="148">
        <f>J8+J10+J12+J14</f>
        <v>80</v>
      </c>
      <c r="C19" s="878"/>
      <c r="D19" s="531"/>
      <c r="E19" s="902"/>
      <c r="F19" s="532"/>
      <c r="G19" s="109"/>
      <c r="H19" s="105"/>
      <c r="I19" s="105"/>
      <c r="J19" s="105"/>
      <c r="K19" s="105"/>
    </row>
    <row r="20" spans="1:11" ht="16.5" thickBot="1" x14ac:dyDescent="0.3">
      <c r="A20" s="112" t="str">
        <f>B9</f>
        <v xml:space="preserve">DIMED SRL </v>
      </c>
      <c r="B20" s="113">
        <f>J9+J11+J13+J15</f>
        <v>80</v>
      </c>
      <c r="C20" s="878"/>
      <c r="D20" s="531"/>
      <c r="E20" s="902"/>
      <c r="F20" s="532"/>
      <c r="G20" s="109"/>
      <c r="H20" s="105"/>
      <c r="I20" s="105"/>
      <c r="J20" s="105"/>
      <c r="K20" s="105"/>
    </row>
  </sheetData>
  <sheetProtection formatCells="0" formatColumns="0" formatRows="0" insertColumns="0" insertRows="0" insertHyperlinks="0" deleteColumns="0" deleteRows="0" sort="0" autoFilter="0" pivotTables="0"/>
  <mergeCells count="22">
    <mergeCell ref="K8:K15"/>
    <mergeCell ref="A8:A9"/>
    <mergeCell ref="G8:G9"/>
    <mergeCell ref="G14:G15"/>
    <mergeCell ref="I14:I15"/>
    <mergeCell ref="A14:A15"/>
    <mergeCell ref="C19:C20"/>
    <mergeCell ref="E19:E20"/>
    <mergeCell ref="I8:I9"/>
    <mergeCell ref="B1:K1"/>
    <mergeCell ref="A2:K2"/>
    <mergeCell ref="A3:K3"/>
    <mergeCell ref="A4:K4"/>
    <mergeCell ref="A5:K6"/>
    <mergeCell ref="A17:B18"/>
    <mergeCell ref="A10:A11"/>
    <mergeCell ref="G10:G11"/>
    <mergeCell ref="I10:I11"/>
    <mergeCell ref="A12:A13"/>
    <mergeCell ref="G12:G13"/>
    <mergeCell ref="E17:F18"/>
    <mergeCell ref="I12:I13"/>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Foglio214"/>
  <dimension ref="A1:M20"/>
  <sheetViews>
    <sheetView workbookViewId="0">
      <selection activeCell="J9" sqref="J9:K9"/>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33.28515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549</v>
      </c>
      <c r="B2" s="775"/>
      <c r="C2" s="775"/>
      <c r="D2" s="775"/>
      <c r="E2" s="775"/>
      <c r="F2" s="775"/>
      <c r="G2" s="775"/>
      <c r="H2" s="775"/>
      <c r="I2" s="775"/>
      <c r="J2" s="775"/>
      <c r="K2" s="776"/>
      <c r="L2" s="105"/>
      <c r="M2" s="105"/>
    </row>
    <row r="3" spans="1:13" ht="21" thickBot="1" x14ac:dyDescent="0.35">
      <c r="A3" s="865" t="str">
        <f>'Elenco Lotti'!B316</f>
        <v>9832470AEB</v>
      </c>
      <c r="B3" s="778"/>
      <c r="C3" s="778"/>
      <c r="D3" s="778"/>
      <c r="E3" s="778"/>
      <c r="F3" s="778"/>
      <c r="G3" s="778"/>
      <c r="H3" s="778"/>
      <c r="I3" s="778"/>
      <c r="J3" s="778"/>
      <c r="K3" s="779"/>
      <c r="L3" s="105"/>
      <c r="M3" s="105"/>
    </row>
    <row r="4" spans="1:13" ht="21" thickBot="1" x14ac:dyDescent="0.35">
      <c r="A4" s="802" t="str">
        <f>'Elenco Lotti'!C313</f>
        <v>Protesi peniene e Testicolari</v>
      </c>
      <c r="B4" s="803"/>
      <c r="C4" s="803"/>
      <c r="D4" s="803"/>
      <c r="E4" s="803"/>
      <c r="F4" s="803"/>
      <c r="G4" s="803"/>
      <c r="H4" s="803"/>
      <c r="I4" s="803"/>
      <c r="J4" s="803"/>
      <c r="K4" s="804"/>
      <c r="L4" s="105"/>
      <c r="M4" s="105"/>
    </row>
    <row r="5" spans="1:13" ht="21.75" customHeight="1" x14ac:dyDescent="0.25">
      <c r="A5" s="780" t="str">
        <f>'Elenco Lotti'!C316</f>
        <v>Protesi semirigida o Malleabile Monocomponente costituita da una parte centrale articolabile composta da segmenti alternati in titanio e polietilene.Varie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106'!A19</f>
        <v>COLOPLAST</v>
      </c>
      <c r="J8" s="811">
        <f>'LOTTO 106'!B19</f>
        <v>80</v>
      </c>
      <c r="K8" s="812"/>
      <c r="L8" s="117"/>
      <c r="M8" s="118"/>
    </row>
    <row r="9" spans="1:13" ht="16.5" thickBot="1" x14ac:dyDescent="0.3">
      <c r="A9" s="808"/>
      <c r="B9" s="808"/>
      <c r="C9" s="808"/>
      <c r="D9" s="808"/>
      <c r="E9" s="808"/>
      <c r="F9" s="808"/>
      <c r="G9" s="808"/>
      <c r="H9" s="808"/>
      <c r="I9" s="144" t="str">
        <f>'LOTTO 106'!A20</f>
        <v xml:space="preserve">DIMED SRL </v>
      </c>
      <c r="J9" s="811">
        <f>'LOTTO 106'!B20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11"/>
      <c r="F12" s="105"/>
      <c r="G12" s="822" t="s">
        <v>432</v>
      </c>
      <c r="H12" s="823"/>
      <c r="I12" s="144"/>
      <c r="J12" s="811"/>
      <c r="K12" s="812"/>
      <c r="L12" s="117"/>
      <c r="M12" s="118"/>
    </row>
    <row r="13" spans="1:13" ht="16.5" thickBot="1" x14ac:dyDescent="0.3">
      <c r="A13" s="819" t="s">
        <v>433</v>
      </c>
      <c r="B13" s="820"/>
      <c r="C13" s="820"/>
      <c r="D13" s="821"/>
      <c r="E13" s="311"/>
      <c r="F13" s="105"/>
      <c r="G13" s="824">
        <f>'Elenco Lotti'!O316</f>
        <v>34980</v>
      </c>
      <c r="H13" s="825"/>
      <c r="I13" s="144"/>
      <c r="J13" s="811"/>
      <c r="K13" s="812"/>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COLOPLAST</v>
      </c>
      <c r="B19" s="202"/>
      <c r="C19" s="835">
        <v>0.5</v>
      </c>
      <c r="D19" s="835">
        <f>MAX(B19:B20)</f>
        <v>0</v>
      </c>
      <c r="E19" s="312" t="e">
        <f>POWER(B19/$D$19,$C$19)</f>
        <v>#DIV/0!</v>
      </c>
      <c r="F19" s="835">
        <v>40</v>
      </c>
      <c r="G19" s="312" t="e">
        <f>E19*$F$19</f>
        <v>#DIV/0!</v>
      </c>
      <c r="H19" s="134">
        <f>TRUNC($G$13-($G$13/100*B19),2)</f>
        <v>34980</v>
      </c>
      <c r="I19" s="135" t="str">
        <f>A19</f>
        <v>COLOPLAST</v>
      </c>
      <c r="J19" s="312">
        <f>IF(I19=I8,J8,IF(I19=$H$7,$I$7,IF(I19=$H$8,$I$8,IF(I19=#REF!,#REF!,IF(I19=$H$10,$I$10,IF(I19=$H$11,$I$11,"1"))))))</f>
        <v>80</v>
      </c>
      <c r="K19" s="312" t="e">
        <f>G19</f>
        <v>#DIV/0!</v>
      </c>
      <c r="L19" s="70" t="e">
        <f>SUM(J19,K19)</f>
        <v>#DIV/0!</v>
      </c>
      <c r="M19" s="71" t="e">
        <f>IF(AND(K19&gt;=20,J19&gt;=60),"ANOMALIA","NO ANOMALIA")</f>
        <v>#DIV/0!</v>
      </c>
    </row>
    <row r="20" spans="1:13" ht="16.5" thickBot="1" x14ac:dyDescent="0.25">
      <c r="A20" s="140" t="str">
        <f>I9</f>
        <v xml:space="preserve">DIMED SRL </v>
      </c>
      <c r="B20" s="204"/>
      <c r="C20" s="837"/>
      <c r="D20" s="837"/>
      <c r="E20" s="313" t="e">
        <f>POWER(B20/$D$19,$C$19)</f>
        <v>#DIV/0!</v>
      </c>
      <c r="F20" s="837"/>
      <c r="G20" s="313" t="e">
        <f>E20*$F$19</f>
        <v>#DIV/0!</v>
      </c>
      <c r="H20" s="142">
        <f>TRUNC($G$13-($G$13/100*B20),2)</f>
        <v>34980</v>
      </c>
      <c r="I20" s="143" t="str">
        <f>A20</f>
        <v xml:space="preserve">DIMED SRL </v>
      </c>
      <c r="J20" s="313">
        <f>IF(I20=I9,J9,IF(I20=$H$7,$I$7,IF(I20=$H$8,$I$8,IF(I20=#REF!,#REF!,IF(I20=$H$10,$I$10,IF(I20=$H$11,$I$11,"1"))))))</f>
        <v>80</v>
      </c>
      <c r="K20" s="313"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271" priority="1" operator="containsText" text="NO ANOMALIA">
      <formula>NOT(ISERROR(SEARCH("NO ANOMALIA",M19)))</formula>
    </cfRule>
    <cfRule type="containsText" dxfId="270" priority="2" operator="containsText" text="ANOMALIA">
      <formula>NOT(ISERROR(SEARCH("ANOMALIA",M19)))</formula>
    </cfRule>
  </conditionalFormatting>
  <conditionalFormatting sqref="M19:M20">
    <cfRule type="containsText" dxfId="269" priority="3" operator="containsText" text="ANOMALIA">
      <formula>NOT(ISERROR(SEARCH("ANOMALIA",M19)))</formula>
    </cfRule>
  </conditionalFormatting>
  <conditionalFormatting sqref="L19:L20">
    <cfRule type="expression" dxfId="268" priority="4">
      <formula>L19=MAX($L$19:$L$24)</formula>
    </cfRule>
  </conditionalFormatting>
  <pageMargins left="0.7" right="0.7" top="0.75" bottom="0.75" header="0.3" footer="0.3"/>
  <pageSetup paperSize="9"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Foglio215">
    <pageSetUpPr fitToPage="1"/>
  </sheetPr>
  <dimension ref="A1:K15"/>
  <sheetViews>
    <sheetView workbookViewId="0">
      <selection activeCell="I18" sqref="I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550</v>
      </c>
      <c r="B2" s="775"/>
      <c r="C2" s="775"/>
      <c r="D2" s="775"/>
      <c r="E2" s="775"/>
      <c r="F2" s="775"/>
      <c r="G2" s="775"/>
      <c r="H2" s="775"/>
      <c r="I2" s="775"/>
      <c r="J2" s="775"/>
      <c r="K2" s="776"/>
    </row>
    <row r="3" spans="1:11" ht="21" thickBot="1" x14ac:dyDescent="0.35">
      <c r="A3" s="777" t="str">
        <f>'Elenco Lotti'!B318</f>
        <v>9832491C3F</v>
      </c>
      <c r="B3" s="778"/>
      <c r="C3" s="778"/>
      <c r="D3" s="778"/>
      <c r="E3" s="778"/>
      <c r="F3" s="778"/>
      <c r="G3" s="778"/>
      <c r="H3" s="778"/>
      <c r="I3" s="778"/>
      <c r="J3" s="778"/>
      <c r="K3" s="779"/>
    </row>
    <row r="4" spans="1:11" ht="21" thickBot="1" x14ac:dyDescent="0.35">
      <c r="A4" s="802" t="str">
        <f>'Elenco Lotti'!C313</f>
        <v>Protesi peniene e Testicolari</v>
      </c>
      <c r="B4" s="803"/>
      <c r="C4" s="803"/>
      <c r="D4" s="803"/>
      <c r="E4" s="803"/>
      <c r="F4" s="803"/>
      <c r="G4" s="803"/>
      <c r="H4" s="803"/>
      <c r="I4" s="803"/>
      <c r="J4" s="803"/>
      <c r="K4" s="804"/>
    </row>
    <row r="5" spans="1:11" x14ac:dyDescent="0.2">
      <c r="A5" s="780" t="str">
        <f>'Elenco Lotti'!C318</f>
        <v>Protesi Peniena Bicomponente costituita da: Cilindri in tripla camicia,pompa e serbatoio integrato,funzionamento di tipo idraulico.Varie misure, strumentario in uso gratuito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151" t="str">
        <f>'Elenco Lotti'!R318</f>
        <v xml:space="preserve">DBI SRL </v>
      </c>
      <c r="C8" s="205">
        <v>0.9</v>
      </c>
      <c r="D8" s="206">
        <v>0.9</v>
      </c>
      <c r="E8" s="207">
        <v>0.9</v>
      </c>
      <c r="F8" s="89">
        <f>AVERAGE(C8:E8)</f>
        <v>0.9</v>
      </c>
      <c r="G8" s="431">
        <f>MAX(F8:F8)</f>
        <v>0.9</v>
      </c>
      <c r="H8" s="431">
        <f>F8/$G8</f>
        <v>1</v>
      </c>
      <c r="I8" s="435">
        <v>50</v>
      </c>
      <c r="J8" s="88">
        <f>H8*I$8</f>
        <v>50</v>
      </c>
      <c r="K8" s="882" t="s">
        <v>630</v>
      </c>
    </row>
    <row r="9" spans="1:11" ht="48" customHeight="1" thickBot="1" x14ac:dyDescent="0.25">
      <c r="A9" s="430" t="s">
        <v>623</v>
      </c>
      <c r="B9" s="96" t="str">
        <f>B8</f>
        <v xml:space="preserve">DBI SRL </v>
      </c>
      <c r="C9" s="205">
        <v>0.9</v>
      </c>
      <c r="D9" s="206">
        <v>0.9</v>
      </c>
      <c r="E9" s="207">
        <v>0.9</v>
      </c>
      <c r="F9" s="89">
        <f>AVERAGE(C9:E9)</f>
        <v>0.9</v>
      </c>
      <c r="G9" s="431">
        <f>MAX(F9:F9)</f>
        <v>0.9</v>
      </c>
      <c r="H9" s="431">
        <f>F9/$G9</f>
        <v>1</v>
      </c>
      <c r="I9" s="435">
        <v>15</v>
      </c>
      <c r="J9" s="88">
        <f>H9*I$9</f>
        <v>15</v>
      </c>
      <c r="K9" s="883"/>
    </row>
    <row r="10" spans="1:11" ht="48" customHeight="1" thickBot="1" x14ac:dyDescent="0.25">
      <c r="A10" s="235" t="s">
        <v>427</v>
      </c>
      <c r="B10" s="236" t="str">
        <f>B8</f>
        <v xml:space="preserve">DBI SRL </v>
      </c>
      <c r="C10" s="205">
        <v>0.9</v>
      </c>
      <c r="D10" s="206">
        <v>0.9</v>
      </c>
      <c r="E10" s="207">
        <v>0.9</v>
      </c>
      <c r="F10" s="406">
        <f>AVERAGE(C10:E10)</f>
        <v>0.9</v>
      </c>
      <c r="G10" s="407">
        <f>MAX(F10:F10)</f>
        <v>0.9</v>
      </c>
      <c r="H10" s="407">
        <f>F10/$G10</f>
        <v>1</v>
      </c>
      <c r="I10" s="408">
        <v>10</v>
      </c>
      <c r="J10" s="409">
        <f>H10*I$10</f>
        <v>10</v>
      </c>
      <c r="K10" s="883"/>
    </row>
    <row r="11" spans="1:11" ht="48" thickBot="1" x14ac:dyDescent="0.25">
      <c r="A11" s="235" t="s">
        <v>621</v>
      </c>
      <c r="B11" s="236" t="str">
        <f>B8</f>
        <v xml:space="preserve">DBI SRL </v>
      </c>
      <c r="C11" s="237">
        <v>1</v>
      </c>
      <c r="D11" s="238">
        <v>1</v>
      </c>
      <c r="E11" s="239">
        <v>1</v>
      </c>
      <c r="F11" s="240">
        <f>AVERAGE(C11:E11)</f>
        <v>1</v>
      </c>
      <c r="G11" s="241">
        <f>MAX(F11:F11)</f>
        <v>1</v>
      </c>
      <c r="H11" s="241">
        <f>F11/$G11</f>
        <v>1</v>
      </c>
      <c r="I11" s="242">
        <v>5</v>
      </c>
      <c r="J11" s="243">
        <f>H11*I$11</f>
        <v>5</v>
      </c>
      <c r="K11" s="884"/>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 xml:space="preserve">DBI SRL </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Foglio216"/>
  <dimension ref="A1:M19"/>
  <sheetViews>
    <sheetView topLeftCell="A2"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550</v>
      </c>
      <c r="B2" s="775"/>
      <c r="C2" s="775"/>
      <c r="D2" s="775"/>
      <c r="E2" s="775"/>
      <c r="F2" s="775"/>
      <c r="G2" s="775"/>
      <c r="H2" s="775"/>
      <c r="I2" s="775"/>
      <c r="J2" s="775"/>
      <c r="K2" s="776"/>
      <c r="L2" s="105"/>
      <c r="M2" s="105"/>
    </row>
    <row r="3" spans="1:13" ht="21" thickBot="1" x14ac:dyDescent="0.35">
      <c r="A3" s="777" t="str">
        <f>'Elenco Lotti'!B318</f>
        <v>9832491C3F</v>
      </c>
      <c r="B3" s="778"/>
      <c r="C3" s="778"/>
      <c r="D3" s="778"/>
      <c r="E3" s="778"/>
      <c r="F3" s="778"/>
      <c r="G3" s="778"/>
      <c r="H3" s="778"/>
      <c r="I3" s="778"/>
      <c r="J3" s="778"/>
      <c r="K3" s="779"/>
      <c r="L3" s="105"/>
      <c r="M3" s="105"/>
    </row>
    <row r="4" spans="1:13" ht="21" thickBot="1" x14ac:dyDescent="0.35">
      <c r="A4" s="802" t="str">
        <f>'Elenco Lotti'!C313</f>
        <v>Protesi peniene e Testicolari</v>
      </c>
      <c r="B4" s="803"/>
      <c r="C4" s="803"/>
      <c r="D4" s="803"/>
      <c r="E4" s="803"/>
      <c r="F4" s="803"/>
      <c r="G4" s="803"/>
      <c r="H4" s="803"/>
      <c r="I4" s="803"/>
      <c r="J4" s="803"/>
      <c r="K4" s="804"/>
      <c r="L4" s="105"/>
      <c r="M4" s="105"/>
    </row>
    <row r="5" spans="1:13" ht="21.75" customHeight="1" x14ac:dyDescent="0.25">
      <c r="A5" s="780" t="str">
        <f>'Elenco Lotti'!C318</f>
        <v>Protesi Peniena Bicomponente costituita da: Cilindri in tripla camicia,pompa e serbatoio integrato,funzionamento di tipo idraulico.Varie misure, strumentario in uso gratuito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107'!A15</f>
        <v xml:space="preserve">DBI SRL </v>
      </c>
      <c r="J8" s="811">
        <f>'LOTTO 107'!B15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1"/>
      <c r="F12" s="105"/>
      <c r="G12" s="822" t="s">
        <v>432</v>
      </c>
      <c r="H12" s="823"/>
      <c r="I12" s="150"/>
      <c r="J12" s="828"/>
      <c r="K12" s="829"/>
      <c r="L12" s="117"/>
      <c r="M12" s="118"/>
    </row>
    <row r="13" spans="1:13" ht="16.5" thickBot="1" x14ac:dyDescent="0.3">
      <c r="A13" s="819" t="s">
        <v>433</v>
      </c>
      <c r="B13" s="820"/>
      <c r="C13" s="820"/>
      <c r="D13" s="821"/>
      <c r="E13" s="311"/>
      <c r="F13" s="105"/>
      <c r="G13" s="824">
        <f>'Elenco Lotti'!O318</f>
        <v>160325.00000000003</v>
      </c>
      <c r="H13" s="825"/>
      <c r="I13" s="150"/>
      <c r="J13" s="828"/>
      <c r="K13" s="829"/>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 xml:space="preserve">DBI SRL </v>
      </c>
      <c r="B19" s="246"/>
      <c r="C19" s="247">
        <v>0.5</v>
      </c>
      <c r="D19" s="247">
        <f>MAX(B19:B19)</f>
        <v>0</v>
      </c>
      <c r="E19" s="247" t="e">
        <f>POWER(B19/$D$19,$C$19)</f>
        <v>#DIV/0!</v>
      </c>
      <c r="F19" s="247">
        <v>40</v>
      </c>
      <c r="G19" s="247" t="e">
        <f>E19*$F$19</f>
        <v>#DIV/0!</v>
      </c>
      <c r="H19" s="248">
        <f>TRUNC($G$13-($G$13/100*B19),2)</f>
        <v>160325</v>
      </c>
      <c r="I19" s="249" t="str">
        <f>A19</f>
        <v xml:space="preserve">DBI SRL </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267" priority="1" operator="containsText" text="NO ANOMALIA">
      <formula>NOT(ISERROR(SEARCH("NO ANOMALIA",M19)))</formula>
    </cfRule>
    <cfRule type="containsText" dxfId="266" priority="2" operator="containsText" text="ANOMALIA">
      <formula>NOT(ISERROR(SEARCH("ANOMALIA",M19)))</formula>
    </cfRule>
  </conditionalFormatting>
  <conditionalFormatting sqref="M19">
    <cfRule type="containsText" dxfId="265" priority="3" operator="containsText" text="ANOMALIA">
      <formula>NOT(ISERROR(SEARCH("ANOMALIA",M19)))</formula>
    </cfRule>
  </conditionalFormatting>
  <conditionalFormatting sqref="L19">
    <cfRule type="expression" dxfId="264" priority="4">
      <formula>L19=MAX($L$19:$L$23)</formula>
    </cfRule>
  </conditionalFormatting>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Foglio217">
    <pageSetUpPr fitToPage="1"/>
  </sheetPr>
  <dimension ref="A1:K16"/>
  <sheetViews>
    <sheetView topLeftCell="A4" workbookViewId="0">
      <selection activeCell="E22" sqref="E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551</v>
      </c>
      <c r="B2" s="775"/>
      <c r="C2" s="775"/>
      <c r="D2" s="775"/>
      <c r="E2" s="775"/>
      <c r="F2" s="775"/>
      <c r="G2" s="775"/>
      <c r="H2" s="775"/>
      <c r="I2" s="775"/>
      <c r="J2" s="775"/>
      <c r="K2" s="776"/>
    </row>
    <row r="3" spans="1:11" ht="21" thickBot="1" x14ac:dyDescent="0.35">
      <c r="A3" s="865" t="str">
        <f>'Elenco Lotti'!B319</f>
        <v>9832510BED</v>
      </c>
      <c r="B3" s="778"/>
      <c r="C3" s="778"/>
      <c r="D3" s="778"/>
      <c r="E3" s="778"/>
      <c r="F3" s="778"/>
      <c r="G3" s="778"/>
      <c r="H3" s="778"/>
      <c r="I3" s="778"/>
      <c r="J3" s="778"/>
      <c r="K3" s="779"/>
    </row>
    <row r="4" spans="1:11" ht="21" thickBot="1" x14ac:dyDescent="0.35">
      <c r="A4" s="802" t="str">
        <f>'Elenco Lotti'!C313</f>
        <v>Protesi peniene e Testicolari</v>
      </c>
      <c r="B4" s="803"/>
      <c r="C4" s="803"/>
      <c r="D4" s="803"/>
      <c r="E4" s="803"/>
      <c r="F4" s="803"/>
      <c r="G4" s="803"/>
      <c r="H4" s="803"/>
      <c r="I4" s="803"/>
      <c r="J4" s="803"/>
      <c r="K4" s="804"/>
    </row>
    <row r="5" spans="1:11" x14ac:dyDescent="0.2">
      <c r="A5" s="780" t="str">
        <f>'Elenco Lotti'!C319</f>
        <v>Protesi testicolari costituite da una membrana di elastomero di silicone e contenenti i gel di silicone ad alto rendimento, dotate di un patch su una delle estremità per il fissaggio con sutura, utilizzabile anche con tecnica senza fissaggio. Misure S, M, L</v>
      </c>
      <c r="B5" s="781"/>
      <c r="C5" s="781"/>
      <c r="D5" s="781"/>
      <c r="E5" s="781"/>
      <c r="F5" s="781"/>
      <c r="G5" s="781"/>
      <c r="H5" s="781"/>
      <c r="I5" s="781"/>
      <c r="J5" s="781"/>
      <c r="K5" s="782"/>
    </row>
    <row r="6" spans="1:11" ht="49.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0" t="s">
        <v>622</v>
      </c>
      <c r="B8" s="87" t="str">
        <f>'Elenco Lotti'!R319</f>
        <v>ARS CHIRURGICA SRL</v>
      </c>
      <c r="C8" s="205">
        <v>0.9</v>
      </c>
      <c r="D8" s="206">
        <v>0.9</v>
      </c>
      <c r="E8" s="207">
        <v>0.9</v>
      </c>
      <c r="F8" s="89">
        <f>AVERAGE(C8:E8)</f>
        <v>0.9</v>
      </c>
      <c r="G8" s="431">
        <f>MAX(F8:F8)</f>
        <v>0.9</v>
      </c>
      <c r="H8" s="431">
        <f>F8/$G8</f>
        <v>1</v>
      </c>
      <c r="I8" s="435">
        <v>50</v>
      </c>
      <c r="J8" s="88">
        <f>H8*I$8</f>
        <v>50</v>
      </c>
      <c r="K8" s="795" t="s">
        <v>631</v>
      </c>
    </row>
    <row r="9" spans="1:11" ht="48" customHeight="1" thickBot="1" x14ac:dyDescent="0.25">
      <c r="A9" s="430" t="s">
        <v>623</v>
      </c>
      <c r="B9" s="96" t="str">
        <f>B8</f>
        <v>ARS CHIRURGICA SRL</v>
      </c>
      <c r="C9" s="205">
        <v>0.9</v>
      </c>
      <c r="D9" s="206">
        <v>0.9</v>
      </c>
      <c r="E9" s="207">
        <v>0.9</v>
      </c>
      <c r="F9" s="89">
        <f>AVERAGE(C9:E9)</f>
        <v>0.9</v>
      </c>
      <c r="G9" s="431">
        <f>MAX(F9:F9)</f>
        <v>0.9</v>
      </c>
      <c r="H9" s="431">
        <f>F9/$G9</f>
        <v>1</v>
      </c>
      <c r="I9" s="435">
        <v>15</v>
      </c>
      <c r="J9" s="88">
        <f>H9*I$9</f>
        <v>15</v>
      </c>
      <c r="K9" s="796"/>
    </row>
    <row r="10" spans="1:11" ht="48" customHeight="1" thickBot="1" x14ac:dyDescent="0.25">
      <c r="A10" s="235" t="s">
        <v>427</v>
      </c>
      <c r="B10" s="236" t="str">
        <f>B8</f>
        <v>ARS CHIRURGICA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ARS CHIRURGICA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ARS CHIRURGICA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dimension ref="A1:M19"/>
  <sheetViews>
    <sheetView topLeftCell="A4" workbookViewId="0">
      <selection activeCell="E35" sqref="E3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452</v>
      </c>
      <c r="B2" s="775"/>
      <c r="C2" s="775"/>
      <c r="D2" s="775"/>
      <c r="E2" s="775"/>
      <c r="F2" s="775"/>
      <c r="G2" s="775"/>
      <c r="H2" s="775"/>
      <c r="I2" s="775"/>
      <c r="J2" s="775"/>
      <c r="K2" s="776"/>
      <c r="L2" s="105"/>
      <c r="M2" s="105"/>
    </row>
    <row r="3" spans="1:13" ht="21" thickBot="1" x14ac:dyDescent="0.35">
      <c r="A3" s="777" t="str">
        <f>'Elenco Lotti'!B40</f>
        <v>982112698E</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780" t="str">
        <f>'Elenco Lotti'!C40</f>
        <v>Catetere  a doppio lume, provvisto di 2 connettori Luer Lock, diametro 10  Fr. con  punta da 6 FR flessibile e lunghezza 24 cm;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9'!A15</f>
        <v xml:space="preserve">COOK ITALIA SRL </v>
      </c>
      <c r="J8" s="811">
        <f>'LOTTO 9'!B15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153"/>
      <c r="F12" s="105"/>
      <c r="G12" s="822" t="s">
        <v>432</v>
      </c>
      <c r="H12" s="823"/>
      <c r="I12" s="150"/>
      <c r="J12" s="828"/>
      <c r="K12" s="829"/>
      <c r="L12" s="117"/>
      <c r="M12" s="118"/>
    </row>
    <row r="13" spans="1:13" ht="16.5" thickBot="1" x14ac:dyDescent="0.3">
      <c r="A13" s="819" t="s">
        <v>433</v>
      </c>
      <c r="B13" s="820"/>
      <c r="C13" s="820"/>
      <c r="D13" s="821"/>
      <c r="E13" s="153"/>
      <c r="F13" s="105"/>
      <c r="G13" s="824">
        <f>'Elenco Lotti'!O40</f>
        <v>8480</v>
      </c>
      <c r="H13" s="825"/>
      <c r="I13" s="150"/>
      <c r="J13" s="828"/>
      <c r="K13" s="829"/>
      <c r="L13" s="117"/>
      <c r="M13" s="118"/>
    </row>
    <row r="14" spans="1:13" ht="16.5" thickBot="1" x14ac:dyDescent="0.3">
      <c r="A14" s="826" t="s">
        <v>434</v>
      </c>
      <c r="B14" s="820"/>
      <c r="C14" s="820"/>
      <c r="D14" s="821"/>
      <c r="E14" s="153"/>
      <c r="F14" s="105"/>
      <c r="G14" s="827"/>
      <c r="H14" s="827"/>
      <c r="I14" s="150"/>
      <c r="J14" s="828"/>
      <c r="K14" s="829"/>
      <c r="L14" s="105"/>
      <c r="M14" s="105"/>
    </row>
    <row r="15" spans="1:13" ht="15.75" x14ac:dyDescent="0.25">
      <c r="A15" s="819" t="s">
        <v>435</v>
      </c>
      <c r="B15" s="820"/>
      <c r="C15" s="820"/>
      <c r="D15" s="821"/>
      <c r="E15" s="153"/>
      <c r="F15" s="105"/>
      <c r="G15" s="830"/>
      <c r="H15" s="830"/>
      <c r="I15" s="105"/>
      <c r="J15" s="105"/>
      <c r="K15" s="105"/>
      <c r="L15" s="105"/>
      <c r="M15" s="105"/>
    </row>
    <row r="16" spans="1:13" ht="16.5" thickBot="1" x14ac:dyDescent="0.3">
      <c r="A16" s="831"/>
      <c r="B16" s="832"/>
      <c r="C16" s="832"/>
      <c r="D16" s="833"/>
      <c r="E16" s="1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 xml:space="preserve">COOK ITALIA SRL </v>
      </c>
      <c r="B19" s="246"/>
      <c r="C19" s="247">
        <v>0.5</v>
      </c>
      <c r="D19" s="247">
        <f>MAX(B19:B19)</f>
        <v>0</v>
      </c>
      <c r="E19" s="247" t="e">
        <f>POWER(B19/$D$19,$C$19)</f>
        <v>#DIV/0!</v>
      </c>
      <c r="F19" s="247">
        <v>40</v>
      </c>
      <c r="G19" s="247" t="e">
        <f>E19*$F$19</f>
        <v>#DIV/0!</v>
      </c>
      <c r="H19" s="248">
        <f>TRUNC($G$13-($G$13/100*B19),2)</f>
        <v>8480</v>
      </c>
      <c r="I19" s="249" t="str">
        <f>A19</f>
        <v xml:space="preserve">COOK ITALIA SRL </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659" priority="1" operator="containsText" text="NO ANOMALIA">
      <formula>NOT(ISERROR(SEARCH("NO ANOMALIA",M19)))</formula>
    </cfRule>
    <cfRule type="containsText" dxfId="658" priority="2" operator="containsText" text="ANOMALIA">
      <formula>NOT(ISERROR(SEARCH("ANOMALIA",M19)))</formula>
    </cfRule>
  </conditionalFormatting>
  <conditionalFormatting sqref="M19">
    <cfRule type="containsText" dxfId="657" priority="3" operator="containsText" text="ANOMALIA">
      <formula>NOT(ISERROR(SEARCH("ANOMALIA",M19)))</formula>
    </cfRule>
  </conditionalFormatting>
  <conditionalFormatting sqref="L19">
    <cfRule type="expression" dxfId="656" priority="27">
      <formula>L19=MAX($L$19:$L$23)</formula>
    </cfRule>
  </conditionalFormatting>
  <pageMargins left="0.7" right="0.7" top="0.75" bottom="0.75" header="0.3" footer="0.3"/>
  <pageSetup paperSize="9"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Foglio218"/>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551</v>
      </c>
      <c r="B2" s="775"/>
      <c r="C2" s="775"/>
      <c r="D2" s="775"/>
      <c r="E2" s="775"/>
      <c r="F2" s="775"/>
      <c r="G2" s="775"/>
      <c r="H2" s="775"/>
      <c r="I2" s="775"/>
      <c r="J2" s="775"/>
      <c r="K2" s="776"/>
      <c r="L2" s="105"/>
      <c r="M2" s="105"/>
    </row>
    <row r="3" spans="1:13" ht="21" thickBot="1" x14ac:dyDescent="0.35">
      <c r="A3" s="865" t="str">
        <f>'Elenco Lotti'!B319</f>
        <v>9832510BED</v>
      </c>
      <c r="B3" s="778"/>
      <c r="C3" s="778"/>
      <c r="D3" s="778"/>
      <c r="E3" s="778"/>
      <c r="F3" s="778"/>
      <c r="G3" s="778"/>
      <c r="H3" s="778"/>
      <c r="I3" s="778"/>
      <c r="J3" s="778"/>
      <c r="K3" s="779"/>
      <c r="L3" s="105"/>
      <c r="M3" s="105"/>
    </row>
    <row r="4" spans="1:13" ht="21" thickBot="1" x14ac:dyDescent="0.35">
      <c r="A4" s="802" t="str">
        <f>'Elenco Lotti'!C313</f>
        <v>Protesi peniene e Testicolari</v>
      </c>
      <c r="B4" s="803"/>
      <c r="C4" s="803"/>
      <c r="D4" s="803"/>
      <c r="E4" s="803"/>
      <c r="F4" s="803"/>
      <c r="G4" s="803"/>
      <c r="H4" s="803"/>
      <c r="I4" s="803"/>
      <c r="J4" s="803"/>
      <c r="K4" s="804"/>
      <c r="L4" s="105"/>
      <c r="M4" s="105"/>
    </row>
    <row r="5" spans="1:13" ht="21.75" customHeight="1" x14ac:dyDescent="0.25">
      <c r="A5" s="780" t="str">
        <f>'Elenco Lotti'!C319</f>
        <v>Protesi testicolari costituite da una membrana di elastomero di silicone e contenenti i gel di silicone ad alto rendimento, dotate di un patch su una delle estremità per il fissaggio con sutura, utilizzabile anche con tecnica senza fissaggio. Misure S, M, L</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108'!A16</f>
        <v>ARS CHIRURGICA SRL</v>
      </c>
      <c r="J8" s="811">
        <f>'LOTTO 108'!B16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1"/>
      <c r="F12" s="105"/>
      <c r="G12" s="822" t="s">
        <v>432</v>
      </c>
      <c r="H12" s="823"/>
      <c r="I12" s="150"/>
      <c r="J12" s="828"/>
      <c r="K12" s="829"/>
      <c r="L12" s="117"/>
      <c r="M12" s="118"/>
    </row>
    <row r="13" spans="1:13" ht="16.5" thickBot="1" x14ac:dyDescent="0.3">
      <c r="A13" s="819" t="s">
        <v>433</v>
      </c>
      <c r="B13" s="820"/>
      <c r="C13" s="820"/>
      <c r="D13" s="821"/>
      <c r="E13" s="311"/>
      <c r="F13" s="105"/>
      <c r="G13" s="824">
        <f>'Elenco Lotti'!O319</f>
        <v>14575</v>
      </c>
      <c r="H13" s="825"/>
      <c r="I13" s="150"/>
      <c r="J13" s="828"/>
      <c r="K13" s="829"/>
      <c r="L13" s="117"/>
      <c r="M13" s="118"/>
    </row>
    <row r="14" spans="1:13" ht="16.5" thickBot="1" x14ac:dyDescent="0.3">
      <c r="A14" s="826" t="s">
        <v>434</v>
      </c>
      <c r="B14" s="820"/>
      <c r="C14" s="820"/>
      <c r="D14" s="821"/>
      <c r="E14" s="311"/>
      <c r="F14" s="105"/>
      <c r="G14" s="827"/>
      <c r="H14" s="827"/>
      <c r="I14" s="150"/>
      <c r="J14" s="828"/>
      <c r="K14" s="829"/>
      <c r="L14" s="105"/>
      <c r="M14" s="105"/>
    </row>
    <row r="15" spans="1:13" ht="15.75" x14ac:dyDescent="0.25">
      <c r="A15" s="819" t="s">
        <v>435</v>
      </c>
      <c r="B15" s="820"/>
      <c r="C15" s="820"/>
      <c r="D15" s="821"/>
      <c r="E15" s="311"/>
      <c r="F15" s="105"/>
      <c r="G15" s="830"/>
      <c r="H15" s="830"/>
      <c r="I15" s="105"/>
      <c r="J15" s="105"/>
      <c r="K15" s="105"/>
      <c r="L15" s="105"/>
      <c r="M15" s="105"/>
    </row>
    <row r="16" spans="1:13" ht="16.5" thickBot="1" x14ac:dyDescent="0.3">
      <c r="A16" s="831"/>
      <c r="B16" s="832"/>
      <c r="C16" s="832"/>
      <c r="D16" s="833"/>
      <c r="E16" s="31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ARS CHIRURGICA SRL</v>
      </c>
      <c r="B19" s="246"/>
      <c r="C19" s="247">
        <v>0.5</v>
      </c>
      <c r="D19" s="247">
        <f>MAX(B19:B19)</f>
        <v>0</v>
      </c>
      <c r="E19" s="247" t="e">
        <f>POWER(B19/$D$19,$C$19)</f>
        <v>#DIV/0!</v>
      </c>
      <c r="F19" s="247">
        <v>40</v>
      </c>
      <c r="G19" s="247" t="e">
        <f>E19*$F$19</f>
        <v>#DIV/0!</v>
      </c>
      <c r="H19" s="248">
        <f>TRUNC($G$13-($G$13/100*B19),2)</f>
        <v>14575</v>
      </c>
      <c r="I19" s="249" t="str">
        <f>A19</f>
        <v>ARS CHIRURGICA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263" priority="1" operator="containsText" text="NO ANOMALIA">
      <formula>NOT(ISERROR(SEARCH("NO ANOMALIA",M19)))</formula>
    </cfRule>
    <cfRule type="containsText" dxfId="262" priority="2" operator="containsText" text="ANOMALIA">
      <formula>NOT(ISERROR(SEARCH("ANOMALIA",M19)))</formula>
    </cfRule>
  </conditionalFormatting>
  <conditionalFormatting sqref="M19">
    <cfRule type="containsText" dxfId="261" priority="3" operator="containsText" text="ANOMALIA">
      <formula>NOT(ISERROR(SEARCH("ANOMALIA",M19)))</formula>
    </cfRule>
  </conditionalFormatting>
  <conditionalFormatting sqref="L19">
    <cfRule type="expression" dxfId="260" priority="4">
      <formula>L19=MAX($L$19:$L$23)</formula>
    </cfRule>
  </conditionalFormatting>
  <pageMargins left="0.7" right="0.7" top="0.75" bottom="0.75" header="0.3" footer="0.3"/>
  <pageSetup paperSize="9"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pageSetUpPr fitToPage="1"/>
  </sheetPr>
  <dimension ref="A1:K17"/>
  <sheetViews>
    <sheetView topLeftCell="A5" workbookViewId="0">
      <selection activeCell="J21" sqref="J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hidden="1" customHeight="1" thickBot="1" x14ac:dyDescent="0.35">
      <c r="A1" s="76"/>
      <c r="B1" s="772" t="s">
        <v>423</v>
      </c>
      <c r="C1" s="772"/>
      <c r="D1" s="772"/>
      <c r="E1" s="772"/>
      <c r="F1" s="772"/>
      <c r="G1" s="772"/>
      <c r="H1" s="772"/>
      <c r="I1" s="772"/>
      <c r="J1" s="772"/>
      <c r="K1" s="773"/>
    </row>
    <row r="2" spans="1:11" ht="81" customHeight="1" thickBot="1" x14ac:dyDescent="0.35">
      <c r="A2" s="76"/>
      <c r="B2" s="772" t="s">
        <v>423</v>
      </c>
      <c r="C2" s="772"/>
      <c r="D2" s="772"/>
      <c r="E2" s="772"/>
      <c r="F2" s="772"/>
      <c r="G2" s="772"/>
      <c r="H2" s="772"/>
      <c r="I2" s="772"/>
      <c r="J2" s="772"/>
      <c r="K2" s="773"/>
    </row>
    <row r="3" spans="1:11" ht="21" thickBot="1" x14ac:dyDescent="0.35">
      <c r="A3" s="774" t="s">
        <v>552</v>
      </c>
      <c r="B3" s="775"/>
      <c r="C3" s="775"/>
      <c r="D3" s="775"/>
      <c r="E3" s="775"/>
      <c r="F3" s="775"/>
      <c r="G3" s="775"/>
      <c r="H3" s="775"/>
      <c r="I3" s="775"/>
      <c r="J3" s="775"/>
      <c r="K3" s="776"/>
    </row>
    <row r="4" spans="1:11" ht="21" thickBot="1" x14ac:dyDescent="0.35">
      <c r="A4" s="865" t="str">
        <f>'Elenco Lotti'!B321</f>
        <v>9832532E14</v>
      </c>
      <c r="B4" s="778"/>
      <c r="C4" s="778"/>
      <c r="D4" s="778"/>
      <c r="E4" s="778"/>
      <c r="F4" s="778"/>
      <c r="G4" s="778"/>
      <c r="H4" s="778"/>
      <c r="I4" s="778"/>
      <c r="J4" s="778"/>
      <c r="K4" s="779"/>
    </row>
    <row r="5" spans="1:11" ht="21" thickBot="1" x14ac:dyDescent="0.35">
      <c r="A5" s="802" t="str">
        <f>'Elenco Lotti'!C320</f>
        <v>Presidi Urodinamica</v>
      </c>
      <c r="B5" s="803"/>
      <c r="C5" s="803"/>
      <c r="D5" s="803"/>
      <c r="E5" s="803"/>
      <c r="F5" s="803"/>
      <c r="G5" s="803"/>
      <c r="H5" s="803"/>
      <c r="I5" s="803"/>
      <c r="J5" s="803"/>
      <c r="K5" s="804"/>
    </row>
    <row r="6" spans="1:11" x14ac:dyDescent="0.2">
      <c r="A6" s="780" t="str">
        <f>'Elenco Lotti'!C321</f>
        <v xml:space="preserve">Catetere rettale monouso con palloncino in PVC per misurazione della pressione addominale. diametro 4,5Fr 200mm </v>
      </c>
      <c r="B6" s="781"/>
      <c r="C6" s="781"/>
      <c r="D6" s="781"/>
      <c r="E6" s="781"/>
      <c r="F6" s="781"/>
      <c r="G6" s="781"/>
      <c r="H6" s="781"/>
      <c r="I6" s="781"/>
      <c r="J6" s="781"/>
      <c r="K6" s="782"/>
    </row>
    <row r="7" spans="1:11" ht="13.5" thickBot="1" x14ac:dyDescent="0.25">
      <c r="A7" s="783"/>
      <c r="B7" s="784"/>
      <c r="C7" s="784"/>
      <c r="D7" s="784"/>
      <c r="E7" s="784"/>
      <c r="F7" s="784"/>
      <c r="G7" s="784"/>
      <c r="H7" s="784"/>
      <c r="I7" s="784"/>
      <c r="J7" s="784"/>
      <c r="K7" s="785"/>
    </row>
    <row r="8" spans="1:11" ht="48" customHeight="1" thickBot="1" x14ac:dyDescent="0.25">
      <c r="A8" s="78" t="s">
        <v>413</v>
      </c>
      <c r="B8" s="79" t="s">
        <v>414</v>
      </c>
      <c r="C8" s="80" t="s">
        <v>445</v>
      </c>
      <c r="D8" s="81" t="s">
        <v>446</v>
      </c>
      <c r="E8" s="82" t="s">
        <v>447</v>
      </c>
      <c r="F8" s="83" t="s">
        <v>415</v>
      </c>
      <c r="G8" s="84" t="s">
        <v>416</v>
      </c>
      <c r="H8" s="85" t="s">
        <v>417</v>
      </c>
      <c r="I8" s="85" t="s">
        <v>418</v>
      </c>
      <c r="J8" s="85" t="s">
        <v>419</v>
      </c>
      <c r="K8" s="86" t="s">
        <v>420</v>
      </c>
    </row>
    <row r="9" spans="1:11" ht="48" customHeight="1" thickBot="1" x14ac:dyDescent="0.25">
      <c r="A9" s="430" t="s">
        <v>622</v>
      </c>
      <c r="B9" s="151" t="str">
        <f>'Elenco Lotti'!R321</f>
        <v>MEDICA S.p.A.</v>
      </c>
      <c r="C9" s="205">
        <v>0.9</v>
      </c>
      <c r="D9" s="206">
        <v>0.9</v>
      </c>
      <c r="E9" s="207">
        <v>0.9</v>
      </c>
      <c r="F9" s="89">
        <f>AVERAGE(C9:E9)</f>
        <v>0.9</v>
      </c>
      <c r="G9" s="431">
        <f>MAX(F9:F9)</f>
        <v>0.9</v>
      </c>
      <c r="H9" s="431">
        <f>F9/$G9</f>
        <v>1</v>
      </c>
      <c r="I9" s="435">
        <v>50</v>
      </c>
      <c r="J9" s="88">
        <f>H9*I$9</f>
        <v>50</v>
      </c>
      <c r="K9" s="795" t="s">
        <v>632</v>
      </c>
    </row>
    <row r="10" spans="1:11" ht="48" customHeight="1" thickBot="1" x14ac:dyDescent="0.25">
      <c r="A10" s="430" t="s">
        <v>623</v>
      </c>
      <c r="B10" s="236" t="str">
        <f>B9</f>
        <v>MEDICA S.p.A.</v>
      </c>
      <c r="C10" s="205">
        <v>0.9</v>
      </c>
      <c r="D10" s="206">
        <v>0.9</v>
      </c>
      <c r="E10" s="207">
        <v>0.9</v>
      </c>
      <c r="F10" s="89">
        <f>AVERAGE(C10:E10)</f>
        <v>0.9</v>
      </c>
      <c r="G10" s="431">
        <f>MAX(F10:F10)</f>
        <v>0.9</v>
      </c>
      <c r="H10" s="431">
        <f>F10/$G10</f>
        <v>1</v>
      </c>
      <c r="I10" s="435">
        <v>15</v>
      </c>
      <c r="J10" s="88">
        <f>H10*I$10</f>
        <v>15</v>
      </c>
      <c r="K10" s="796"/>
    </row>
    <row r="11" spans="1:11" ht="48" customHeight="1" thickBot="1" x14ac:dyDescent="0.25">
      <c r="A11" s="235" t="s">
        <v>427</v>
      </c>
      <c r="B11" s="236" t="str">
        <f>B9</f>
        <v>MEDICA S.p.A.</v>
      </c>
      <c r="C11" s="205">
        <v>0.9</v>
      </c>
      <c r="D11" s="206">
        <v>0.9</v>
      </c>
      <c r="E11" s="207">
        <v>0.9</v>
      </c>
      <c r="F11" s="406">
        <f>AVERAGE(C11:E11)</f>
        <v>0.9</v>
      </c>
      <c r="G11" s="407">
        <f>MAX(F11:F11)</f>
        <v>0.9</v>
      </c>
      <c r="H11" s="407">
        <f>F11/$G11</f>
        <v>1</v>
      </c>
      <c r="I11" s="408">
        <v>10</v>
      </c>
      <c r="J11" s="409">
        <f>H11*I$11</f>
        <v>10</v>
      </c>
      <c r="K11" s="796"/>
    </row>
    <row r="12" spans="1:11" ht="48" thickBot="1" x14ac:dyDescent="0.25">
      <c r="A12" s="235" t="s">
        <v>621</v>
      </c>
      <c r="B12" s="405" t="str">
        <f>B9</f>
        <v>MEDICA S.p.A.</v>
      </c>
      <c r="C12" s="237">
        <v>1</v>
      </c>
      <c r="D12" s="238">
        <v>1</v>
      </c>
      <c r="E12" s="239">
        <v>1</v>
      </c>
      <c r="F12" s="240">
        <f>AVERAGE(C12:E12)</f>
        <v>1</v>
      </c>
      <c r="G12" s="241">
        <f>MAX(F12:F12)</f>
        <v>1</v>
      </c>
      <c r="H12" s="241">
        <f>F12/$G12</f>
        <v>1</v>
      </c>
      <c r="I12" s="242">
        <v>5</v>
      </c>
      <c r="J12" s="243">
        <f>H12*I$12</f>
        <v>5</v>
      </c>
      <c r="K12" s="797"/>
    </row>
    <row r="13" spans="1:11" ht="15.75" x14ac:dyDescent="0.25">
      <c r="A13" s="103"/>
      <c r="B13" s="104"/>
      <c r="C13" s="105"/>
      <c r="D13" s="105"/>
      <c r="E13" s="105"/>
      <c r="F13" s="105"/>
      <c r="G13" s="105"/>
      <c r="H13" s="105"/>
      <c r="I13" s="105"/>
      <c r="J13" s="105"/>
      <c r="K13" s="105"/>
    </row>
    <row r="14" spans="1:11" ht="16.5" thickBot="1" x14ac:dyDescent="0.3">
      <c r="A14" s="103"/>
      <c r="B14" s="104"/>
      <c r="C14" s="105"/>
      <c r="D14" s="105"/>
      <c r="E14" s="105"/>
      <c r="F14" s="105"/>
      <c r="G14" s="105"/>
      <c r="H14" s="105"/>
      <c r="I14" s="105"/>
      <c r="J14" s="105"/>
      <c r="K14" s="105"/>
    </row>
    <row r="15" spans="1:11" ht="15.75" x14ac:dyDescent="0.25">
      <c r="A15" s="798" t="s">
        <v>627</v>
      </c>
      <c r="B15" s="799"/>
      <c r="C15" s="106"/>
      <c r="D15" s="106"/>
      <c r="E15" s="106"/>
      <c r="F15" s="106"/>
      <c r="G15" s="106"/>
      <c r="H15" s="105"/>
      <c r="I15" s="105"/>
      <c r="J15" s="105"/>
      <c r="K15" s="105"/>
    </row>
    <row r="16" spans="1:11" ht="16.5" thickBot="1" x14ac:dyDescent="0.3">
      <c r="A16" s="800"/>
      <c r="B16" s="801"/>
      <c r="C16" s="106"/>
      <c r="D16" s="106"/>
      <c r="E16" s="106"/>
      <c r="F16" s="106"/>
      <c r="G16" s="106"/>
      <c r="H16" s="105"/>
      <c r="I16" s="105"/>
      <c r="J16" s="105"/>
      <c r="K16" s="105"/>
    </row>
    <row r="17" spans="1:11" ht="16.5" thickBot="1" x14ac:dyDescent="0.3">
      <c r="A17" s="233" t="str">
        <f>B9</f>
        <v>MEDICA S.p.A.</v>
      </c>
      <c r="B17" s="234">
        <f>J9+J10+J11+J12</f>
        <v>80</v>
      </c>
      <c r="C17" s="109"/>
      <c r="D17" s="109"/>
      <c r="E17" s="109"/>
      <c r="F17" s="109"/>
      <c r="G17" s="109"/>
      <c r="H17" s="105"/>
      <c r="I17" s="105"/>
      <c r="J17" s="105"/>
      <c r="K17" s="105"/>
    </row>
  </sheetData>
  <sheetProtection formatCells="0" formatColumns="0" formatRows="0" insertColumns="0" insertRows="0" insertHyperlinks="0" deleteColumns="0" deleteRows="0" sort="0" autoFilter="0" pivotTables="0"/>
  <mergeCells count="8">
    <mergeCell ref="A15:B16"/>
    <mergeCell ref="B2:K2"/>
    <mergeCell ref="B1:K1"/>
    <mergeCell ref="A3:K3"/>
    <mergeCell ref="A4:K4"/>
    <mergeCell ref="A5:K5"/>
    <mergeCell ref="A6:K7"/>
    <mergeCell ref="K9:K12"/>
  </mergeCells>
  <pageMargins left="0.25" right="0.25" top="0.75" bottom="0.75" header="0.3" footer="0.3"/>
  <pageSetup paperSize="8" scale="80"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552</v>
      </c>
      <c r="B2" s="775"/>
      <c r="C2" s="775"/>
      <c r="D2" s="775"/>
      <c r="E2" s="775"/>
      <c r="F2" s="775"/>
      <c r="G2" s="775"/>
      <c r="H2" s="775"/>
      <c r="I2" s="775"/>
      <c r="J2" s="775"/>
      <c r="K2" s="776"/>
      <c r="L2" s="105"/>
      <c r="M2" s="105"/>
    </row>
    <row r="3" spans="1:13" ht="21" thickBot="1" x14ac:dyDescent="0.35">
      <c r="A3" s="865" t="str">
        <f>'Elenco Lotti'!B321</f>
        <v>9832532E14</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Lotti'!C321</f>
        <v xml:space="preserve">Catetere rettale monouso con palloncino in PVC per misurazione della pressione addominale. diametro 4,5Fr 200mm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109'!A17</f>
        <v>MEDICA S.p.A.</v>
      </c>
      <c r="J8" s="811">
        <f>'LOTTO 109'!B17</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Lotti'!O321</f>
        <v>26235</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MEDICA S.p.A.</v>
      </c>
      <c r="B19" s="246"/>
      <c r="C19" s="247">
        <v>0.5</v>
      </c>
      <c r="D19" s="247">
        <f>MAX(B19:B19)</f>
        <v>0</v>
      </c>
      <c r="E19" s="247" t="e">
        <f>POWER(B19/$D$19,$C$19)</f>
        <v>#DIV/0!</v>
      </c>
      <c r="F19" s="247">
        <v>40</v>
      </c>
      <c r="G19" s="247" t="e">
        <f>E19*$F$19</f>
        <v>#DIV/0!</v>
      </c>
      <c r="H19" s="248">
        <f>TRUNC($G$13-($G$13/100*B19),2)</f>
        <v>26235</v>
      </c>
      <c r="I19" s="249" t="str">
        <f>A19</f>
        <v>MEDICA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59" priority="1" operator="containsText" text="NO ANOMALIA">
      <formula>NOT(ISERROR(SEARCH("NO ANOMALIA",M19)))</formula>
    </cfRule>
    <cfRule type="containsText" dxfId="258" priority="2" operator="containsText" text="ANOMALIA">
      <formula>NOT(ISERROR(SEARCH("ANOMALIA",M19)))</formula>
    </cfRule>
  </conditionalFormatting>
  <conditionalFormatting sqref="M19">
    <cfRule type="containsText" dxfId="257" priority="3" operator="containsText" text="ANOMALIA">
      <formula>NOT(ISERROR(SEARCH("ANOMALIA",M19)))</formula>
    </cfRule>
  </conditionalFormatting>
  <conditionalFormatting sqref="L19">
    <cfRule type="expression" dxfId="256" priority="4">
      <formula>L19=MAX($L$19:$L$23)</formula>
    </cfRule>
  </conditionalFormatting>
  <pageMargins left="0.7" right="0.7" top="0.75" bottom="0.75" header="0.3" footer="0.3"/>
  <pageSetup paperSize="9"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tabColor rgb="FFFF0000"/>
    <pageSetUpPr fitToPage="1"/>
  </sheetPr>
  <dimension ref="A1:K15"/>
  <sheetViews>
    <sheetView workbookViewId="0">
      <selection activeCell="G19" sqref="G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553</v>
      </c>
      <c r="B2" s="775"/>
      <c r="C2" s="775"/>
      <c r="D2" s="775"/>
      <c r="E2" s="775"/>
      <c r="F2" s="775"/>
      <c r="G2" s="775"/>
      <c r="H2" s="775"/>
      <c r="I2" s="775"/>
      <c r="J2" s="775"/>
      <c r="K2" s="776"/>
    </row>
    <row r="3" spans="1:11" ht="21" thickBot="1" x14ac:dyDescent="0.35">
      <c r="A3" s="865" t="str">
        <f>'Elenco Lotti'!B322</f>
        <v>98330888E9</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ht="12.75" customHeight="1" x14ac:dyDescent="0.2">
      <c r="A5" s="780" t="str">
        <f>'Elenco Lotti'!C322</f>
        <v xml:space="preserve">Linea pompa peristaltica monouso tipo SI.EM. </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14" t="s">
        <v>425</v>
      </c>
      <c r="B8" s="151" t="str">
        <f>'Elenco Lotti'!R322</f>
        <v>DESERTO</v>
      </c>
      <c r="C8" s="205"/>
      <c r="D8" s="206"/>
      <c r="E8" s="207"/>
      <c r="F8" s="89" t="e">
        <f>AVERAGE(C8:E8)</f>
        <v>#DIV/0!</v>
      </c>
      <c r="G8" s="315" t="e">
        <f>MAX(F8:F8)</f>
        <v>#DIV/0!</v>
      </c>
      <c r="H8" s="315" t="e">
        <f>F8/$G8</f>
        <v>#DIV/0!</v>
      </c>
      <c r="I8" s="316">
        <v>35</v>
      </c>
      <c r="J8" s="88" t="e">
        <f>H8*I$8</f>
        <v>#DIV/0!</v>
      </c>
      <c r="K8" s="317"/>
    </row>
    <row r="9" spans="1:11" ht="48" customHeight="1" thickBot="1" x14ac:dyDescent="0.25">
      <c r="A9" s="314" t="s">
        <v>426</v>
      </c>
      <c r="B9" s="96" t="str">
        <f>B8</f>
        <v>DESERTO</v>
      </c>
      <c r="C9" s="205"/>
      <c r="D9" s="206"/>
      <c r="E9" s="207"/>
      <c r="F9" s="89" t="e">
        <f>AVERAGE(C9:E9)</f>
        <v>#DIV/0!</v>
      </c>
      <c r="G9" s="315" t="e">
        <f>MAX(F9:F9)</f>
        <v>#DIV/0!</v>
      </c>
      <c r="H9" s="315" t="e">
        <f>F9/$G9</f>
        <v>#DIV/0!</v>
      </c>
      <c r="I9" s="316">
        <v>10</v>
      </c>
      <c r="J9" s="88" t="e">
        <f>H9*I$9</f>
        <v>#DIV/0!</v>
      </c>
      <c r="K9" s="317"/>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tabColor rgb="FFFF0000"/>
  </sheetPr>
  <dimension ref="A1:M19"/>
  <sheetViews>
    <sheetView workbookViewId="0">
      <selection activeCell="I31" sqref="I3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553</v>
      </c>
      <c r="B2" s="775"/>
      <c r="C2" s="775"/>
      <c r="D2" s="775"/>
      <c r="E2" s="775"/>
      <c r="F2" s="775"/>
      <c r="G2" s="775"/>
      <c r="H2" s="775"/>
      <c r="I2" s="775"/>
      <c r="J2" s="775"/>
      <c r="K2" s="776"/>
      <c r="L2" s="105"/>
      <c r="M2" s="105"/>
    </row>
    <row r="3" spans="1:13" ht="21" thickBot="1" x14ac:dyDescent="0.35">
      <c r="A3" s="865" t="str">
        <f>'Elenco Lotti'!B322</f>
        <v>98330888E9</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Lotti'!C322</f>
        <v xml:space="preserve">Linea pompa peristaltica monouso tipo SI.EM.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110'!A15</f>
        <v>DESERTO</v>
      </c>
      <c r="J8" s="811" t="e">
        <f>'LOTTO 110'!B15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Lotti'!O322</f>
        <v>31800</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31800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55" priority="1" operator="containsText" text="NO ANOMALIA">
      <formula>NOT(ISERROR(SEARCH("NO ANOMALIA",M19)))</formula>
    </cfRule>
    <cfRule type="containsText" dxfId="254" priority="2" operator="containsText" text="ANOMALIA">
      <formula>NOT(ISERROR(SEARCH("ANOMALIA",M19)))</formula>
    </cfRule>
  </conditionalFormatting>
  <conditionalFormatting sqref="M19">
    <cfRule type="containsText" dxfId="253" priority="3" operator="containsText" text="ANOMALIA">
      <formula>NOT(ISERROR(SEARCH("ANOMALIA",M19)))</formula>
    </cfRule>
  </conditionalFormatting>
  <conditionalFormatting sqref="L19">
    <cfRule type="expression" dxfId="252" priority="4">
      <formula>L19=MAX($L$19:$L$23)</formula>
    </cfRule>
  </conditionalFormatting>
  <pageMargins left="0.7" right="0.7" top="0.75" bottom="0.75" header="0.3" footer="0.3"/>
  <pageSetup paperSize="9"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tabColor rgb="FFFF0000"/>
    <pageSetUpPr fitToPage="1"/>
  </sheetPr>
  <dimension ref="A1:K15"/>
  <sheetViews>
    <sheetView workbookViewId="0">
      <selection activeCell="F16" sqref="F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554</v>
      </c>
      <c r="B2" s="775"/>
      <c r="C2" s="775"/>
      <c r="D2" s="775"/>
      <c r="E2" s="775"/>
      <c r="F2" s="775"/>
      <c r="G2" s="775"/>
      <c r="H2" s="775"/>
      <c r="I2" s="775"/>
      <c r="J2" s="775"/>
      <c r="K2" s="776"/>
    </row>
    <row r="3" spans="1:11" ht="21" thickBot="1" x14ac:dyDescent="0.35">
      <c r="A3" s="777" t="str">
        <f>'Elenco Lotti'!B323</f>
        <v>983314364D</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ht="12.75" customHeight="1" x14ac:dyDescent="0.2">
      <c r="A5" s="780" t="str">
        <f>'Elenco Lotti'!C323</f>
        <v>Dome monouso sterile per trasduttore di pressione per Urobenchmark/Maestro</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14" t="s">
        <v>425</v>
      </c>
      <c r="B8" s="151" t="str">
        <f>'Elenco Lotti'!R323</f>
        <v>DESERTO</v>
      </c>
      <c r="C8" s="205"/>
      <c r="D8" s="206"/>
      <c r="E8" s="207"/>
      <c r="F8" s="89" t="e">
        <f>AVERAGE(C8:E8)</f>
        <v>#DIV/0!</v>
      </c>
      <c r="G8" s="315" t="e">
        <f>MAX(F8:F8)</f>
        <v>#DIV/0!</v>
      </c>
      <c r="H8" s="315" t="e">
        <f>F8/$G8</f>
        <v>#DIV/0!</v>
      </c>
      <c r="I8" s="316">
        <v>35</v>
      </c>
      <c r="J8" s="88" t="e">
        <f>H8*I$8</f>
        <v>#DIV/0!</v>
      </c>
      <c r="K8" s="317"/>
    </row>
    <row r="9" spans="1:11" ht="48" customHeight="1" thickBot="1" x14ac:dyDescent="0.25">
      <c r="A9" s="314" t="s">
        <v>426</v>
      </c>
      <c r="B9" s="96" t="str">
        <f>B8</f>
        <v>DESERTO</v>
      </c>
      <c r="C9" s="205"/>
      <c r="D9" s="206"/>
      <c r="E9" s="207"/>
      <c r="F9" s="89" t="e">
        <f>AVERAGE(C9:E9)</f>
        <v>#DIV/0!</v>
      </c>
      <c r="G9" s="315" t="e">
        <f>MAX(F9:F9)</f>
        <v>#DIV/0!</v>
      </c>
      <c r="H9" s="315" t="e">
        <f>F9/$G9</f>
        <v>#DIV/0!</v>
      </c>
      <c r="I9" s="316">
        <v>10</v>
      </c>
      <c r="J9" s="88" t="e">
        <f>H9*I$9</f>
        <v>#DIV/0!</v>
      </c>
      <c r="K9" s="317"/>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tabColor rgb="FFFF0000"/>
  </sheetPr>
  <dimension ref="A1:M19"/>
  <sheetViews>
    <sheetView workbookViewId="0">
      <selection activeCell="I31" sqref="I3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554</v>
      </c>
      <c r="B2" s="775"/>
      <c r="C2" s="775"/>
      <c r="D2" s="775"/>
      <c r="E2" s="775"/>
      <c r="F2" s="775"/>
      <c r="G2" s="775"/>
      <c r="H2" s="775"/>
      <c r="I2" s="775"/>
      <c r="J2" s="775"/>
      <c r="K2" s="776"/>
      <c r="L2" s="105"/>
      <c r="M2" s="105"/>
    </row>
    <row r="3" spans="1:13" ht="21" thickBot="1" x14ac:dyDescent="0.35">
      <c r="A3" s="777" t="str">
        <f>'Elenco Lotti'!B323</f>
        <v>983314364D</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Lotti'!C323</f>
        <v>Dome monouso sterile per trasduttore di pressione per Urobenchmark/Maestro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111'!A15</f>
        <v>DESERTO</v>
      </c>
      <c r="J8" s="811" t="e">
        <f>'LOTTO 111'!B15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Lotti'!O323</f>
        <v>10600</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10600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51" priority="1" operator="containsText" text="NO ANOMALIA">
      <formula>NOT(ISERROR(SEARCH("NO ANOMALIA",M19)))</formula>
    </cfRule>
    <cfRule type="containsText" dxfId="250" priority="2" operator="containsText" text="ANOMALIA">
      <formula>NOT(ISERROR(SEARCH("ANOMALIA",M19)))</formula>
    </cfRule>
  </conditionalFormatting>
  <conditionalFormatting sqref="M19">
    <cfRule type="containsText" dxfId="249" priority="3" operator="containsText" text="ANOMALIA">
      <formula>NOT(ISERROR(SEARCH("ANOMALIA",M19)))</formula>
    </cfRule>
  </conditionalFormatting>
  <conditionalFormatting sqref="L19">
    <cfRule type="expression" dxfId="248" priority="4">
      <formula>L19=MAX($L$19:$L$23)</formula>
    </cfRule>
  </conditionalFormatting>
  <pageMargins left="0.7" right="0.7" top="0.75" bottom="0.75" header="0.3" footer="0.3"/>
  <pageSetup paperSize="9"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pageSetUpPr fitToPage="1"/>
  </sheetPr>
  <dimension ref="A1:K16"/>
  <sheetViews>
    <sheetView workbookViewId="0">
      <selection activeCell="F20" sqref="F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555</v>
      </c>
      <c r="B2" s="775"/>
      <c r="C2" s="775"/>
      <c r="D2" s="775"/>
      <c r="E2" s="775"/>
      <c r="F2" s="775"/>
      <c r="G2" s="775"/>
      <c r="H2" s="775"/>
      <c r="I2" s="775"/>
      <c r="J2" s="775"/>
      <c r="K2" s="776"/>
    </row>
    <row r="3" spans="1:11" ht="21" thickBot="1" x14ac:dyDescent="0.35">
      <c r="A3" s="777" t="str">
        <f>'Elenco Lotti'!B324</f>
        <v>9833267C9F</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x14ac:dyDescent="0.2">
      <c r="A5" s="780" t="str">
        <f>'Elenco Lotti'!C324</f>
        <v>catetere doppio lume per cistomanometria 6 fr.</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Lotti'!R324</f>
        <v>MEDICA S.p.A.</v>
      </c>
      <c r="C8" s="205">
        <v>0.9</v>
      </c>
      <c r="D8" s="206">
        <v>0.9</v>
      </c>
      <c r="E8" s="207">
        <v>0.9</v>
      </c>
      <c r="F8" s="89">
        <f>AVERAGE(C8:E8)</f>
        <v>0.9</v>
      </c>
      <c r="G8" s="513">
        <f>MAX(F8:F8)</f>
        <v>0.9</v>
      </c>
      <c r="H8" s="513">
        <f>F8/$G8</f>
        <v>1</v>
      </c>
      <c r="I8" s="516">
        <v>50</v>
      </c>
      <c r="J8" s="88">
        <f>H8*I$8</f>
        <v>50</v>
      </c>
      <c r="K8" s="795" t="s">
        <v>633</v>
      </c>
    </row>
    <row r="9" spans="1:11" ht="48" customHeight="1" thickBot="1" x14ac:dyDescent="0.25">
      <c r="A9" s="437" t="s">
        <v>623</v>
      </c>
      <c r="B9" s="236" t="str">
        <f>B8</f>
        <v>MEDICA S.p.A.</v>
      </c>
      <c r="C9" s="205">
        <v>0.9</v>
      </c>
      <c r="D9" s="206">
        <v>0.9</v>
      </c>
      <c r="E9" s="207">
        <v>0.9</v>
      </c>
      <c r="F9" s="89">
        <f>AVERAGE(C9:E9)</f>
        <v>0.9</v>
      </c>
      <c r="G9" s="513">
        <f>MAX(F9:F9)</f>
        <v>0.9</v>
      </c>
      <c r="H9" s="513">
        <f>F9/$G9</f>
        <v>1</v>
      </c>
      <c r="I9" s="516">
        <v>15</v>
      </c>
      <c r="J9" s="88">
        <f>H9*I$9</f>
        <v>15</v>
      </c>
      <c r="K9" s="796"/>
    </row>
    <row r="10" spans="1:11" ht="48" customHeight="1" thickBot="1" x14ac:dyDescent="0.25">
      <c r="A10" s="235" t="s">
        <v>427</v>
      </c>
      <c r="B10" s="236" t="str">
        <f>B8</f>
        <v>MEDICA S.p.A.</v>
      </c>
      <c r="C10" s="205">
        <v>0.9</v>
      </c>
      <c r="D10" s="206">
        <v>0.9</v>
      </c>
      <c r="E10" s="207">
        <v>0.9</v>
      </c>
      <c r="F10" s="406">
        <f>AVERAGE(C10:E10)</f>
        <v>0.9</v>
      </c>
      <c r="G10" s="407">
        <f>MAX(F10:F10)</f>
        <v>0.9</v>
      </c>
      <c r="H10" s="407">
        <f>F10/$G10</f>
        <v>1</v>
      </c>
      <c r="I10" s="523">
        <v>10</v>
      </c>
      <c r="J10" s="409">
        <f>H10*I$10</f>
        <v>10</v>
      </c>
      <c r="K10" s="796"/>
    </row>
    <row r="11" spans="1:11" ht="48" customHeight="1" thickBot="1" x14ac:dyDescent="0.25">
      <c r="A11" s="235" t="s">
        <v>621</v>
      </c>
      <c r="B11" s="405" t="str">
        <f>B8</f>
        <v>MEDICA S.p.A.</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MEDICA S.p.A.</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555</v>
      </c>
      <c r="B2" s="775"/>
      <c r="C2" s="775"/>
      <c r="D2" s="775"/>
      <c r="E2" s="775"/>
      <c r="F2" s="775"/>
      <c r="G2" s="775"/>
      <c r="H2" s="775"/>
      <c r="I2" s="775"/>
      <c r="J2" s="775"/>
      <c r="K2" s="776"/>
      <c r="L2" s="105"/>
      <c r="M2" s="105"/>
    </row>
    <row r="3" spans="1:13" ht="21" thickBot="1" x14ac:dyDescent="0.35">
      <c r="A3" s="777" t="str">
        <f>'Elenco Lotti'!B324</f>
        <v>9833267C9F</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Lotti'!C324</f>
        <v>catetere doppio lume per cistomanometria 6 fr.</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112'!A16</f>
        <v>MEDICA S.p.A.</v>
      </c>
      <c r="J8" s="811">
        <f>'LOTTO 112'!B16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Lotti'!O324</f>
        <v>7950</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MEDICA S.p.A.</v>
      </c>
      <c r="B19" s="246"/>
      <c r="C19" s="247">
        <v>0.5</v>
      </c>
      <c r="D19" s="247">
        <f>MAX(B19:B19)</f>
        <v>0</v>
      </c>
      <c r="E19" s="247" t="e">
        <f>POWER(B19/$D$19,$C$19)</f>
        <v>#DIV/0!</v>
      </c>
      <c r="F19" s="247">
        <v>40</v>
      </c>
      <c r="G19" s="247" t="e">
        <f>E19*$F$19</f>
        <v>#DIV/0!</v>
      </c>
      <c r="H19" s="248">
        <f>TRUNC($G$13-($G$13/100*B19),2)</f>
        <v>7950</v>
      </c>
      <c r="I19" s="249" t="str">
        <f>A19</f>
        <v>MEDICA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47" priority="1" operator="containsText" text="NO ANOMALIA">
      <formula>NOT(ISERROR(SEARCH("NO ANOMALIA",M19)))</formula>
    </cfRule>
    <cfRule type="containsText" dxfId="246" priority="2" operator="containsText" text="ANOMALIA">
      <formula>NOT(ISERROR(SEARCH("ANOMALIA",M19)))</formula>
    </cfRule>
  </conditionalFormatting>
  <conditionalFormatting sqref="M19">
    <cfRule type="containsText" dxfId="245" priority="3" operator="containsText" text="ANOMALIA">
      <formula>NOT(ISERROR(SEARCH("ANOMALIA",M19)))</formula>
    </cfRule>
  </conditionalFormatting>
  <conditionalFormatting sqref="L19">
    <cfRule type="expression" dxfId="244" priority="4">
      <formula>L19=MAX($L$19:$L$23)</formula>
    </cfRule>
  </conditionalFormatting>
  <pageMargins left="0.7" right="0.7" top="0.75" bottom="0.75" header="0.3" footer="0.3"/>
  <pageSetup paperSize="9"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tabColor rgb="FFFF0000"/>
    <pageSetUpPr fitToPage="1"/>
  </sheetPr>
  <dimension ref="A1:K15"/>
  <sheetViews>
    <sheetView workbookViewId="0">
      <selection activeCell="F17" sqref="F1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556</v>
      </c>
      <c r="B2" s="775"/>
      <c r="C2" s="775"/>
      <c r="D2" s="775"/>
      <c r="E2" s="775"/>
      <c r="F2" s="775"/>
      <c r="G2" s="775"/>
      <c r="H2" s="775"/>
      <c r="I2" s="775"/>
      <c r="J2" s="775"/>
      <c r="K2" s="776"/>
    </row>
    <row r="3" spans="1:11" ht="21" thickBot="1" x14ac:dyDescent="0.35">
      <c r="A3" s="777">
        <f>'Elenco Lotti'!B325</f>
        <v>9833282901</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ht="12.75" customHeight="1" x14ac:dyDescent="0.2">
      <c r="A5" s="780" t="str">
        <f>'Elenco Lotti'!C325</f>
        <v>Tubo di collegamento con valvola di non ritorno tipo "Set Guard"</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14" t="s">
        <v>425</v>
      </c>
      <c r="B8" s="151" t="str">
        <f>'Elenco Lotti'!R325</f>
        <v>DESERTO</v>
      </c>
      <c r="C8" s="205"/>
      <c r="D8" s="206"/>
      <c r="E8" s="207"/>
      <c r="F8" s="89" t="e">
        <f>AVERAGE(C8:E8)</f>
        <v>#DIV/0!</v>
      </c>
      <c r="G8" s="315" t="e">
        <f>MAX(F8:F8)</f>
        <v>#DIV/0!</v>
      </c>
      <c r="H8" s="315" t="e">
        <f>F8/$G8</f>
        <v>#DIV/0!</v>
      </c>
      <c r="I8" s="316">
        <v>35</v>
      </c>
      <c r="J8" s="88" t="e">
        <f>H8*I$8</f>
        <v>#DIV/0!</v>
      </c>
      <c r="K8" s="317"/>
    </row>
    <row r="9" spans="1:11" ht="48" customHeight="1" thickBot="1" x14ac:dyDescent="0.25">
      <c r="A9" s="314" t="s">
        <v>426</v>
      </c>
      <c r="B9" s="96" t="str">
        <f>B8</f>
        <v>DESERTO</v>
      </c>
      <c r="C9" s="205"/>
      <c r="D9" s="206"/>
      <c r="E9" s="207"/>
      <c r="F9" s="89" t="e">
        <f>AVERAGE(C9:E9)</f>
        <v>#DIV/0!</v>
      </c>
      <c r="G9" s="315" t="e">
        <f>MAX(F9:F9)</f>
        <v>#DIV/0!</v>
      </c>
      <c r="H9" s="315" t="e">
        <f>F9/$G9</f>
        <v>#DIV/0!</v>
      </c>
      <c r="I9" s="316">
        <v>10</v>
      </c>
      <c r="J9" s="88" t="e">
        <f>H9*I$9</f>
        <v>#DIV/0!</v>
      </c>
      <c r="K9" s="317"/>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1">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453</v>
      </c>
      <c r="B2" s="775"/>
      <c r="C2" s="775"/>
      <c r="D2" s="775"/>
      <c r="E2" s="775"/>
      <c r="F2" s="775"/>
      <c r="G2" s="775"/>
      <c r="H2" s="775"/>
      <c r="I2" s="775"/>
      <c r="J2" s="775"/>
      <c r="K2" s="776"/>
    </row>
    <row r="3" spans="1:11" ht="21" thickBot="1" x14ac:dyDescent="0.35">
      <c r="A3" s="777" t="str">
        <f>'Elenco Lotti'!B41</f>
        <v>98218639BF</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Lotti'!C41</f>
        <v>Catetere Cobra per accesso renale percutaneo, radiopaco, 6 Fr, lunghezza 65 cm per dirigere filoguida da 0.038 inch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71.25" customHeight="1" thickBot="1" x14ac:dyDescent="0.25">
      <c r="A8" s="386" t="s">
        <v>622</v>
      </c>
      <c r="B8" s="151" t="str">
        <f>'Elenco Lotti'!R41</f>
        <v>DESERTO</v>
      </c>
      <c r="C8" s="205"/>
      <c r="D8" s="206"/>
      <c r="E8" s="207"/>
      <c r="F8" s="89" t="e">
        <f>AVERAGE(C8:E8)</f>
        <v>#DIV/0!</v>
      </c>
      <c r="G8" s="387" t="e">
        <f>MAX(F8:F8)</f>
        <v>#DIV/0!</v>
      </c>
      <c r="H8" s="387" t="e">
        <f>F8/$G8</f>
        <v>#DIV/0!</v>
      </c>
      <c r="I8" s="390">
        <v>50</v>
      </c>
      <c r="J8" s="88" t="e">
        <f>H8*I$8</f>
        <v>#DIV/0!</v>
      </c>
      <c r="K8" s="411"/>
    </row>
    <row r="9" spans="1:11" ht="71.25" customHeight="1" thickBot="1" x14ac:dyDescent="0.25">
      <c r="A9" s="386" t="s">
        <v>623</v>
      </c>
      <c r="B9" s="96" t="str">
        <f>B8</f>
        <v>DESERTO</v>
      </c>
      <c r="C9" s="205"/>
      <c r="D9" s="206"/>
      <c r="E9" s="207"/>
      <c r="F9" s="89" t="e">
        <f>AVERAGE(C9:E9)</f>
        <v>#DIV/0!</v>
      </c>
      <c r="G9" s="387" t="e">
        <f>MAX(F9:F9)</f>
        <v>#DIV/0!</v>
      </c>
      <c r="H9" s="387" t="e">
        <f>F9/$G9</f>
        <v>#DIV/0!</v>
      </c>
      <c r="I9" s="390">
        <v>15</v>
      </c>
      <c r="J9" s="88" t="e">
        <f>H9*I$9</f>
        <v>#DIV/0!</v>
      </c>
      <c r="K9" s="411"/>
    </row>
    <row r="10" spans="1:11" ht="71.25" customHeight="1" thickBot="1" x14ac:dyDescent="0.25">
      <c r="A10" s="235" t="s">
        <v>427</v>
      </c>
      <c r="B10" s="236" t="str">
        <f>B8</f>
        <v>DESERTO</v>
      </c>
      <c r="C10" s="237"/>
      <c r="D10" s="238"/>
      <c r="E10" s="239"/>
      <c r="F10" s="406" t="e">
        <f>AVERAGE(C10:E10)</f>
        <v>#DIV/0!</v>
      </c>
      <c r="G10" s="407" t="e">
        <f>MAX(F10:F10)</f>
        <v>#DIV/0!</v>
      </c>
      <c r="H10" s="407" t="e">
        <f>F10/$G10</f>
        <v>#DIV/0!</v>
      </c>
      <c r="I10" s="408">
        <v>10</v>
      </c>
      <c r="J10" s="409" t="e">
        <f>H10*I$10</f>
        <v>#DIV/0!</v>
      </c>
      <c r="K10" s="412"/>
    </row>
    <row r="11" spans="1:11" ht="71.25" customHeight="1" thickBot="1" x14ac:dyDescent="0.25">
      <c r="A11" s="235" t="s">
        <v>621</v>
      </c>
      <c r="B11" s="236" t="str">
        <f>B8</f>
        <v>DESERTO</v>
      </c>
      <c r="C11" s="237"/>
      <c r="D11" s="238"/>
      <c r="E11" s="410"/>
      <c r="F11" s="240" t="e">
        <f>AVERAGE(C11:E11)</f>
        <v>#DIV/0!</v>
      </c>
      <c r="G11" s="241" t="e">
        <f>MAX(F11:F11)</f>
        <v>#DIV/0!</v>
      </c>
      <c r="H11" s="241" t="e">
        <f>F11/$G11</f>
        <v>#DIV/0!</v>
      </c>
      <c r="I11" s="242">
        <v>5</v>
      </c>
      <c r="J11" s="243" t="e">
        <f>H11*I$11</f>
        <v>#DIV/0!</v>
      </c>
      <c r="K11" s="412"/>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J8+J9+J10+J11</f>
        <v>#DIV/0!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tabColor rgb="FFFF0000"/>
  </sheetPr>
  <dimension ref="A1:M19"/>
  <sheetViews>
    <sheetView workbookViewId="0">
      <selection activeCell="I30" sqref="I3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556</v>
      </c>
      <c r="B2" s="775"/>
      <c r="C2" s="775"/>
      <c r="D2" s="775"/>
      <c r="E2" s="775"/>
      <c r="F2" s="775"/>
      <c r="G2" s="775"/>
      <c r="H2" s="775"/>
      <c r="I2" s="775"/>
      <c r="J2" s="775"/>
      <c r="K2" s="776"/>
      <c r="L2" s="105"/>
      <c r="M2" s="105"/>
    </row>
    <row r="3" spans="1:13" ht="21" thickBot="1" x14ac:dyDescent="0.35">
      <c r="A3" s="777">
        <f>'Elenco Lotti'!B325</f>
        <v>9833282901</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Lotti'!C325</f>
        <v>Tubo di collegamento con valvola di non ritorno tipo "Set Guard"</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113'!A15</f>
        <v>DESERTO</v>
      </c>
      <c r="J8" s="811" t="e">
        <f>'LOTTO 113'!B15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Lotti'!O325</f>
        <v>8745</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8745</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43" priority="1" operator="containsText" text="NO ANOMALIA">
      <formula>NOT(ISERROR(SEARCH("NO ANOMALIA",M19)))</formula>
    </cfRule>
    <cfRule type="containsText" dxfId="242" priority="2" operator="containsText" text="ANOMALIA">
      <formula>NOT(ISERROR(SEARCH("ANOMALIA",M19)))</formula>
    </cfRule>
  </conditionalFormatting>
  <conditionalFormatting sqref="M19">
    <cfRule type="containsText" dxfId="241" priority="3" operator="containsText" text="ANOMALIA">
      <formula>NOT(ISERROR(SEARCH("ANOMALIA",M19)))</formula>
    </cfRule>
  </conditionalFormatting>
  <conditionalFormatting sqref="L19">
    <cfRule type="expression" dxfId="240" priority="4">
      <formula>L19=MAX($L$19:$L$23)</formula>
    </cfRule>
  </conditionalFormatting>
  <pageMargins left="0.7" right="0.7" top="0.75" bottom="0.75" header="0.3" footer="0.3"/>
  <pageSetup paperSize="9" orientation="portrait"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pageSetUpPr fitToPage="1"/>
  </sheetPr>
  <dimension ref="A1:K16"/>
  <sheetViews>
    <sheetView workbookViewId="0">
      <selection activeCell="K22" sqref="K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557</v>
      </c>
      <c r="B2" s="775"/>
      <c r="C2" s="775"/>
      <c r="D2" s="775"/>
      <c r="E2" s="775"/>
      <c r="F2" s="775"/>
      <c r="G2" s="775"/>
      <c r="H2" s="775"/>
      <c r="I2" s="775"/>
      <c r="J2" s="775"/>
      <c r="K2" s="776"/>
    </row>
    <row r="3" spans="1:11" ht="21" thickBot="1" x14ac:dyDescent="0.35">
      <c r="A3" s="777">
        <f>'Elenco Lotti'!B326</f>
        <v>9833298636</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x14ac:dyDescent="0.2">
      <c r="A5" s="780" t="str">
        <f>'Elenco Lotti'!C326</f>
        <v>catetere a due vie per cistomanometria e profilo pressorio uretrale con connettore a Y , ch 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Lotti'!R326</f>
        <v>MEDICA S.p.A.</v>
      </c>
      <c r="C8" s="205">
        <v>0.9</v>
      </c>
      <c r="D8" s="206">
        <v>0.9</v>
      </c>
      <c r="E8" s="207">
        <v>0.9</v>
      </c>
      <c r="F8" s="89">
        <f>AVERAGE(C8:E8)</f>
        <v>0.9</v>
      </c>
      <c r="G8" s="438">
        <f>MAX(F8:F8)</f>
        <v>0.9</v>
      </c>
      <c r="H8" s="438">
        <f>F8/$G8</f>
        <v>1</v>
      </c>
      <c r="I8" s="441">
        <v>50</v>
      </c>
      <c r="J8" s="88">
        <f>H8*I$8</f>
        <v>50</v>
      </c>
      <c r="K8" s="795" t="s">
        <v>634</v>
      </c>
    </row>
    <row r="9" spans="1:11" ht="48" customHeight="1" thickBot="1" x14ac:dyDescent="0.25">
      <c r="A9" s="437" t="s">
        <v>623</v>
      </c>
      <c r="B9" s="465" t="str">
        <f>B8</f>
        <v>MEDICA S.p.A.</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MEDICA S.p.A.</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MEDICA S.p.A.</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MEDICA S.p.A.</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557</v>
      </c>
      <c r="B2" s="775"/>
      <c r="C2" s="775"/>
      <c r="D2" s="775"/>
      <c r="E2" s="775"/>
      <c r="F2" s="775"/>
      <c r="G2" s="775"/>
      <c r="H2" s="775"/>
      <c r="I2" s="775"/>
      <c r="J2" s="775"/>
      <c r="K2" s="776"/>
      <c r="L2" s="105"/>
      <c r="M2" s="105"/>
    </row>
    <row r="3" spans="1:13" ht="21" thickBot="1" x14ac:dyDescent="0.35">
      <c r="A3" s="777">
        <f>'Elenco Lotti'!B326</f>
        <v>9833298636</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Lotti'!C326</f>
        <v>catetere a due vie per cistomanometria e profilo pressorio uretrale con connettore a Y , ch 8</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114'!A16</f>
        <v>MEDICA S.p.A.</v>
      </c>
      <c r="J8" s="811">
        <f>'LOTTO 114'!B16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Lotti'!O326</f>
        <v>47700</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MEDICA S.p.A.</v>
      </c>
      <c r="B19" s="246"/>
      <c r="C19" s="247">
        <v>0.5</v>
      </c>
      <c r="D19" s="247">
        <f>MAX(B19:B19)</f>
        <v>0</v>
      </c>
      <c r="E19" s="247" t="e">
        <f>POWER(B19/$D$19,$C$19)</f>
        <v>#DIV/0!</v>
      </c>
      <c r="F19" s="247">
        <v>40</v>
      </c>
      <c r="G19" s="247" t="e">
        <f>E19*$F$19</f>
        <v>#DIV/0!</v>
      </c>
      <c r="H19" s="248">
        <f>TRUNC($G$13-($G$13/100*B19),2)</f>
        <v>47700</v>
      </c>
      <c r="I19" s="249" t="str">
        <f>A19</f>
        <v>MEDICA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39" priority="1" operator="containsText" text="NO ANOMALIA">
      <formula>NOT(ISERROR(SEARCH("NO ANOMALIA",M19)))</formula>
    </cfRule>
    <cfRule type="containsText" dxfId="238" priority="2" operator="containsText" text="ANOMALIA">
      <formula>NOT(ISERROR(SEARCH("ANOMALIA",M19)))</formula>
    </cfRule>
  </conditionalFormatting>
  <conditionalFormatting sqref="M19">
    <cfRule type="containsText" dxfId="237" priority="3" operator="containsText" text="ANOMALIA">
      <formula>NOT(ISERROR(SEARCH("ANOMALIA",M19)))</formula>
    </cfRule>
  </conditionalFormatting>
  <conditionalFormatting sqref="L19">
    <cfRule type="expression" dxfId="236" priority="4">
      <formula>L19=MAX($L$19:$L$23)</formula>
    </cfRule>
  </conditionalFormatting>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pageSetUpPr fitToPage="1"/>
  </sheetPr>
  <dimension ref="A1:K16"/>
  <sheetViews>
    <sheetView topLeftCell="A4" workbookViewId="0">
      <selection activeCell="G24" sqref="G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558</v>
      </c>
      <c r="B2" s="775"/>
      <c r="C2" s="775"/>
      <c r="D2" s="775"/>
      <c r="E2" s="775"/>
      <c r="F2" s="775"/>
      <c r="G2" s="775"/>
      <c r="H2" s="775"/>
      <c r="I2" s="775"/>
      <c r="J2" s="775"/>
      <c r="K2" s="776"/>
    </row>
    <row r="3" spans="1:11" ht="21" thickBot="1" x14ac:dyDescent="0.35">
      <c r="A3" s="777" t="str">
        <f>'Elenco Lotti'!B327</f>
        <v>98333300A0</v>
      </c>
      <c r="B3" s="778"/>
      <c r="C3" s="778"/>
      <c r="D3" s="778"/>
      <c r="E3" s="778"/>
      <c r="F3" s="778"/>
      <c r="G3" s="778"/>
      <c r="H3" s="778"/>
      <c r="I3" s="778"/>
      <c r="J3" s="778"/>
      <c r="K3" s="779"/>
    </row>
    <row r="4" spans="1:11" ht="21" thickBot="1" x14ac:dyDescent="0.35">
      <c r="A4" s="802" t="str">
        <f>'Elenco Lotti'!C320</f>
        <v>Presidi Urodinamica</v>
      </c>
      <c r="B4" s="803"/>
      <c r="C4" s="803"/>
      <c r="D4" s="803"/>
      <c r="E4" s="803"/>
      <c r="F4" s="803"/>
      <c r="G4" s="803"/>
      <c r="H4" s="803"/>
      <c r="I4" s="803"/>
      <c r="J4" s="803"/>
      <c r="K4" s="804"/>
    </row>
    <row r="5" spans="1:11" x14ac:dyDescent="0.2">
      <c r="A5" s="780" t="str">
        <f>'Elenco Lotti'!C327</f>
        <v>Catetere addominale in PVC a palloncino separato a lumen singolo 4.5Fr Catetere con introduttore, lunghezza 260cm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Lotti'!R327</f>
        <v>MEDICA S.p.A.</v>
      </c>
      <c r="C8" s="205">
        <v>0.9</v>
      </c>
      <c r="D8" s="206">
        <v>0.9</v>
      </c>
      <c r="E8" s="207">
        <v>0.9</v>
      </c>
      <c r="F8" s="89">
        <f>AVERAGE(C8:E8)</f>
        <v>0.9</v>
      </c>
      <c r="G8" s="438">
        <f>MAX(F8:F8)</f>
        <v>0.9</v>
      </c>
      <c r="H8" s="438">
        <f>F8/$G8</f>
        <v>1</v>
      </c>
      <c r="I8" s="441">
        <v>50</v>
      </c>
      <c r="J8" s="88">
        <f>H8*I$8</f>
        <v>50</v>
      </c>
      <c r="K8" s="795" t="s">
        <v>635</v>
      </c>
    </row>
    <row r="9" spans="1:11" ht="48" customHeight="1" thickBot="1" x14ac:dyDescent="0.25">
      <c r="A9" s="437" t="s">
        <v>623</v>
      </c>
      <c r="B9" s="236" t="str">
        <f>B8</f>
        <v>MEDICA S.p.A.</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MEDICA S.p.A.</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MEDICA S.p.A.</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MEDICA S.p.A.</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M19"/>
  <sheetViews>
    <sheetView workbookViewId="0">
      <selection activeCell="I8" sqref="I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558</v>
      </c>
      <c r="B2" s="775"/>
      <c r="C2" s="775"/>
      <c r="D2" s="775"/>
      <c r="E2" s="775"/>
      <c r="F2" s="775"/>
      <c r="G2" s="775"/>
      <c r="H2" s="775"/>
      <c r="I2" s="775"/>
      <c r="J2" s="775"/>
      <c r="K2" s="776"/>
      <c r="L2" s="105"/>
      <c r="M2" s="105"/>
    </row>
    <row r="3" spans="1:13" ht="21" thickBot="1" x14ac:dyDescent="0.35">
      <c r="A3" s="777" t="str">
        <f>'Elenco Lotti'!B327</f>
        <v>98333300A0</v>
      </c>
      <c r="B3" s="778"/>
      <c r="C3" s="778"/>
      <c r="D3" s="778"/>
      <c r="E3" s="778"/>
      <c r="F3" s="778"/>
      <c r="G3" s="778"/>
      <c r="H3" s="778"/>
      <c r="I3" s="778"/>
      <c r="J3" s="778"/>
      <c r="K3" s="779"/>
      <c r="L3" s="105"/>
      <c r="M3" s="105"/>
    </row>
    <row r="4" spans="1:13" ht="21" thickBot="1" x14ac:dyDescent="0.35">
      <c r="A4" s="802" t="str">
        <f>'Elenco Lotti'!C320</f>
        <v>Presidi Urodinamica</v>
      </c>
      <c r="B4" s="803"/>
      <c r="C4" s="803"/>
      <c r="D4" s="803"/>
      <c r="E4" s="803"/>
      <c r="F4" s="803"/>
      <c r="G4" s="803"/>
      <c r="H4" s="803"/>
      <c r="I4" s="803"/>
      <c r="J4" s="803"/>
      <c r="K4" s="804"/>
      <c r="L4" s="105"/>
      <c r="M4" s="105"/>
    </row>
    <row r="5" spans="1:13" ht="21.75" customHeight="1" x14ac:dyDescent="0.25">
      <c r="A5" s="780" t="str">
        <f>'Elenco Lotti'!C327</f>
        <v>Catetere addominale in PVC a palloncino separato a lumen singolo 4.5Fr Catetere con introduttore, lunghezza 260cm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115'!A16</f>
        <v>MEDICA S.p.A.</v>
      </c>
      <c r="J8" s="811">
        <f>'LOTTO 115'!B16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18"/>
      <c r="F12" s="105"/>
      <c r="G12" s="822" t="s">
        <v>432</v>
      </c>
      <c r="H12" s="823"/>
      <c r="I12" s="150"/>
      <c r="J12" s="828"/>
      <c r="K12" s="829"/>
      <c r="L12" s="117"/>
      <c r="M12" s="118"/>
    </row>
    <row r="13" spans="1:13" ht="16.5" thickBot="1" x14ac:dyDescent="0.3">
      <c r="A13" s="819" t="s">
        <v>433</v>
      </c>
      <c r="B13" s="820"/>
      <c r="C13" s="820"/>
      <c r="D13" s="821"/>
      <c r="E13" s="318"/>
      <c r="F13" s="105"/>
      <c r="G13" s="824">
        <f>'Elenco Lotti'!O327</f>
        <v>26235</v>
      </c>
      <c r="H13" s="825"/>
      <c r="I13" s="150"/>
      <c r="J13" s="828"/>
      <c r="K13" s="829"/>
      <c r="L13" s="117"/>
      <c r="M13" s="118"/>
    </row>
    <row r="14" spans="1:13" ht="16.5" thickBot="1" x14ac:dyDescent="0.3">
      <c r="A14" s="826" t="s">
        <v>434</v>
      </c>
      <c r="B14" s="820"/>
      <c r="C14" s="820"/>
      <c r="D14" s="821"/>
      <c r="E14" s="318"/>
      <c r="F14" s="105"/>
      <c r="G14" s="827"/>
      <c r="H14" s="827"/>
      <c r="I14" s="150"/>
      <c r="J14" s="828"/>
      <c r="K14" s="829"/>
      <c r="L14" s="105"/>
      <c r="M14" s="105"/>
    </row>
    <row r="15" spans="1:13" ht="15.75" x14ac:dyDescent="0.25">
      <c r="A15" s="819" t="s">
        <v>435</v>
      </c>
      <c r="B15" s="820"/>
      <c r="C15" s="820"/>
      <c r="D15" s="821"/>
      <c r="E15" s="318"/>
      <c r="F15" s="105"/>
      <c r="G15" s="830"/>
      <c r="H15" s="830"/>
      <c r="I15" s="105"/>
      <c r="J15" s="105"/>
      <c r="K15" s="105"/>
      <c r="L15" s="105"/>
      <c r="M15" s="105"/>
    </row>
    <row r="16" spans="1:13" ht="16.5" thickBot="1" x14ac:dyDescent="0.3">
      <c r="A16" s="831"/>
      <c r="B16" s="832"/>
      <c r="C16" s="832"/>
      <c r="D16" s="833"/>
      <c r="E16" s="318"/>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MEDICA S.p.A.</v>
      </c>
      <c r="B19" s="246"/>
      <c r="C19" s="247">
        <v>0.5</v>
      </c>
      <c r="D19" s="247">
        <f>MAX(B19:B19)</f>
        <v>0</v>
      </c>
      <c r="E19" s="247" t="e">
        <f>POWER(B19/$D$19,$C$19)</f>
        <v>#DIV/0!</v>
      </c>
      <c r="F19" s="247">
        <v>40</v>
      </c>
      <c r="G19" s="247" t="e">
        <f>E19*$F$19</f>
        <v>#DIV/0!</v>
      </c>
      <c r="H19" s="248">
        <f>TRUNC($G$13-($G$13/100*B19),2)</f>
        <v>26235</v>
      </c>
      <c r="I19" s="249" t="str">
        <f>A19</f>
        <v>MEDICA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35" priority="1" operator="containsText" text="NO ANOMALIA">
      <formula>NOT(ISERROR(SEARCH("NO ANOMALIA",M19)))</formula>
    </cfRule>
    <cfRule type="containsText" dxfId="234" priority="2" operator="containsText" text="ANOMALIA">
      <formula>NOT(ISERROR(SEARCH("ANOMALIA",M19)))</formula>
    </cfRule>
  </conditionalFormatting>
  <conditionalFormatting sqref="M19">
    <cfRule type="containsText" dxfId="233" priority="3" operator="containsText" text="ANOMALIA">
      <formula>NOT(ISERROR(SEARCH("ANOMALIA",M19)))</formula>
    </cfRule>
  </conditionalFormatting>
  <conditionalFormatting sqref="L19">
    <cfRule type="expression" dxfId="232" priority="4">
      <formula>L19=MAX($L$19:$L$23)</formula>
    </cfRule>
  </conditionalFormatting>
  <pageMargins left="0.7" right="0.7" top="0.75" bottom="0.75" header="0.3" footer="0.3"/>
  <pageSetup paperSize="9" orientation="portrait"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pageSetUpPr fitToPage="1"/>
  </sheetPr>
  <dimension ref="A1:K18"/>
  <sheetViews>
    <sheetView workbookViewId="0">
      <selection activeCell="G14" sqref="G1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559</v>
      </c>
      <c r="B2" s="775"/>
      <c r="C2" s="775"/>
      <c r="D2" s="775"/>
      <c r="E2" s="775"/>
      <c r="F2" s="775"/>
      <c r="G2" s="775"/>
      <c r="H2" s="775"/>
      <c r="I2" s="775"/>
      <c r="J2" s="775"/>
      <c r="K2" s="776"/>
    </row>
    <row r="3" spans="1:11" ht="21" thickBot="1" x14ac:dyDescent="0.35">
      <c r="A3" s="777" t="str">
        <f>'Elenco Lotti'!B329</f>
        <v>9833905B1E</v>
      </c>
      <c r="B3" s="778"/>
      <c r="C3" s="778"/>
      <c r="D3" s="778"/>
      <c r="E3" s="778"/>
      <c r="F3" s="778"/>
      <c r="G3" s="778"/>
      <c r="H3" s="778"/>
      <c r="I3" s="778"/>
      <c r="J3" s="778"/>
      <c r="K3" s="779"/>
    </row>
    <row r="4" spans="1:11" ht="21" thickBot="1" x14ac:dyDescent="0.35">
      <c r="A4" s="802" t="str">
        <f>'Elenco Lotti'!C328</f>
        <v>Profilattici</v>
      </c>
      <c r="B4" s="803"/>
      <c r="C4" s="803"/>
      <c r="D4" s="803"/>
      <c r="E4" s="803"/>
      <c r="F4" s="803"/>
      <c r="G4" s="803"/>
      <c r="H4" s="803"/>
      <c r="I4" s="803"/>
      <c r="J4" s="803"/>
      <c r="K4" s="804"/>
    </row>
    <row r="5" spans="1:11" x14ac:dyDescent="0.2">
      <c r="A5" s="780" t="str">
        <f>'Elenco Lotti'!C329</f>
        <v>Profilattici senza serbatoio per sonde ecografiche lattex free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500" t="s">
        <v>622</v>
      </c>
      <c r="B8" s="151" t="str">
        <f>'Elenco Lotti'!R329</f>
        <v>F.A.S.E.</v>
      </c>
      <c r="C8" s="205">
        <v>0.9</v>
      </c>
      <c r="D8" s="206">
        <v>0.9</v>
      </c>
      <c r="E8" s="207">
        <v>0.9</v>
      </c>
      <c r="F8" s="89">
        <f t="shared" ref="F8:F11" si="0">AVERAGE(C8:E8)</f>
        <v>0.9</v>
      </c>
      <c r="G8" s="513">
        <f>MAX(F8:F8)</f>
        <v>0.9</v>
      </c>
      <c r="H8" s="513">
        <f>F8/$G8</f>
        <v>1</v>
      </c>
      <c r="I8" s="516">
        <v>50</v>
      </c>
      <c r="J8" s="88">
        <f>H8*I$8</f>
        <v>50</v>
      </c>
      <c r="K8" s="904" t="s">
        <v>687</v>
      </c>
    </row>
    <row r="9" spans="1:11" ht="48" customHeight="1" thickBot="1" x14ac:dyDescent="0.25">
      <c r="A9" s="500" t="s">
        <v>623</v>
      </c>
      <c r="B9" s="96" t="str">
        <f>B8</f>
        <v>F.A.S.E.</v>
      </c>
      <c r="C9" s="205">
        <v>0.9</v>
      </c>
      <c r="D9" s="206">
        <v>0.9</v>
      </c>
      <c r="E9" s="207">
        <v>0.9</v>
      </c>
      <c r="F9" s="89">
        <f t="shared" si="0"/>
        <v>0.9</v>
      </c>
      <c r="G9" s="513">
        <f>MAX(F9:F9)</f>
        <v>0.9</v>
      </c>
      <c r="H9" s="513">
        <f>F9/$G9</f>
        <v>1</v>
      </c>
      <c r="I9" s="516">
        <v>15</v>
      </c>
      <c r="J9" s="88">
        <f>H9*I$9</f>
        <v>15</v>
      </c>
      <c r="K9" s="905"/>
    </row>
    <row r="10" spans="1:11" ht="48" customHeight="1" thickBot="1" x14ac:dyDescent="0.25">
      <c r="A10" s="500" t="s">
        <v>427</v>
      </c>
      <c r="B10" s="99" t="str">
        <f>B8</f>
        <v>F.A.S.E.</v>
      </c>
      <c r="C10" s="205">
        <v>0.9</v>
      </c>
      <c r="D10" s="206">
        <v>0.9</v>
      </c>
      <c r="E10" s="207">
        <v>0.9</v>
      </c>
      <c r="F10" s="89">
        <f t="shared" si="0"/>
        <v>0.9</v>
      </c>
      <c r="G10" s="513">
        <f>MAX(F10:F10)</f>
        <v>0.9</v>
      </c>
      <c r="H10" s="513">
        <f>F10/$G10</f>
        <v>1</v>
      </c>
      <c r="I10" s="516">
        <v>10</v>
      </c>
      <c r="J10" s="88">
        <f>H10*I$10</f>
        <v>10</v>
      </c>
      <c r="K10" s="905"/>
    </row>
    <row r="11" spans="1:11" ht="48" customHeight="1" thickBot="1" x14ac:dyDescent="0.25">
      <c r="A11" s="500" t="s">
        <v>621</v>
      </c>
      <c r="B11" s="236" t="str">
        <f>B8</f>
        <v>F.A.S.E.</v>
      </c>
      <c r="C11" s="237">
        <v>1</v>
      </c>
      <c r="D11" s="238">
        <v>1</v>
      </c>
      <c r="E11" s="239">
        <v>1</v>
      </c>
      <c r="F11" s="240">
        <f t="shared" si="0"/>
        <v>1</v>
      </c>
      <c r="G11" s="241">
        <f>MAX(F11:F11)</f>
        <v>1</v>
      </c>
      <c r="H11" s="241">
        <f>F11/$G11</f>
        <v>1</v>
      </c>
      <c r="I11" s="242">
        <v>5</v>
      </c>
      <c r="J11" s="243">
        <f>H11*I$11</f>
        <v>5</v>
      </c>
      <c r="K11" s="906"/>
    </row>
    <row r="12" spans="1:11" ht="15.75" x14ac:dyDescent="0.25">
      <c r="A12" s="103"/>
      <c r="B12" s="104"/>
      <c r="C12" s="105"/>
      <c r="D12" s="105"/>
      <c r="E12" s="105"/>
      <c r="F12" s="105"/>
      <c r="G12" s="105"/>
      <c r="H12" s="105"/>
      <c r="I12" s="105"/>
      <c r="J12" s="105"/>
      <c r="K12" s="105"/>
    </row>
    <row r="13" spans="1:11" ht="16.5" thickBot="1" x14ac:dyDescent="0.3">
      <c r="A13" s="103"/>
      <c r="B13" s="104"/>
      <c r="C13" s="559"/>
      <c r="D13" s="559"/>
      <c r="E13" s="559"/>
      <c r="F13" s="559"/>
      <c r="G13" s="559"/>
      <c r="H13" s="105"/>
      <c r="I13" s="105"/>
      <c r="J13" s="105"/>
      <c r="K13" s="105"/>
    </row>
    <row r="14" spans="1:11" ht="15.75" x14ac:dyDescent="0.25">
      <c r="A14" s="798" t="s">
        <v>626</v>
      </c>
      <c r="B14" s="799"/>
      <c r="C14" s="106"/>
      <c r="D14" s="106"/>
      <c r="E14" s="903"/>
      <c r="F14" s="903"/>
      <c r="G14" s="106"/>
      <c r="H14" s="105"/>
      <c r="I14" s="105"/>
      <c r="J14" s="105"/>
      <c r="K14" s="105"/>
    </row>
    <row r="15" spans="1:11" ht="16.5" thickBot="1" x14ac:dyDescent="0.3">
      <c r="A15" s="800"/>
      <c r="B15" s="801"/>
      <c r="C15" s="106"/>
      <c r="D15" s="106"/>
      <c r="E15" s="903"/>
      <c r="F15" s="903"/>
      <c r="G15" s="106"/>
      <c r="H15" s="105"/>
      <c r="I15" s="105"/>
      <c r="J15" s="105"/>
      <c r="K15" s="105"/>
    </row>
    <row r="16" spans="1:11" ht="16.5" thickBot="1" x14ac:dyDescent="0.3">
      <c r="A16" s="233" t="str">
        <f>B8</f>
        <v>F.A.S.E.</v>
      </c>
      <c r="B16" s="234">
        <f>J8+J9+J10+J11</f>
        <v>80</v>
      </c>
      <c r="C16" s="231"/>
      <c r="D16" s="531"/>
      <c r="E16" s="533"/>
      <c r="F16" s="532"/>
      <c r="G16" s="531"/>
      <c r="H16" s="105"/>
      <c r="I16" s="105"/>
      <c r="J16" s="105"/>
      <c r="K16" s="105"/>
    </row>
    <row r="17" spans="3:7" x14ac:dyDescent="0.2">
      <c r="C17" s="536"/>
      <c r="D17" s="536"/>
      <c r="E17" s="536"/>
      <c r="F17" s="536"/>
      <c r="G17" s="536"/>
    </row>
    <row r="18" spans="3:7" x14ac:dyDescent="0.2">
      <c r="C18" s="536"/>
      <c r="D18" s="536"/>
      <c r="E18" s="536"/>
      <c r="F18" s="536"/>
      <c r="G18" s="536"/>
    </row>
  </sheetData>
  <sheetProtection formatCells="0" formatColumns="0" formatRows="0" insertColumns="0" insertRows="0" insertHyperlinks="0" deleteColumns="0" deleteRows="0" sort="0" autoFilter="0" pivotTables="0"/>
  <mergeCells count="8">
    <mergeCell ref="A14:B15"/>
    <mergeCell ref="E14:F15"/>
    <mergeCell ref="K8:K11"/>
    <mergeCell ref="B1:K1"/>
    <mergeCell ref="A2:K2"/>
    <mergeCell ref="A3:K3"/>
    <mergeCell ref="A4:K4"/>
    <mergeCell ref="A5:K6"/>
  </mergeCells>
  <conditionalFormatting sqref="F16">
    <cfRule type="colorScale" priority="48">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M18"/>
  <sheetViews>
    <sheetView workbookViewId="0">
      <selection activeCell="E21" sqref="E2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559</v>
      </c>
      <c r="B2" s="775"/>
      <c r="C2" s="775"/>
      <c r="D2" s="775"/>
      <c r="E2" s="775"/>
      <c r="F2" s="775"/>
      <c r="G2" s="775"/>
      <c r="H2" s="775"/>
      <c r="I2" s="775"/>
      <c r="J2" s="775"/>
      <c r="K2" s="776"/>
      <c r="L2" s="105"/>
      <c r="M2" s="105"/>
    </row>
    <row r="3" spans="1:13" ht="21" thickBot="1" x14ac:dyDescent="0.35">
      <c r="A3" s="777" t="str">
        <f>'Elenco Lotti'!B329</f>
        <v>9833905B1E</v>
      </c>
      <c r="B3" s="778"/>
      <c r="C3" s="778"/>
      <c r="D3" s="778"/>
      <c r="E3" s="778"/>
      <c r="F3" s="778"/>
      <c r="G3" s="778"/>
      <c r="H3" s="778"/>
      <c r="I3" s="778"/>
      <c r="J3" s="778"/>
      <c r="K3" s="779"/>
      <c r="L3" s="105"/>
      <c r="M3" s="105"/>
    </row>
    <row r="4" spans="1:13" ht="21" thickBot="1" x14ac:dyDescent="0.35">
      <c r="A4" s="802" t="str">
        <f>'Elenco Lotti'!C328</f>
        <v>Profilattici</v>
      </c>
      <c r="B4" s="803"/>
      <c r="C4" s="803"/>
      <c r="D4" s="803"/>
      <c r="E4" s="803"/>
      <c r="F4" s="803"/>
      <c r="G4" s="803"/>
      <c r="H4" s="803"/>
      <c r="I4" s="803"/>
      <c r="J4" s="803"/>
      <c r="K4" s="804"/>
      <c r="L4" s="105"/>
      <c r="M4" s="105"/>
    </row>
    <row r="5" spans="1:13" ht="21.75" customHeight="1" x14ac:dyDescent="0.25">
      <c r="A5" s="780" t="str">
        <f>'Elenco Lotti'!C329</f>
        <v>Profilattici senza serbatoio per sonde ecografiche lattex free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116'!A16</f>
        <v>F.A.S.E.</v>
      </c>
      <c r="J8" s="811">
        <f>'LOTTO 116'!B16</f>
        <v>80</v>
      </c>
      <c r="K8" s="812"/>
      <c r="L8" s="117"/>
      <c r="M8" s="118"/>
    </row>
    <row r="9" spans="1:13" ht="15.75" x14ac:dyDescent="0.25">
      <c r="A9" s="813" t="s">
        <v>430</v>
      </c>
      <c r="B9" s="814"/>
      <c r="C9" s="814"/>
      <c r="D9" s="815"/>
      <c r="E9" s="119"/>
      <c r="F9" s="119"/>
      <c r="G9" s="119"/>
      <c r="H9" s="119"/>
      <c r="I9" s="149"/>
      <c r="J9" s="845"/>
      <c r="K9" s="846"/>
      <c r="L9" s="117"/>
      <c r="M9" s="118"/>
    </row>
    <row r="10" spans="1:13" ht="16.5" thickBot="1" x14ac:dyDescent="0.3">
      <c r="A10" s="816"/>
      <c r="B10" s="817"/>
      <c r="C10" s="817"/>
      <c r="D10" s="818"/>
      <c r="E10" s="119"/>
      <c r="F10" s="119"/>
      <c r="G10" s="119"/>
      <c r="H10" s="119"/>
      <c r="I10" s="145"/>
      <c r="J10" s="847"/>
      <c r="K10" s="848"/>
      <c r="L10" s="117"/>
      <c r="M10" s="118"/>
    </row>
    <row r="11" spans="1:13" ht="15.75" x14ac:dyDescent="0.25">
      <c r="A11" s="819" t="s">
        <v>431</v>
      </c>
      <c r="B11" s="820"/>
      <c r="C11" s="820"/>
      <c r="D11" s="821"/>
      <c r="E11" s="323"/>
      <c r="F11" s="105"/>
      <c r="G11" s="822" t="s">
        <v>432</v>
      </c>
      <c r="H11" s="823"/>
      <c r="I11" s="145"/>
      <c r="J11" s="847"/>
      <c r="K11" s="848"/>
      <c r="L11" s="117"/>
      <c r="M11" s="118"/>
    </row>
    <row r="12" spans="1:13" ht="16.5" thickBot="1" x14ac:dyDescent="0.3">
      <c r="A12" s="819" t="s">
        <v>433</v>
      </c>
      <c r="B12" s="820"/>
      <c r="C12" s="820"/>
      <c r="D12" s="821"/>
      <c r="E12" s="323"/>
      <c r="F12" s="105"/>
      <c r="G12" s="824">
        <f>'Elenco Lotti'!O329</f>
        <v>36040</v>
      </c>
      <c r="H12" s="825"/>
      <c r="I12" s="145"/>
      <c r="J12" s="847"/>
      <c r="K12" s="848"/>
      <c r="L12" s="117"/>
      <c r="M12" s="118"/>
    </row>
    <row r="13" spans="1:13" ht="16.5" thickBot="1" x14ac:dyDescent="0.3">
      <c r="A13" s="826" t="s">
        <v>434</v>
      </c>
      <c r="B13" s="820"/>
      <c r="C13" s="820"/>
      <c r="D13" s="821"/>
      <c r="E13" s="323"/>
      <c r="F13" s="105"/>
      <c r="G13" s="827"/>
      <c r="H13" s="827"/>
      <c r="I13" s="146"/>
      <c r="J13" s="849"/>
      <c r="K13" s="850"/>
      <c r="L13" s="105"/>
      <c r="M13" s="105"/>
    </row>
    <row r="14" spans="1:13" ht="15.75" x14ac:dyDescent="0.25">
      <c r="A14" s="819" t="s">
        <v>435</v>
      </c>
      <c r="B14" s="820"/>
      <c r="C14" s="820"/>
      <c r="D14" s="821"/>
      <c r="E14" s="323"/>
      <c r="F14" s="105"/>
      <c r="G14" s="830"/>
      <c r="H14" s="830"/>
      <c r="I14" s="105"/>
      <c r="J14" s="105"/>
      <c r="K14" s="105"/>
      <c r="L14" s="105"/>
      <c r="M14" s="105"/>
    </row>
    <row r="15" spans="1:13" ht="16.5" thickBot="1" x14ac:dyDescent="0.3">
      <c r="A15" s="831"/>
      <c r="B15" s="832"/>
      <c r="C15" s="832"/>
      <c r="D15" s="833"/>
      <c r="E15" s="323"/>
      <c r="F15" s="105"/>
      <c r="G15" s="834"/>
      <c r="H15" s="834"/>
      <c r="I15" s="105"/>
      <c r="J15" s="105"/>
      <c r="K15" s="105"/>
      <c r="L15" s="105"/>
      <c r="M15" s="105"/>
    </row>
    <row r="16" spans="1:13" ht="16.5" thickBot="1" x14ac:dyDescent="0.3">
      <c r="A16" s="121"/>
      <c r="B16" s="121"/>
      <c r="C16" s="121"/>
      <c r="D16" s="121"/>
      <c r="E16" s="121"/>
      <c r="F16" s="105"/>
      <c r="G16" s="105"/>
      <c r="H16" s="105"/>
      <c r="I16" s="105"/>
      <c r="J16" s="105"/>
      <c r="K16" s="105"/>
      <c r="L16" s="105"/>
      <c r="M16" s="105"/>
    </row>
    <row r="17" spans="1:13" ht="48" thickBot="1" x14ac:dyDescent="0.25">
      <c r="A17" s="122" t="s">
        <v>428</v>
      </c>
      <c r="B17" s="123" t="s">
        <v>436</v>
      </c>
      <c r="C17" s="124" t="s">
        <v>437</v>
      </c>
      <c r="D17" s="125" t="s">
        <v>434</v>
      </c>
      <c r="E17" s="125" t="s">
        <v>438</v>
      </c>
      <c r="F17" s="125" t="s">
        <v>439</v>
      </c>
      <c r="G17" s="126" t="s">
        <v>370</v>
      </c>
      <c r="H17" s="126" t="s">
        <v>440</v>
      </c>
      <c r="I17" s="127" t="s">
        <v>428</v>
      </c>
      <c r="J17" s="128" t="s">
        <v>369</v>
      </c>
      <c r="K17" s="129" t="s">
        <v>370</v>
      </c>
      <c r="L17" s="130" t="s">
        <v>441</v>
      </c>
      <c r="M17" s="131" t="s">
        <v>442</v>
      </c>
    </row>
    <row r="18" spans="1:13" ht="15.75" x14ac:dyDescent="0.2">
      <c r="A18" s="132" t="str">
        <f>I8</f>
        <v>F.A.S.E.</v>
      </c>
      <c r="B18" s="202"/>
      <c r="C18" s="504">
        <v>0.5</v>
      </c>
      <c r="D18" s="504">
        <f>MAX(B18:B18)</f>
        <v>0</v>
      </c>
      <c r="E18" s="324" t="e">
        <f>POWER(B18/$D$18,$C$18)</f>
        <v>#DIV/0!</v>
      </c>
      <c r="F18" s="504">
        <v>40</v>
      </c>
      <c r="G18" s="324" t="e">
        <f>E18*$F$18</f>
        <v>#DIV/0!</v>
      </c>
      <c r="H18" s="134">
        <f>TRUNC($G$12-($G$12/100*B18),2)</f>
        <v>36040</v>
      </c>
      <c r="I18" s="135" t="str">
        <f>A18</f>
        <v>F.A.S.E.</v>
      </c>
      <c r="J18" s="324">
        <f>IF(I18=I8,J8,IF(I18=$H$7,$I$7,IF(I18=$H$8,$I$8,IF(I18=#REF!,#REF!,IF(I18=$H$9,$I$9,IF(I18=$H$10,$I$10,"1"))))))</f>
        <v>80</v>
      </c>
      <c r="K18" s="324" t="e">
        <f>G18</f>
        <v>#DIV/0!</v>
      </c>
      <c r="L18" s="70" t="e">
        <f>SUM(J18,K18)</f>
        <v>#DIV/0!</v>
      </c>
      <c r="M18" s="71" t="e">
        <f>IF(AND(K18&gt;=20,J18&gt;=60),"ANOMALIA","NO ANOMALIA")</f>
        <v>#DIV/0!</v>
      </c>
    </row>
  </sheetData>
  <sheetProtection formatCells="0" formatColumns="0" formatRows="0" insertColumns="0" insertRows="0" insertHyperlinks="0" deleteColumns="0" deleteRows="0" sort="0" autoFilter="0" pivotTables="0"/>
  <mergeCells count="25">
    <mergeCell ref="B1:K1"/>
    <mergeCell ref="A2:K2"/>
    <mergeCell ref="A3:K3"/>
    <mergeCell ref="A4:K4"/>
    <mergeCell ref="A5:K6"/>
    <mergeCell ref="A7:H8"/>
    <mergeCell ref="J7:K7"/>
    <mergeCell ref="J8:K8"/>
    <mergeCell ref="A9:D9"/>
    <mergeCell ref="J9:K9"/>
    <mergeCell ref="J12:K12"/>
    <mergeCell ref="A13:D13"/>
    <mergeCell ref="G13:H13"/>
    <mergeCell ref="J13:K13"/>
    <mergeCell ref="A10:D10"/>
    <mergeCell ref="J10:K10"/>
    <mergeCell ref="A11:D11"/>
    <mergeCell ref="G11:H11"/>
    <mergeCell ref="J11:K11"/>
    <mergeCell ref="A14:D14"/>
    <mergeCell ref="G14:H14"/>
    <mergeCell ref="A15:D15"/>
    <mergeCell ref="G15:H15"/>
    <mergeCell ref="A12:D12"/>
    <mergeCell ref="G12:H12"/>
  </mergeCells>
  <conditionalFormatting sqref="M18">
    <cfRule type="containsText" dxfId="231" priority="1" operator="containsText" text="NO ANOMALIA">
      <formula>NOT(ISERROR(SEARCH("NO ANOMALIA",M18)))</formula>
    </cfRule>
    <cfRule type="containsText" dxfId="230" priority="2" operator="containsText" text="ANOMALIA">
      <formula>NOT(ISERROR(SEARCH("ANOMALIA",M18)))</formula>
    </cfRule>
  </conditionalFormatting>
  <conditionalFormatting sqref="M18">
    <cfRule type="containsText" dxfId="229" priority="3" operator="containsText" text="ANOMALIA">
      <formula>NOT(ISERROR(SEARCH("ANOMALIA",M18)))</formula>
    </cfRule>
  </conditionalFormatting>
  <conditionalFormatting sqref="L18">
    <cfRule type="expression" dxfId="228" priority="49">
      <formula>L18=MAX($L$18:$L$22)</formula>
    </cfRule>
  </conditionalFormatting>
  <pageMargins left="0.7" right="0.7" top="0.75" bottom="0.75" header="0.3" footer="0.3"/>
  <pageSetup paperSize="9" orientation="portrait"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pageSetUpPr fitToPage="1"/>
  </sheetPr>
  <dimension ref="A1:S20"/>
  <sheetViews>
    <sheetView topLeftCell="A2" workbookViewId="0">
      <selection activeCell="G23" sqref="G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560</v>
      </c>
      <c r="B2" s="775"/>
      <c r="C2" s="775"/>
      <c r="D2" s="775"/>
      <c r="E2" s="775"/>
      <c r="F2" s="775"/>
      <c r="G2" s="775"/>
      <c r="H2" s="775"/>
      <c r="I2" s="775"/>
      <c r="J2" s="775"/>
      <c r="K2" s="776"/>
    </row>
    <row r="3" spans="1:11" ht="21" thickBot="1" x14ac:dyDescent="0.35">
      <c r="A3" s="777">
        <f>'Elenco Lotti'!B333</f>
        <v>9833920780</v>
      </c>
      <c r="B3" s="778"/>
      <c r="C3" s="778"/>
      <c r="D3" s="778"/>
      <c r="E3" s="778"/>
      <c r="F3" s="778"/>
      <c r="G3" s="778"/>
      <c r="H3" s="778"/>
      <c r="I3" s="778"/>
      <c r="J3" s="778"/>
      <c r="K3" s="779"/>
    </row>
    <row r="4" spans="1:11" ht="21" thickBot="1" x14ac:dyDescent="0.35">
      <c r="A4" s="802" t="str">
        <f>'Elenco Lotti'!C331</f>
        <v>Guaina telecamera/ecografia</v>
      </c>
      <c r="B4" s="803"/>
      <c r="C4" s="803"/>
      <c r="D4" s="803"/>
      <c r="E4" s="803"/>
      <c r="F4" s="803"/>
      <c r="G4" s="803"/>
      <c r="H4" s="803"/>
      <c r="I4" s="803"/>
      <c r="J4" s="803"/>
      <c r="K4" s="804"/>
    </row>
    <row r="5" spans="1:11" x14ac:dyDescent="0.2">
      <c r="A5" s="780" t="str">
        <f>'Elenco Lotti'!C333</f>
        <v>Guaina coprisonda  intraoperatoria per ecografia addominale o per telecamera, sterile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512" t="s">
        <v>622</v>
      </c>
      <c r="B8" s="151" t="str">
        <f>'Elenco Lotti'!R332</f>
        <v>F.A.S.E.</v>
      </c>
      <c r="C8" s="217">
        <v>0.9</v>
      </c>
      <c r="D8" s="206">
        <v>0.9</v>
      </c>
      <c r="E8" s="207">
        <v>0.9</v>
      </c>
      <c r="F8" s="89">
        <f t="shared" ref="F8:F11" si="0">AVERAGE(C8:E8)</f>
        <v>0.9</v>
      </c>
      <c r="G8" s="513">
        <f>MAX(F8:F8)</f>
        <v>0.9</v>
      </c>
      <c r="H8" s="513">
        <f>F8/$G8</f>
        <v>1</v>
      </c>
      <c r="I8" s="516">
        <v>50</v>
      </c>
      <c r="J8" s="88">
        <f>H8*I$8</f>
        <v>50</v>
      </c>
      <c r="K8" s="795" t="s">
        <v>688</v>
      </c>
    </row>
    <row r="9" spans="1:11" ht="48" customHeight="1" thickBot="1" x14ac:dyDescent="0.25">
      <c r="A9" s="512" t="s">
        <v>623</v>
      </c>
      <c r="B9" s="96" t="str">
        <f>B8</f>
        <v>F.A.S.E.</v>
      </c>
      <c r="C9" s="217">
        <v>0.9</v>
      </c>
      <c r="D9" s="206">
        <v>0.9</v>
      </c>
      <c r="E9" s="207">
        <v>0.9</v>
      </c>
      <c r="F9" s="89">
        <f t="shared" si="0"/>
        <v>0.9</v>
      </c>
      <c r="G9" s="513">
        <f>MAX(F9:F9)</f>
        <v>0.9</v>
      </c>
      <c r="H9" s="513">
        <f>F9/$G9</f>
        <v>1</v>
      </c>
      <c r="I9" s="516">
        <v>15</v>
      </c>
      <c r="J9" s="88">
        <f>H9*I$9</f>
        <v>15</v>
      </c>
      <c r="K9" s="796"/>
    </row>
    <row r="10" spans="1:11" ht="48" customHeight="1" thickBot="1" x14ac:dyDescent="0.25">
      <c r="A10" s="512" t="s">
        <v>427</v>
      </c>
      <c r="B10" s="99" t="str">
        <f>B8</f>
        <v>F.A.S.E.</v>
      </c>
      <c r="C10" s="217">
        <v>0.9</v>
      </c>
      <c r="D10" s="206">
        <v>0.9</v>
      </c>
      <c r="E10" s="207">
        <v>0.9</v>
      </c>
      <c r="F10" s="89">
        <f t="shared" si="0"/>
        <v>0.9</v>
      </c>
      <c r="G10" s="513">
        <f>MAX(F10:F10)</f>
        <v>0.9</v>
      </c>
      <c r="H10" s="513">
        <f>F10/$G10</f>
        <v>1</v>
      </c>
      <c r="I10" s="516">
        <v>10</v>
      </c>
      <c r="J10" s="88">
        <f>H10*I$10</f>
        <v>10</v>
      </c>
      <c r="K10" s="796"/>
    </row>
    <row r="11" spans="1:11" ht="48" customHeight="1" thickBot="1" x14ac:dyDescent="0.25">
      <c r="A11" s="235" t="s">
        <v>621</v>
      </c>
      <c r="B11" s="236" t="str">
        <f>B8</f>
        <v>F.A.S.E.</v>
      </c>
      <c r="C11" s="545">
        <v>1</v>
      </c>
      <c r="D11" s="238">
        <v>1</v>
      </c>
      <c r="E11" s="239">
        <v>1</v>
      </c>
      <c r="F11" s="240">
        <f t="shared" si="0"/>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626</v>
      </c>
      <c r="B14" s="799"/>
      <c r="C14" s="106"/>
      <c r="D14" s="106"/>
      <c r="E14" s="903"/>
      <c r="F14" s="903"/>
      <c r="G14" s="106"/>
      <c r="H14" s="105"/>
      <c r="I14" s="105"/>
      <c r="J14" s="105"/>
      <c r="K14" s="105"/>
    </row>
    <row r="15" spans="1:11" ht="16.5" thickBot="1" x14ac:dyDescent="0.3">
      <c r="A15" s="800"/>
      <c r="B15" s="801"/>
      <c r="C15" s="106"/>
      <c r="D15" s="106"/>
      <c r="E15" s="903"/>
      <c r="F15" s="903"/>
      <c r="G15" s="106"/>
      <c r="H15" s="427"/>
      <c r="I15" s="427"/>
      <c r="J15" s="427"/>
      <c r="K15" s="427"/>
    </row>
    <row r="16" spans="1:11" ht="16.5" thickBot="1" x14ac:dyDescent="0.3">
      <c r="A16" s="233" t="str">
        <f>B8</f>
        <v>F.A.S.E.</v>
      </c>
      <c r="B16" s="234">
        <f>J8+J9+J10+J11</f>
        <v>80</v>
      </c>
      <c r="C16" s="231"/>
      <c r="D16" s="531"/>
      <c r="E16" s="533"/>
      <c r="F16" s="532"/>
      <c r="G16" s="531"/>
      <c r="H16" s="427"/>
      <c r="I16" s="427"/>
      <c r="J16" s="427"/>
      <c r="K16" s="427"/>
    </row>
    <row r="17" spans="3:19" ht="15.75" x14ac:dyDescent="0.2">
      <c r="C17" s="536"/>
      <c r="D17" s="536"/>
      <c r="E17" s="536"/>
      <c r="F17" s="536"/>
      <c r="G17" s="536"/>
      <c r="H17" s="456"/>
      <c r="I17" s="428"/>
      <c r="J17" s="455"/>
      <c r="K17" s="457"/>
      <c r="L17" s="452"/>
      <c r="M17" s="452"/>
      <c r="N17" s="452"/>
      <c r="O17" s="452"/>
      <c r="P17" s="452"/>
      <c r="Q17" s="453"/>
      <c r="R17" s="452"/>
      <c r="S17" s="454"/>
    </row>
    <row r="18" spans="3:19" x14ac:dyDescent="0.2">
      <c r="H18" s="456"/>
      <c r="I18" s="456"/>
      <c r="J18" s="456"/>
      <c r="K18" s="456"/>
    </row>
    <row r="19" spans="3:19" x14ac:dyDescent="0.2">
      <c r="H19" s="456"/>
      <c r="I19" s="456"/>
      <c r="J19" s="456"/>
      <c r="K19" s="456"/>
    </row>
    <row r="20" spans="3:19" x14ac:dyDescent="0.2">
      <c r="H20" s="456"/>
      <c r="I20" s="456"/>
      <c r="J20" s="456"/>
      <c r="K20" s="456"/>
    </row>
  </sheetData>
  <sheetProtection formatCells="0" formatColumns="0" formatRows="0" insertColumns="0" insertRows="0" insertHyperlinks="0" deleteColumns="0" deleteRows="0" sort="0" autoFilter="0" pivotTables="0"/>
  <mergeCells count="8">
    <mergeCell ref="A14:B15"/>
    <mergeCell ref="E14:F15"/>
    <mergeCell ref="K8:K11"/>
    <mergeCell ref="B1:K1"/>
    <mergeCell ref="A2:K2"/>
    <mergeCell ref="A3:K3"/>
    <mergeCell ref="A4:K4"/>
    <mergeCell ref="A5:K6"/>
  </mergeCells>
  <conditionalFormatting sqref="F16">
    <cfRule type="colorScale" priority="50">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M18"/>
  <sheetViews>
    <sheetView topLeftCell="A4" workbookViewId="0">
      <selection activeCell="K29" sqref="K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560</v>
      </c>
      <c r="B2" s="775"/>
      <c r="C2" s="775"/>
      <c r="D2" s="775"/>
      <c r="E2" s="775"/>
      <c r="F2" s="775"/>
      <c r="G2" s="775"/>
      <c r="H2" s="775"/>
      <c r="I2" s="775"/>
      <c r="J2" s="775"/>
      <c r="K2" s="776"/>
      <c r="L2" s="105"/>
      <c r="M2" s="105"/>
    </row>
    <row r="3" spans="1:13" ht="21" thickBot="1" x14ac:dyDescent="0.35">
      <c r="A3" s="777">
        <f>'Elenco Lotti'!B333</f>
        <v>9833920780</v>
      </c>
      <c r="B3" s="778"/>
      <c r="C3" s="778"/>
      <c r="D3" s="778"/>
      <c r="E3" s="778"/>
      <c r="F3" s="778"/>
      <c r="G3" s="778"/>
      <c r="H3" s="778"/>
      <c r="I3" s="778"/>
      <c r="J3" s="778"/>
      <c r="K3" s="779"/>
      <c r="L3" s="105"/>
      <c r="M3" s="105"/>
    </row>
    <row r="4" spans="1:13" ht="21" thickBot="1" x14ac:dyDescent="0.35">
      <c r="A4" s="802" t="str">
        <f>'Elenco Lotti'!C331</f>
        <v>Guaina telecamera/ecografia</v>
      </c>
      <c r="B4" s="803"/>
      <c r="C4" s="803"/>
      <c r="D4" s="803"/>
      <c r="E4" s="803"/>
      <c r="F4" s="803"/>
      <c r="G4" s="803"/>
      <c r="H4" s="803"/>
      <c r="I4" s="803"/>
      <c r="J4" s="803"/>
      <c r="K4" s="804"/>
      <c r="L4" s="105"/>
      <c r="M4" s="105"/>
    </row>
    <row r="5" spans="1:13" ht="21.75" customHeight="1" x14ac:dyDescent="0.25">
      <c r="A5" s="780" t="str">
        <f>'Elenco Lotti'!C333</f>
        <v>Guaina coprisonda  intraoperatoria per ecografia addominale o per telecamera, sterile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510"/>
      <c r="B7" s="510"/>
      <c r="C7" s="510"/>
      <c r="D7" s="510"/>
      <c r="E7" s="510"/>
      <c r="F7" s="510"/>
      <c r="G7" s="510"/>
      <c r="H7" s="510"/>
      <c r="I7" s="114" t="s">
        <v>428</v>
      </c>
      <c r="J7" s="809" t="s">
        <v>429</v>
      </c>
      <c r="K7" s="810"/>
      <c r="L7" s="115"/>
      <c r="M7" s="116"/>
    </row>
    <row r="8" spans="1:13" ht="16.5" thickBot="1" x14ac:dyDescent="0.3">
      <c r="A8" s="510"/>
      <c r="B8" s="510"/>
      <c r="C8" s="510"/>
      <c r="D8" s="510"/>
      <c r="E8" s="510"/>
      <c r="F8" s="510"/>
      <c r="G8" s="510"/>
      <c r="H8" s="510"/>
      <c r="I8" s="144" t="str">
        <f>'LOTTO 117'!A16</f>
        <v>F.A.S.E.</v>
      </c>
      <c r="J8" s="811">
        <f>'LOTTO 117'!B16</f>
        <v>80</v>
      </c>
      <c r="K8" s="812"/>
      <c r="L8" s="117"/>
      <c r="M8" s="118"/>
    </row>
    <row r="9" spans="1:13" ht="15.75" x14ac:dyDescent="0.25">
      <c r="A9" s="813" t="s">
        <v>430</v>
      </c>
      <c r="B9" s="814"/>
      <c r="C9" s="814"/>
      <c r="D9" s="815"/>
      <c r="E9" s="119"/>
      <c r="F9" s="119"/>
      <c r="G9" s="119"/>
      <c r="H9" s="119"/>
      <c r="I9" s="149"/>
      <c r="J9" s="845"/>
      <c r="K9" s="846"/>
      <c r="L9" s="117"/>
      <c r="M9" s="118"/>
    </row>
    <row r="10" spans="1:13" ht="16.5" thickBot="1" x14ac:dyDescent="0.3">
      <c r="A10" s="816"/>
      <c r="B10" s="817"/>
      <c r="C10" s="817"/>
      <c r="D10" s="818"/>
      <c r="E10" s="119"/>
      <c r="F10" s="119"/>
      <c r="G10" s="119"/>
      <c r="H10" s="119"/>
      <c r="I10" s="145"/>
      <c r="J10" s="847"/>
      <c r="K10" s="848"/>
      <c r="L10" s="117"/>
      <c r="M10" s="118"/>
    </row>
    <row r="11" spans="1:13" ht="15.75" x14ac:dyDescent="0.25">
      <c r="A11" s="819" t="s">
        <v>431</v>
      </c>
      <c r="B11" s="820"/>
      <c r="C11" s="820"/>
      <c r="D11" s="821"/>
      <c r="E11" s="323"/>
      <c r="F11" s="105"/>
      <c r="G11" s="822" t="s">
        <v>432</v>
      </c>
      <c r="H11" s="823"/>
      <c r="I11" s="145"/>
      <c r="J11" s="847"/>
      <c r="K11" s="848"/>
      <c r="L11" s="117"/>
      <c r="M11" s="118"/>
    </row>
    <row r="12" spans="1:13" ht="16.5" thickBot="1" x14ac:dyDescent="0.3">
      <c r="A12" s="819" t="s">
        <v>433</v>
      </c>
      <c r="B12" s="820"/>
      <c r="C12" s="820"/>
      <c r="D12" s="821"/>
      <c r="E12" s="323"/>
      <c r="F12" s="105"/>
      <c r="G12" s="824">
        <f>'Elenco Lotti'!O332</f>
        <v>291.5</v>
      </c>
      <c r="H12" s="825"/>
      <c r="I12" s="145"/>
      <c r="J12" s="847"/>
      <c r="K12" s="848"/>
      <c r="L12" s="117"/>
      <c r="M12" s="118"/>
    </row>
    <row r="13" spans="1:13" ht="16.5" thickBot="1" x14ac:dyDescent="0.3">
      <c r="A13" s="826" t="s">
        <v>434</v>
      </c>
      <c r="B13" s="820"/>
      <c r="C13" s="820"/>
      <c r="D13" s="821"/>
      <c r="E13" s="323"/>
      <c r="F13" s="105"/>
      <c r="G13" s="827"/>
      <c r="H13" s="827"/>
      <c r="I13" s="146"/>
      <c r="J13" s="849"/>
      <c r="K13" s="850"/>
      <c r="L13" s="105"/>
      <c r="M13" s="105"/>
    </row>
    <row r="14" spans="1:13" ht="15.75" x14ac:dyDescent="0.25">
      <c r="A14" s="819" t="s">
        <v>435</v>
      </c>
      <c r="B14" s="820"/>
      <c r="C14" s="820"/>
      <c r="D14" s="821"/>
      <c r="E14" s="323"/>
      <c r="F14" s="105"/>
      <c r="G14" s="830"/>
      <c r="H14" s="830"/>
      <c r="I14" s="105"/>
      <c r="J14" s="105"/>
      <c r="K14" s="105"/>
      <c r="L14" s="105"/>
      <c r="M14" s="105"/>
    </row>
    <row r="15" spans="1:13" ht="16.5" thickBot="1" x14ac:dyDescent="0.3">
      <c r="A15" s="831"/>
      <c r="B15" s="832"/>
      <c r="C15" s="832"/>
      <c r="D15" s="833"/>
      <c r="E15" s="323"/>
      <c r="F15" s="105"/>
      <c r="G15" s="834"/>
      <c r="H15" s="834"/>
      <c r="I15" s="105"/>
      <c r="J15" s="105"/>
      <c r="K15" s="105"/>
      <c r="L15" s="105"/>
      <c r="M15" s="105"/>
    </row>
    <row r="16" spans="1:13" ht="16.5" thickBot="1" x14ac:dyDescent="0.3">
      <c r="A16" s="121"/>
      <c r="B16" s="121"/>
      <c r="C16" s="121"/>
      <c r="D16" s="121"/>
      <c r="E16" s="121"/>
      <c r="F16" s="105"/>
      <c r="G16" s="105"/>
      <c r="H16" s="105"/>
      <c r="I16" s="105"/>
      <c r="J16" s="105"/>
      <c r="K16" s="105"/>
      <c r="L16" s="105"/>
      <c r="M16" s="105"/>
    </row>
    <row r="17" spans="1:13" ht="48" thickBot="1" x14ac:dyDescent="0.25">
      <c r="A17" s="122" t="s">
        <v>428</v>
      </c>
      <c r="B17" s="123" t="s">
        <v>436</v>
      </c>
      <c r="C17" s="124" t="s">
        <v>437</v>
      </c>
      <c r="D17" s="125" t="s">
        <v>434</v>
      </c>
      <c r="E17" s="125" t="s">
        <v>438</v>
      </c>
      <c r="F17" s="125" t="s">
        <v>439</v>
      </c>
      <c r="G17" s="126" t="s">
        <v>370</v>
      </c>
      <c r="H17" s="126" t="s">
        <v>440</v>
      </c>
      <c r="I17" s="127" t="s">
        <v>428</v>
      </c>
      <c r="J17" s="128" t="s">
        <v>369</v>
      </c>
      <c r="K17" s="129" t="s">
        <v>370</v>
      </c>
      <c r="L17" s="130" t="s">
        <v>441</v>
      </c>
      <c r="M17" s="131" t="s">
        <v>442</v>
      </c>
    </row>
    <row r="18" spans="1:13" ht="15.75" x14ac:dyDescent="0.2">
      <c r="A18" s="132" t="str">
        <f>I8</f>
        <v>F.A.S.E.</v>
      </c>
      <c r="B18" s="202"/>
      <c r="C18" s="504">
        <v>0.5</v>
      </c>
      <c r="D18" s="504">
        <f>MAX(B18:B18)</f>
        <v>0</v>
      </c>
      <c r="E18" s="324" t="e">
        <f>POWER(B18/$D$18,$C$18)</f>
        <v>#DIV/0!</v>
      </c>
      <c r="F18" s="504">
        <v>40</v>
      </c>
      <c r="G18" s="324" t="e">
        <f>E18*$F$18</f>
        <v>#DIV/0!</v>
      </c>
      <c r="H18" s="134">
        <f>TRUNC($G$12-($G$12/100*B18),2)</f>
        <v>291.5</v>
      </c>
      <c r="I18" s="135" t="str">
        <f>A18</f>
        <v>F.A.S.E.</v>
      </c>
      <c r="J18" s="324">
        <f>IF(I18=I8,J8,IF(I18=$H$7,$I$7,IF(I18=$H$8,$I$8,IF(I18=#REF!,#REF!,IF(I18=$H$9,$I$9,IF(I18=$H$10,$I$10,"1"))))))</f>
        <v>80</v>
      </c>
      <c r="K18" s="324" t="e">
        <f>G18</f>
        <v>#DIV/0!</v>
      </c>
      <c r="L18" s="70" t="e">
        <f>SUM(J18,K18)</f>
        <v>#DIV/0!</v>
      </c>
      <c r="M18" s="71" t="e">
        <f>IF(AND(K18&gt;=20,J18&gt;=60),"ANOMALIA","NO ANOMALIA")</f>
        <v>#DIV/0!</v>
      </c>
    </row>
  </sheetData>
  <sheetProtection formatCells="0" formatColumns="0" formatRows="0" insertColumns="0" insertRows="0" insertHyperlinks="0" deleteColumns="0" deleteRows="0" sort="0" autoFilter="0" pivotTables="0"/>
  <mergeCells count="24">
    <mergeCell ref="J7:K7"/>
    <mergeCell ref="J8:K8"/>
    <mergeCell ref="A9:D9"/>
    <mergeCell ref="J9:K9"/>
    <mergeCell ref="B1:K1"/>
    <mergeCell ref="A2:K2"/>
    <mergeCell ref="A3:K3"/>
    <mergeCell ref="A4:K4"/>
    <mergeCell ref="A5:K6"/>
    <mergeCell ref="J12:K12"/>
    <mergeCell ref="A13:D13"/>
    <mergeCell ref="G13:H13"/>
    <mergeCell ref="J13:K13"/>
    <mergeCell ref="A10:D10"/>
    <mergeCell ref="J10:K10"/>
    <mergeCell ref="A11:D11"/>
    <mergeCell ref="G11:H11"/>
    <mergeCell ref="J11:K11"/>
    <mergeCell ref="A14:D14"/>
    <mergeCell ref="G14:H14"/>
    <mergeCell ref="A15:D15"/>
    <mergeCell ref="G15:H15"/>
    <mergeCell ref="A12:D12"/>
    <mergeCell ref="G12:H12"/>
  </mergeCells>
  <conditionalFormatting sqref="M18">
    <cfRule type="containsText" dxfId="227" priority="1" operator="containsText" text="NO ANOMALIA">
      <formula>NOT(ISERROR(SEARCH("NO ANOMALIA",M18)))</formula>
    </cfRule>
    <cfRule type="containsText" dxfId="226" priority="2" operator="containsText" text="ANOMALIA">
      <formula>NOT(ISERROR(SEARCH("ANOMALIA",M18)))</formula>
    </cfRule>
  </conditionalFormatting>
  <conditionalFormatting sqref="M18">
    <cfRule type="containsText" dxfId="225" priority="3" operator="containsText" text="ANOMALIA">
      <formula>NOT(ISERROR(SEARCH("ANOMALIA",M18)))</formula>
    </cfRule>
  </conditionalFormatting>
  <conditionalFormatting sqref="L18">
    <cfRule type="expression" dxfId="224" priority="51">
      <formula>L18=MAX($L$18:$L$22)</formula>
    </cfRule>
  </conditionalFormatting>
  <pageMargins left="0.7" right="0.7" top="0.75" bottom="0.75" header="0.3" footer="0.3"/>
  <pageSetup paperSize="9" orientation="portrait"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561</v>
      </c>
      <c r="B2" s="775"/>
      <c r="C2" s="775"/>
      <c r="D2" s="775"/>
      <c r="E2" s="775"/>
      <c r="F2" s="775"/>
      <c r="G2" s="775"/>
      <c r="H2" s="775"/>
      <c r="I2" s="775"/>
      <c r="J2" s="775"/>
      <c r="K2" s="776"/>
    </row>
    <row r="3" spans="1:11" ht="21" thickBot="1" x14ac:dyDescent="0.35">
      <c r="A3" s="777" t="str">
        <f>'Elenco Lotti'!B335</f>
        <v>9833945C20</v>
      </c>
      <c r="B3" s="778"/>
      <c r="C3" s="778"/>
      <c r="D3" s="778"/>
      <c r="E3" s="778"/>
      <c r="F3" s="778"/>
      <c r="G3" s="778"/>
      <c r="H3" s="778"/>
      <c r="I3" s="778"/>
      <c r="J3" s="778"/>
      <c r="K3" s="779"/>
    </row>
    <row r="4" spans="1:11" ht="21" thickBot="1" x14ac:dyDescent="0.35">
      <c r="A4" s="802" t="str">
        <f>'Elenco Lotti'!C334</f>
        <v>Citologia alta via escretrice</v>
      </c>
      <c r="B4" s="803"/>
      <c r="C4" s="803"/>
      <c r="D4" s="803"/>
      <c r="E4" s="803"/>
      <c r="F4" s="803"/>
      <c r="G4" s="803"/>
      <c r="H4" s="803"/>
      <c r="I4" s="803"/>
      <c r="J4" s="803"/>
      <c r="K4" s="804"/>
    </row>
    <row r="5" spans="1:11" ht="12.75" customHeight="1" x14ac:dyDescent="0.2">
      <c r="A5" s="780" t="str">
        <f>'Elenco Lotti'!C335</f>
        <v xml:space="preserve">Kit per citologia urinaria dell’alta via escretrice mediante spazzolamento 5 ch </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19" t="s">
        <v>425</v>
      </c>
      <c r="B8" s="151" t="str">
        <f>'Elenco Lotti'!R325</f>
        <v>DESERTO</v>
      </c>
      <c r="C8" s="205"/>
      <c r="D8" s="206"/>
      <c r="E8" s="207"/>
      <c r="F8" s="89" t="e">
        <f>AVERAGE(C8:E8)</f>
        <v>#DIV/0!</v>
      </c>
      <c r="G8" s="320" t="e">
        <f>MAX(F8:F8)</f>
        <v>#DIV/0!</v>
      </c>
      <c r="H8" s="320" t="e">
        <f>F8/$G8</f>
        <v>#DIV/0!</v>
      </c>
      <c r="I8" s="321">
        <v>35</v>
      </c>
      <c r="J8" s="88" t="e">
        <f>H8*I$8</f>
        <v>#DIV/0!</v>
      </c>
      <c r="K8" s="322"/>
    </row>
    <row r="9" spans="1:11" ht="48" customHeight="1" thickBot="1" x14ac:dyDescent="0.25">
      <c r="A9" s="319" t="s">
        <v>426</v>
      </c>
      <c r="B9" s="96" t="str">
        <f>B8</f>
        <v>DESERTO</v>
      </c>
      <c r="C9" s="205"/>
      <c r="D9" s="206"/>
      <c r="E9" s="207"/>
      <c r="F9" s="89" t="e">
        <f>AVERAGE(C9:E9)</f>
        <v>#DIV/0!</v>
      </c>
      <c r="G9" s="320" t="e">
        <f>MAX(F9:F9)</f>
        <v>#DIV/0!</v>
      </c>
      <c r="H9" s="320" t="e">
        <f>F9/$G9</f>
        <v>#DIV/0!</v>
      </c>
      <c r="I9" s="321">
        <v>10</v>
      </c>
      <c r="J9" s="88" t="e">
        <f>H9*I$9</f>
        <v>#DIV/0!</v>
      </c>
      <c r="K9" s="322"/>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2">
    <tabColor rgb="FFFF0000"/>
  </sheetPr>
  <dimension ref="A1:M19"/>
  <sheetViews>
    <sheetView workbookViewId="0">
      <selection activeCell="K24" sqref="K2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453</v>
      </c>
      <c r="B2" s="775"/>
      <c r="C2" s="775"/>
      <c r="D2" s="775"/>
      <c r="E2" s="775"/>
      <c r="F2" s="775"/>
      <c r="G2" s="775"/>
      <c r="H2" s="775"/>
      <c r="I2" s="775"/>
      <c r="J2" s="775"/>
      <c r="K2" s="776"/>
      <c r="L2" s="105"/>
      <c r="M2" s="105"/>
    </row>
    <row r="3" spans="1:13" ht="21" thickBot="1" x14ac:dyDescent="0.35">
      <c r="A3" s="777" t="str">
        <f>'Elenco Lotti'!B41</f>
        <v>98218639BF</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780" t="str">
        <f>'Elenco Lotti'!C41</f>
        <v>Catetere Cobra per accesso renale percutaneo, radiopaco, 6 Fr, lunghezza 65 cm per dirigere filoguida da 0.038 inch</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10'!A15</f>
        <v>DESERTO</v>
      </c>
      <c r="J8" s="811">
        <f>'LOTTO 9'!B15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153"/>
      <c r="F12" s="105"/>
      <c r="G12" s="822" t="s">
        <v>432</v>
      </c>
      <c r="H12" s="823"/>
      <c r="I12" s="150"/>
      <c r="J12" s="828"/>
      <c r="K12" s="829"/>
      <c r="L12" s="117"/>
      <c r="M12" s="118"/>
    </row>
    <row r="13" spans="1:13" ht="16.5" thickBot="1" x14ac:dyDescent="0.3">
      <c r="A13" s="819" t="s">
        <v>433</v>
      </c>
      <c r="B13" s="820"/>
      <c r="C13" s="820"/>
      <c r="D13" s="821"/>
      <c r="E13" s="153"/>
      <c r="F13" s="105"/>
      <c r="G13" s="824">
        <f>'Elenco Lotti'!O41</f>
        <v>10202.500000000002</v>
      </c>
      <c r="H13" s="825"/>
      <c r="I13" s="150"/>
      <c r="J13" s="828"/>
      <c r="K13" s="829"/>
      <c r="L13" s="117"/>
      <c r="M13" s="118"/>
    </row>
    <row r="14" spans="1:13" ht="16.5" thickBot="1" x14ac:dyDescent="0.3">
      <c r="A14" s="826" t="s">
        <v>434</v>
      </c>
      <c r="B14" s="820"/>
      <c r="C14" s="820"/>
      <c r="D14" s="821"/>
      <c r="E14" s="153"/>
      <c r="F14" s="105"/>
      <c r="G14" s="827"/>
      <c r="H14" s="827"/>
      <c r="I14" s="150"/>
      <c r="J14" s="828"/>
      <c r="K14" s="829"/>
      <c r="L14" s="105"/>
      <c r="M14" s="105"/>
    </row>
    <row r="15" spans="1:13" ht="15.75" x14ac:dyDescent="0.25">
      <c r="A15" s="819" t="s">
        <v>435</v>
      </c>
      <c r="B15" s="820"/>
      <c r="C15" s="820"/>
      <c r="D15" s="821"/>
      <c r="E15" s="153"/>
      <c r="F15" s="105"/>
      <c r="G15" s="830"/>
      <c r="H15" s="830"/>
      <c r="I15" s="105"/>
      <c r="J15" s="105"/>
      <c r="K15" s="105"/>
      <c r="L15" s="105"/>
      <c r="M15" s="105"/>
    </row>
    <row r="16" spans="1:13" ht="16.5" thickBot="1" x14ac:dyDescent="0.3">
      <c r="A16" s="831"/>
      <c r="B16" s="832"/>
      <c r="C16" s="832"/>
      <c r="D16" s="833"/>
      <c r="E16" s="1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10202.5</v>
      </c>
      <c r="I19" s="249" t="str">
        <f>A19</f>
        <v>DESERTO</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655" priority="1" operator="containsText" text="NO ANOMALIA">
      <formula>NOT(ISERROR(SEARCH("NO ANOMALIA",M19)))</formula>
    </cfRule>
    <cfRule type="containsText" dxfId="654" priority="2" operator="containsText" text="ANOMALIA">
      <formula>NOT(ISERROR(SEARCH("ANOMALIA",M19)))</formula>
    </cfRule>
  </conditionalFormatting>
  <conditionalFormatting sqref="M19">
    <cfRule type="containsText" dxfId="653" priority="3" operator="containsText" text="ANOMALIA">
      <formula>NOT(ISERROR(SEARCH("ANOMALIA",M19)))</formula>
    </cfRule>
  </conditionalFormatting>
  <conditionalFormatting sqref="L19">
    <cfRule type="expression" dxfId="652" priority="4">
      <formula>L19=MAX($L$19:$L$23)</formula>
    </cfRule>
  </conditionalFormatting>
  <pageMargins left="0.7" right="0.7" top="0.75" bottom="0.75" header="0.3" footer="0.3"/>
  <pageSetup paperSize="9" orientation="portrait"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tabColor rgb="FFFF0000"/>
  </sheetPr>
  <dimension ref="A1:M19"/>
  <sheetViews>
    <sheetView workbookViewId="0">
      <selection activeCell="J28" sqref="J2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561</v>
      </c>
      <c r="B2" s="775"/>
      <c r="C2" s="775"/>
      <c r="D2" s="775"/>
      <c r="E2" s="775"/>
      <c r="F2" s="775"/>
      <c r="G2" s="775"/>
      <c r="H2" s="775"/>
      <c r="I2" s="775"/>
      <c r="J2" s="775"/>
      <c r="K2" s="776"/>
      <c r="L2" s="105"/>
      <c r="M2" s="105"/>
    </row>
    <row r="3" spans="1:13" ht="21" thickBot="1" x14ac:dyDescent="0.35">
      <c r="A3" s="777" t="str">
        <f>'Elenco Lotti'!B335</f>
        <v>9833945C20</v>
      </c>
      <c r="B3" s="778"/>
      <c r="C3" s="778"/>
      <c r="D3" s="778"/>
      <c r="E3" s="778"/>
      <c r="F3" s="778"/>
      <c r="G3" s="778"/>
      <c r="H3" s="778"/>
      <c r="I3" s="778"/>
      <c r="J3" s="778"/>
      <c r="K3" s="779"/>
      <c r="L3" s="105"/>
      <c r="M3" s="105"/>
    </row>
    <row r="4" spans="1:13" ht="21" thickBot="1" x14ac:dyDescent="0.35">
      <c r="A4" s="802" t="str">
        <f>'Elenco Lotti'!C334</f>
        <v>Citologia alta via escretrice</v>
      </c>
      <c r="B4" s="803"/>
      <c r="C4" s="803"/>
      <c r="D4" s="803"/>
      <c r="E4" s="803"/>
      <c r="F4" s="803"/>
      <c r="G4" s="803"/>
      <c r="H4" s="803"/>
      <c r="I4" s="803"/>
      <c r="J4" s="803"/>
      <c r="K4" s="804"/>
      <c r="L4" s="105"/>
      <c r="M4" s="105"/>
    </row>
    <row r="5" spans="1:13" ht="21.75" customHeight="1" x14ac:dyDescent="0.25">
      <c r="A5" s="780" t="str">
        <f>'Elenco Lotti'!C335</f>
        <v xml:space="preserve">Kit per citologia urinaria dell’alta via escretrice mediante spazzolamento 5 ch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118'!A15</f>
        <v>DESERTO</v>
      </c>
      <c r="J8" s="811" t="e">
        <f>'LOTTO 118'!B15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23"/>
      <c r="F12" s="105"/>
      <c r="G12" s="822" t="s">
        <v>432</v>
      </c>
      <c r="H12" s="823"/>
      <c r="I12" s="150"/>
      <c r="J12" s="828"/>
      <c r="K12" s="829"/>
      <c r="L12" s="117"/>
      <c r="M12" s="118"/>
    </row>
    <row r="13" spans="1:13" ht="16.5" thickBot="1" x14ac:dyDescent="0.3">
      <c r="A13" s="819" t="s">
        <v>433</v>
      </c>
      <c r="B13" s="820"/>
      <c r="C13" s="820"/>
      <c r="D13" s="821"/>
      <c r="E13" s="323"/>
      <c r="F13" s="105"/>
      <c r="G13" s="824">
        <f>'Elenco Lotti'!O335</f>
        <v>6890</v>
      </c>
      <c r="H13" s="825"/>
      <c r="I13" s="150"/>
      <c r="J13" s="828"/>
      <c r="K13" s="829"/>
      <c r="L13" s="117"/>
      <c r="M13" s="118"/>
    </row>
    <row r="14" spans="1:13" ht="16.5" thickBot="1" x14ac:dyDescent="0.3">
      <c r="A14" s="826" t="s">
        <v>434</v>
      </c>
      <c r="B14" s="820"/>
      <c r="C14" s="820"/>
      <c r="D14" s="821"/>
      <c r="E14" s="323"/>
      <c r="F14" s="105"/>
      <c r="G14" s="827"/>
      <c r="H14" s="827"/>
      <c r="I14" s="150"/>
      <c r="J14" s="828"/>
      <c r="K14" s="829"/>
      <c r="L14" s="105"/>
      <c r="M14" s="105"/>
    </row>
    <row r="15" spans="1:13" ht="15.75" x14ac:dyDescent="0.25">
      <c r="A15" s="819" t="s">
        <v>435</v>
      </c>
      <c r="B15" s="820"/>
      <c r="C15" s="820"/>
      <c r="D15" s="821"/>
      <c r="E15" s="323"/>
      <c r="F15" s="105"/>
      <c r="G15" s="830"/>
      <c r="H15" s="830"/>
      <c r="I15" s="105"/>
      <c r="J15" s="105"/>
      <c r="K15" s="105"/>
      <c r="L15" s="105"/>
      <c r="M15" s="105"/>
    </row>
    <row r="16" spans="1:13" ht="16.5" thickBot="1" x14ac:dyDescent="0.3">
      <c r="A16" s="831"/>
      <c r="B16" s="832"/>
      <c r="C16" s="832"/>
      <c r="D16" s="833"/>
      <c r="E16" s="32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6890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223" priority="1" operator="containsText" text="NO ANOMALIA">
      <formula>NOT(ISERROR(SEARCH("NO ANOMALIA",M19)))</formula>
    </cfRule>
    <cfRule type="containsText" dxfId="222" priority="2" operator="containsText" text="ANOMALIA">
      <formula>NOT(ISERROR(SEARCH("ANOMALIA",M19)))</formula>
    </cfRule>
  </conditionalFormatting>
  <conditionalFormatting sqref="M19">
    <cfRule type="containsText" dxfId="221" priority="3" operator="containsText" text="ANOMALIA">
      <formula>NOT(ISERROR(SEARCH("ANOMALIA",M19)))</formula>
    </cfRule>
  </conditionalFormatting>
  <conditionalFormatting sqref="L19">
    <cfRule type="expression" dxfId="220" priority="4">
      <formula>L19=MAX($L$19:$L$23)</formula>
    </cfRule>
  </conditionalFormatting>
  <pageMargins left="0.7" right="0.7" top="0.75" bottom="0.75" header="0.3" footer="0.3"/>
  <pageSetup paperSize="9" orientation="portrait"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pageSetUpPr fitToPage="1"/>
  </sheetPr>
  <dimension ref="A1:K31"/>
  <sheetViews>
    <sheetView topLeftCell="A4" workbookViewId="0">
      <selection activeCell="H30" sqref="H3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562</v>
      </c>
      <c r="B2" s="775"/>
      <c r="C2" s="775"/>
      <c r="D2" s="775"/>
      <c r="E2" s="775"/>
      <c r="F2" s="775"/>
      <c r="G2" s="775"/>
      <c r="H2" s="775"/>
      <c r="I2" s="775"/>
      <c r="J2" s="775"/>
      <c r="K2" s="776"/>
    </row>
    <row r="3" spans="1:11" ht="21" thickBot="1" x14ac:dyDescent="0.35">
      <c r="A3" s="777" t="str">
        <f>'Elenco Lotti'!B337</f>
        <v>98339532BD</v>
      </c>
      <c r="B3" s="778"/>
      <c r="C3" s="778"/>
      <c r="D3" s="778"/>
      <c r="E3" s="778"/>
      <c r="F3" s="778"/>
      <c r="G3" s="778"/>
      <c r="H3" s="778"/>
      <c r="I3" s="778"/>
      <c r="J3" s="778"/>
      <c r="K3" s="779"/>
    </row>
    <row r="4" spans="1:11" ht="21" thickBot="1" x14ac:dyDescent="0.35">
      <c r="A4" s="802" t="str">
        <f>'Elenco Lotti'!C336</f>
        <v>Raccoglitori per incontinenza urinaria maschile</v>
      </c>
      <c r="B4" s="803"/>
      <c r="C4" s="803"/>
      <c r="D4" s="803"/>
      <c r="E4" s="803"/>
      <c r="F4" s="803"/>
      <c r="G4" s="803"/>
      <c r="H4" s="803"/>
      <c r="I4" s="803"/>
      <c r="J4" s="803"/>
      <c r="K4" s="804"/>
    </row>
    <row r="5" spans="1:11" x14ac:dyDescent="0.2">
      <c r="A5" s="780" t="str">
        <f>'Elenco Lotti'!C337</f>
        <v>Cateteri vescicali ad applicazione esterna in materiale morbido, autoadesivi, monouso, in confezione singola. Misure disponibili del diametro mm 25 – 30 – 36 – 41 circa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Lotti'!R337</f>
        <v>COLOPLAST</v>
      </c>
      <c r="C8" s="205">
        <v>1</v>
      </c>
      <c r="D8" s="206">
        <v>1</v>
      </c>
      <c r="E8" s="207">
        <v>1</v>
      </c>
      <c r="F8" s="89">
        <f>AVERAGE(C8:E8)</f>
        <v>1</v>
      </c>
      <c r="G8" s="789">
        <f>MAX(F8:F11)</f>
        <v>1</v>
      </c>
      <c r="H8" s="438">
        <f>F8/$G8</f>
        <v>1</v>
      </c>
      <c r="I8" s="792">
        <v>50</v>
      </c>
      <c r="J8" s="88">
        <f>H8*I$8</f>
        <v>50</v>
      </c>
      <c r="K8" s="795" t="s">
        <v>689</v>
      </c>
    </row>
    <row r="9" spans="1:11" ht="15.75" x14ac:dyDescent="0.2">
      <c r="A9" s="787"/>
      <c r="B9" s="90" t="str">
        <f>'Elenco Lotti'!R338</f>
        <v>HOLLISTER</v>
      </c>
      <c r="C9" s="208">
        <v>0.75</v>
      </c>
      <c r="D9" s="209">
        <v>0.75</v>
      </c>
      <c r="E9" s="210">
        <v>0.75</v>
      </c>
      <c r="F9" s="92">
        <f t="shared" ref="F9:F23" si="0">AVERAGE(C9:E9)</f>
        <v>0.75</v>
      </c>
      <c r="G9" s="790"/>
      <c r="H9" s="439">
        <f>F9/$G8</f>
        <v>0.75</v>
      </c>
      <c r="I9" s="793"/>
      <c r="J9" s="91">
        <f>H9*I$8</f>
        <v>37.5</v>
      </c>
      <c r="K9" s="796"/>
    </row>
    <row r="10" spans="1:11" ht="15.75" x14ac:dyDescent="0.2">
      <c r="A10" s="787"/>
      <c r="B10" s="90" t="str">
        <f>'Elenco Lotti'!R339</f>
        <v>CARBINI SRL</v>
      </c>
      <c r="C10" s="208">
        <v>0.75</v>
      </c>
      <c r="D10" s="209">
        <v>0.75</v>
      </c>
      <c r="E10" s="210">
        <v>0.75</v>
      </c>
      <c r="F10" s="92">
        <f t="shared" si="0"/>
        <v>0.75</v>
      </c>
      <c r="G10" s="790"/>
      <c r="H10" s="439">
        <f>F10/$G8</f>
        <v>0.75</v>
      </c>
      <c r="I10" s="793"/>
      <c r="J10" s="91">
        <f>H10*I$8</f>
        <v>37.5</v>
      </c>
      <c r="K10" s="796"/>
    </row>
    <row r="11" spans="1:11" ht="16.5" thickBot="1" x14ac:dyDescent="0.25">
      <c r="A11" s="805"/>
      <c r="B11" s="286" t="str">
        <f>'Elenco Lotti'!R340</f>
        <v>CLINI-LAB SRL</v>
      </c>
      <c r="C11" s="208">
        <v>0.75</v>
      </c>
      <c r="D11" s="209">
        <v>0.75</v>
      </c>
      <c r="E11" s="210">
        <v>0.75</v>
      </c>
      <c r="F11" s="101">
        <f t="shared" si="0"/>
        <v>0.75</v>
      </c>
      <c r="G11" s="806"/>
      <c r="H11" s="442">
        <f>F11/$G8</f>
        <v>0.75</v>
      </c>
      <c r="I11" s="807"/>
      <c r="J11" s="102">
        <f>H11*I$8</f>
        <v>37.5</v>
      </c>
      <c r="K11" s="796"/>
    </row>
    <row r="12" spans="1:11" ht="15.75" customHeight="1" x14ac:dyDescent="0.2">
      <c r="A12" s="860" t="s">
        <v>623</v>
      </c>
      <c r="B12" s="96" t="str">
        <f>B8</f>
        <v>COLOPLAST</v>
      </c>
      <c r="C12" s="205">
        <v>1</v>
      </c>
      <c r="D12" s="206">
        <v>1</v>
      </c>
      <c r="E12" s="207">
        <v>1</v>
      </c>
      <c r="F12" s="221">
        <f t="shared" si="0"/>
        <v>1</v>
      </c>
      <c r="G12" s="861">
        <f>MAX(F12:F15)</f>
        <v>1</v>
      </c>
      <c r="H12" s="443">
        <f>F12/$G12</f>
        <v>1</v>
      </c>
      <c r="I12" s="859">
        <v>15</v>
      </c>
      <c r="J12" s="222">
        <f>H12*I$12</f>
        <v>15</v>
      </c>
      <c r="K12" s="796"/>
    </row>
    <row r="13" spans="1:11" ht="15.75" x14ac:dyDescent="0.2">
      <c r="A13" s="787"/>
      <c r="B13" s="97" t="str">
        <f>B9</f>
        <v>HOLLISTER</v>
      </c>
      <c r="C13" s="208">
        <v>0.75</v>
      </c>
      <c r="D13" s="209">
        <v>0.75</v>
      </c>
      <c r="E13" s="210">
        <v>0.75</v>
      </c>
      <c r="F13" s="92">
        <f t="shared" si="0"/>
        <v>0.75</v>
      </c>
      <c r="G13" s="790"/>
      <c r="H13" s="439">
        <f>F13/$G12</f>
        <v>0.75</v>
      </c>
      <c r="I13" s="793"/>
      <c r="J13" s="91">
        <f>H13*I$12</f>
        <v>11.25</v>
      </c>
      <c r="K13" s="796"/>
    </row>
    <row r="14" spans="1:11" ht="15.75" x14ac:dyDescent="0.2">
      <c r="A14" s="787"/>
      <c r="B14" s="97" t="str">
        <f>B10</f>
        <v>CARBINI SRL</v>
      </c>
      <c r="C14" s="208">
        <v>0.75</v>
      </c>
      <c r="D14" s="209">
        <v>0.75</v>
      </c>
      <c r="E14" s="210">
        <v>0.75</v>
      </c>
      <c r="F14" s="92">
        <f t="shared" si="0"/>
        <v>0.75</v>
      </c>
      <c r="G14" s="790"/>
      <c r="H14" s="439">
        <f>F14/$G12</f>
        <v>0.75</v>
      </c>
      <c r="I14" s="793"/>
      <c r="J14" s="91">
        <f>H14*I$12</f>
        <v>11.25</v>
      </c>
      <c r="K14" s="796"/>
    </row>
    <row r="15" spans="1:11" ht="16.5" thickBot="1" x14ac:dyDescent="0.25">
      <c r="A15" s="788"/>
      <c r="B15" s="98" t="str">
        <f>B11</f>
        <v>CLINI-LAB SRL</v>
      </c>
      <c r="C15" s="208">
        <v>0.75</v>
      </c>
      <c r="D15" s="209">
        <v>0.75</v>
      </c>
      <c r="E15" s="210">
        <v>0.75</v>
      </c>
      <c r="F15" s="95">
        <f t="shared" si="0"/>
        <v>0.75</v>
      </c>
      <c r="G15" s="791"/>
      <c r="H15" s="440">
        <f>F15/$G12</f>
        <v>0.75</v>
      </c>
      <c r="I15" s="794"/>
      <c r="J15" s="94">
        <f>H15*I$12</f>
        <v>11.25</v>
      </c>
      <c r="K15" s="796"/>
    </row>
    <row r="16" spans="1:11" ht="15.75" customHeight="1" x14ac:dyDescent="0.2">
      <c r="A16" s="786" t="s">
        <v>427</v>
      </c>
      <c r="B16" s="99" t="str">
        <f>B8</f>
        <v>COLOPLAST</v>
      </c>
      <c r="C16" s="205">
        <v>1</v>
      </c>
      <c r="D16" s="206">
        <v>1</v>
      </c>
      <c r="E16" s="207">
        <v>1</v>
      </c>
      <c r="F16" s="89">
        <f t="shared" si="0"/>
        <v>1</v>
      </c>
      <c r="G16" s="789">
        <f>MAX(F16:F19)</f>
        <v>1</v>
      </c>
      <c r="H16" s="438">
        <f>F16/$G16</f>
        <v>1</v>
      </c>
      <c r="I16" s="792">
        <v>10</v>
      </c>
      <c r="J16" s="88">
        <f>H16*I$16</f>
        <v>10</v>
      </c>
      <c r="K16" s="796"/>
    </row>
    <row r="17" spans="1:11" ht="15.75" x14ac:dyDescent="0.2">
      <c r="A17" s="787"/>
      <c r="B17" s="97" t="str">
        <f>B9</f>
        <v>HOLLISTER</v>
      </c>
      <c r="C17" s="208">
        <v>0.75</v>
      </c>
      <c r="D17" s="209">
        <v>0.75</v>
      </c>
      <c r="E17" s="210">
        <v>0.75</v>
      </c>
      <c r="F17" s="92">
        <f t="shared" si="0"/>
        <v>0.75</v>
      </c>
      <c r="G17" s="790"/>
      <c r="H17" s="439">
        <f>F17/$G16</f>
        <v>0.75</v>
      </c>
      <c r="I17" s="793"/>
      <c r="J17" s="91">
        <f>H17*I$16</f>
        <v>7.5</v>
      </c>
      <c r="K17" s="796"/>
    </row>
    <row r="18" spans="1:11" ht="15.75" x14ac:dyDescent="0.2">
      <c r="A18" s="787"/>
      <c r="B18" s="97" t="str">
        <f>B10</f>
        <v>CARBINI SRL</v>
      </c>
      <c r="C18" s="208">
        <v>0.75</v>
      </c>
      <c r="D18" s="209">
        <v>0.75</v>
      </c>
      <c r="E18" s="210">
        <v>0.75</v>
      </c>
      <c r="F18" s="92">
        <f t="shared" si="0"/>
        <v>0.75</v>
      </c>
      <c r="G18" s="790"/>
      <c r="H18" s="439">
        <f>F18/$G16</f>
        <v>0.75</v>
      </c>
      <c r="I18" s="793"/>
      <c r="J18" s="91">
        <f>H18*I$16</f>
        <v>7.5</v>
      </c>
      <c r="K18" s="796"/>
    </row>
    <row r="19" spans="1:11" ht="16.5" thickBot="1" x14ac:dyDescent="0.25">
      <c r="A19" s="805"/>
      <c r="B19" s="100" t="str">
        <f>B11</f>
        <v>CLINI-LAB SRL</v>
      </c>
      <c r="C19" s="208">
        <v>0.75</v>
      </c>
      <c r="D19" s="209">
        <v>0.75</v>
      </c>
      <c r="E19" s="210">
        <v>0.75</v>
      </c>
      <c r="F19" s="95">
        <f t="shared" si="0"/>
        <v>0.75</v>
      </c>
      <c r="G19" s="791"/>
      <c r="H19" s="440">
        <f>F19/$G16</f>
        <v>0.75</v>
      </c>
      <c r="I19" s="794"/>
      <c r="J19" s="94">
        <f>H19*I$16</f>
        <v>7.5</v>
      </c>
      <c r="K19" s="796"/>
    </row>
    <row r="20" spans="1:11" ht="16.5" customHeight="1" x14ac:dyDescent="0.2">
      <c r="A20" s="786" t="s">
        <v>621</v>
      </c>
      <c r="B20" s="478" t="str">
        <f>B8</f>
        <v>COLOPLAST</v>
      </c>
      <c r="C20" s="217">
        <v>1</v>
      </c>
      <c r="D20" s="206">
        <v>1</v>
      </c>
      <c r="E20" s="207">
        <v>1</v>
      </c>
      <c r="F20" s="489">
        <f t="shared" si="0"/>
        <v>1</v>
      </c>
      <c r="G20" s="789">
        <f>MAX(F20:F23)</f>
        <v>1</v>
      </c>
      <c r="H20" s="438">
        <f>F20/$G20</f>
        <v>1</v>
      </c>
      <c r="I20" s="792">
        <v>5</v>
      </c>
      <c r="J20" s="88">
        <f>H20*I$20</f>
        <v>5</v>
      </c>
      <c r="K20" s="796"/>
    </row>
    <row r="21" spans="1:11" ht="15.75" x14ac:dyDescent="0.2">
      <c r="A21" s="787"/>
      <c r="B21" s="400" t="str">
        <f t="shared" ref="B21:B23" si="1">B9</f>
        <v>HOLLISTER</v>
      </c>
      <c r="C21" s="218">
        <v>1</v>
      </c>
      <c r="D21" s="209">
        <v>1</v>
      </c>
      <c r="E21" s="210">
        <v>1</v>
      </c>
      <c r="F21" s="490">
        <f t="shared" si="0"/>
        <v>1</v>
      </c>
      <c r="G21" s="790"/>
      <c r="H21" s="439">
        <f>F21/$G20</f>
        <v>1</v>
      </c>
      <c r="I21" s="793"/>
      <c r="J21" s="91">
        <f>H21*I$20</f>
        <v>5</v>
      </c>
      <c r="K21" s="796"/>
    </row>
    <row r="22" spans="1:11" ht="15.75" x14ac:dyDescent="0.2">
      <c r="A22" s="787"/>
      <c r="B22" s="400" t="str">
        <f t="shared" si="1"/>
        <v>CARBINI SRL</v>
      </c>
      <c r="C22" s="218">
        <v>1</v>
      </c>
      <c r="D22" s="209">
        <v>1</v>
      </c>
      <c r="E22" s="210">
        <v>1</v>
      </c>
      <c r="F22" s="490">
        <f t="shared" si="0"/>
        <v>1</v>
      </c>
      <c r="G22" s="790"/>
      <c r="H22" s="439">
        <f>F22/$G20</f>
        <v>1</v>
      </c>
      <c r="I22" s="793"/>
      <c r="J22" s="91">
        <f>H22*I$20</f>
        <v>5</v>
      </c>
      <c r="K22" s="796"/>
    </row>
    <row r="23" spans="1:11" ht="16.5" thickBot="1" x14ac:dyDescent="0.25">
      <c r="A23" s="805"/>
      <c r="B23" s="493" t="str">
        <f t="shared" si="1"/>
        <v>CLINI-LAB SRL</v>
      </c>
      <c r="C23" s="220">
        <v>1</v>
      </c>
      <c r="D23" s="215">
        <v>1</v>
      </c>
      <c r="E23" s="216">
        <v>1</v>
      </c>
      <c r="F23" s="492">
        <f t="shared" si="0"/>
        <v>1</v>
      </c>
      <c r="G23" s="806"/>
      <c r="H23" s="442">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COLOPLAST</v>
      </c>
      <c r="B28" s="108">
        <f>J8+J12+J16+J20</f>
        <v>80</v>
      </c>
      <c r="C28" s="599"/>
      <c r="D28" s="531"/>
      <c r="E28" s="531"/>
      <c r="F28" s="532"/>
      <c r="G28" s="109"/>
      <c r="H28" s="105"/>
      <c r="I28" s="105"/>
      <c r="J28" s="105"/>
      <c r="K28" s="105"/>
    </row>
    <row r="29" spans="1:11" ht="15.75" x14ac:dyDescent="0.25">
      <c r="A29" s="110" t="str">
        <f>B9</f>
        <v>HOLLISTER</v>
      </c>
      <c r="B29" s="111">
        <f>J9+J13+J17+J21</f>
        <v>61.25</v>
      </c>
      <c r="C29" s="599"/>
      <c r="D29" s="531"/>
      <c r="E29" s="531"/>
      <c r="F29" s="532"/>
      <c r="G29" s="109"/>
      <c r="H29" s="105"/>
      <c r="I29" s="105"/>
      <c r="J29" s="105"/>
      <c r="K29" s="105"/>
    </row>
    <row r="30" spans="1:11" ht="15.75" x14ac:dyDescent="0.25">
      <c r="A30" s="110" t="str">
        <f>B10</f>
        <v>CARBINI SRL</v>
      </c>
      <c r="B30" s="111">
        <f>J10+J14+J18+J22</f>
        <v>61.25</v>
      </c>
      <c r="C30" s="599"/>
      <c r="D30" s="531"/>
      <c r="E30" s="531"/>
      <c r="F30" s="532"/>
      <c r="G30" s="109"/>
      <c r="H30" s="105"/>
      <c r="I30" s="105"/>
      <c r="J30" s="105"/>
      <c r="K30" s="105"/>
    </row>
    <row r="31" spans="1:11" ht="16.5" thickBot="1" x14ac:dyDescent="0.3">
      <c r="A31" s="112" t="str">
        <f>B11</f>
        <v>CLINI-LAB SRL</v>
      </c>
      <c r="B31" s="113">
        <f>J11+J15+J19+J23</f>
        <v>61.25</v>
      </c>
      <c r="C31" s="599"/>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I12:I15"/>
    <mergeCell ref="A20:A23"/>
    <mergeCell ref="G20:G23"/>
    <mergeCell ref="I20:I23"/>
    <mergeCell ref="A16:A19"/>
    <mergeCell ref="G16:G19"/>
    <mergeCell ref="I16:I19"/>
    <mergeCell ref="K8:K23"/>
    <mergeCell ref="B1:K1"/>
    <mergeCell ref="A2:K2"/>
    <mergeCell ref="A3:K3"/>
    <mergeCell ref="A4:K4"/>
    <mergeCell ref="A5:K6"/>
    <mergeCell ref="A8:A11"/>
    <mergeCell ref="G8:G11"/>
    <mergeCell ref="I8:I11"/>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M26"/>
  <sheetViews>
    <sheetView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562</v>
      </c>
      <c r="B2" s="775"/>
      <c r="C2" s="775"/>
      <c r="D2" s="775"/>
      <c r="E2" s="775"/>
      <c r="F2" s="775"/>
      <c r="G2" s="775"/>
      <c r="H2" s="775"/>
      <c r="I2" s="775"/>
      <c r="J2" s="775"/>
      <c r="K2" s="776"/>
      <c r="L2" s="105"/>
      <c r="M2" s="105"/>
    </row>
    <row r="3" spans="1:13" ht="21" thickBot="1" x14ac:dyDescent="0.35">
      <c r="A3" s="777" t="str">
        <f>'Elenco Lotti'!B337</f>
        <v>98339532BD</v>
      </c>
      <c r="B3" s="778"/>
      <c r="C3" s="778"/>
      <c r="D3" s="778"/>
      <c r="E3" s="778"/>
      <c r="F3" s="778"/>
      <c r="G3" s="778"/>
      <c r="H3" s="778"/>
      <c r="I3" s="778"/>
      <c r="J3" s="778"/>
      <c r="K3" s="779"/>
      <c r="L3" s="105"/>
      <c r="M3" s="105"/>
    </row>
    <row r="4" spans="1:13" ht="21" thickBot="1" x14ac:dyDescent="0.35">
      <c r="A4" s="802" t="str">
        <f>'Elenco Lotti'!C336</f>
        <v>Raccoglitori per incontinenza urinaria maschile</v>
      </c>
      <c r="B4" s="803"/>
      <c r="C4" s="803"/>
      <c r="D4" s="803"/>
      <c r="E4" s="803"/>
      <c r="F4" s="803"/>
      <c r="G4" s="803"/>
      <c r="H4" s="803"/>
      <c r="I4" s="803"/>
      <c r="J4" s="803"/>
      <c r="K4" s="804"/>
      <c r="L4" s="105"/>
      <c r="M4" s="105"/>
    </row>
    <row r="5" spans="1:13" ht="15.75" customHeight="1" x14ac:dyDescent="0.25">
      <c r="A5" s="780" t="str">
        <f>'Elenco Lotti'!C337</f>
        <v>Cateteri vescicali ad applicazione esterna in materiale morbido, autoadesivi, monouso, in confezione singola. Misure disponibili del diametro mm 25 – 30 – 36 – 41 circa</v>
      </c>
      <c r="B5" s="781"/>
      <c r="C5" s="781"/>
      <c r="D5" s="781"/>
      <c r="E5" s="781"/>
      <c r="F5" s="781"/>
      <c r="G5" s="781"/>
      <c r="H5" s="781"/>
      <c r="I5" s="781"/>
      <c r="J5" s="781"/>
      <c r="K5" s="782"/>
      <c r="L5" s="105"/>
      <c r="M5" s="105"/>
    </row>
    <row r="6" spans="1:13" ht="27.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119'!A28</f>
        <v>COLOPLAST</v>
      </c>
      <c r="J8" s="811">
        <f>'LOTTO 119'!B28</f>
        <v>80</v>
      </c>
      <c r="K8" s="812"/>
      <c r="L8" s="117"/>
      <c r="M8" s="118"/>
    </row>
    <row r="9" spans="1:13" ht="16.5" thickBot="1" x14ac:dyDescent="0.3">
      <c r="A9" s="808"/>
      <c r="B9" s="808"/>
      <c r="C9" s="808"/>
      <c r="D9" s="808"/>
      <c r="E9" s="808"/>
      <c r="F9" s="808"/>
      <c r="G9" s="808"/>
      <c r="H9" s="808"/>
      <c r="I9" s="144" t="str">
        <f>'LOTTO 119'!A29</f>
        <v>HOLLISTER</v>
      </c>
      <c r="J9" s="811">
        <f>'LOTTO 119'!B29</f>
        <v>61.25</v>
      </c>
      <c r="K9" s="812"/>
      <c r="L9" s="117"/>
      <c r="M9" s="118"/>
    </row>
    <row r="10" spans="1:13" ht="16.5" thickBot="1" x14ac:dyDescent="0.3">
      <c r="A10" s="813" t="s">
        <v>430</v>
      </c>
      <c r="B10" s="814"/>
      <c r="C10" s="814"/>
      <c r="D10" s="815"/>
      <c r="E10" s="119"/>
      <c r="F10" s="119"/>
      <c r="G10" s="119"/>
      <c r="H10" s="119"/>
      <c r="I10" s="144" t="str">
        <f>'LOTTO 119'!A30</f>
        <v>CARBINI SRL</v>
      </c>
      <c r="J10" s="811">
        <f>'LOTTO 119'!B30</f>
        <v>61.25</v>
      </c>
      <c r="K10" s="812"/>
      <c r="L10" s="117"/>
      <c r="M10" s="118"/>
    </row>
    <row r="11" spans="1:13" ht="16.5" thickBot="1" x14ac:dyDescent="0.3">
      <c r="A11" s="816"/>
      <c r="B11" s="817"/>
      <c r="C11" s="817"/>
      <c r="D11" s="818"/>
      <c r="E11" s="119"/>
      <c r="F11" s="119"/>
      <c r="G11" s="119"/>
      <c r="H11" s="119"/>
      <c r="I11" s="144" t="str">
        <f>'LOTTO 119'!A31</f>
        <v>CLINI-LAB SRL</v>
      </c>
      <c r="J11" s="811">
        <f>'LOTTO 119'!B31</f>
        <v>61.25</v>
      </c>
      <c r="K11" s="812"/>
      <c r="L11" s="117"/>
      <c r="M11" s="118"/>
    </row>
    <row r="12" spans="1:13" ht="16.5" thickBot="1" x14ac:dyDescent="0.3">
      <c r="A12" s="819" t="s">
        <v>431</v>
      </c>
      <c r="B12" s="820"/>
      <c r="C12" s="820"/>
      <c r="D12" s="821"/>
      <c r="E12" s="323"/>
      <c r="F12" s="105"/>
      <c r="G12" s="822" t="s">
        <v>432</v>
      </c>
      <c r="H12" s="823"/>
      <c r="I12" s="144"/>
      <c r="J12" s="811"/>
      <c r="K12" s="812"/>
      <c r="L12" s="117"/>
      <c r="M12" s="118"/>
    </row>
    <row r="13" spans="1:13" ht="16.5" thickBot="1" x14ac:dyDescent="0.3">
      <c r="A13" s="819" t="s">
        <v>433</v>
      </c>
      <c r="B13" s="820"/>
      <c r="C13" s="820"/>
      <c r="D13" s="821"/>
      <c r="E13" s="323"/>
      <c r="F13" s="105"/>
      <c r="G13" s="824">
        <f>'Elenco Lotti'!O337</f>
        <v>31800</v>
      </c>
      <c r="H13" s="825"/>
      <c r="I13" s="144"/>
      <c r="J13" s="811"/>
      <c r="K13" s="812"/>
      <c r="L13" s="117"/>
      <c r="M13" s="118"/>
    </row>
    <row r="14" spans="1:13" ht="16.5" thickBot="1" x14ac:dyDescent="0.3">
      <c r="A14" s="855"/>
      <c r="B14" s="856"/>
      <c r="C14" s="856"/>
      <c r="D14" s="857"/>
      <c r="E14" s="323"/>
      <c r="F14" s="105"/>
      <c r="G14" s="152"/>
      <c r="H14" s="152"/>
      <c r="I14" s="144"/>
      <c r="J14" s="811"/>
      <c r="K14" s="812"/>
      <c r="L14" s="117"/>
      <c r="M14" s="118"/>
    </row>
    <row r="15" spans="1:13" ht="16.5" thickBot="1" x14ac:dyDescent="0.3">
      <c r="A15" s="826" t="s">
        <v>434</v>
      </c>
      <c r="B15" s="820"/>
      <c r="C15" s="820"/>
      <c r="D15" s="821"/>
      <c r="E15" s="323"/>
      <c r="F15" s="105"/>
      <c r="G15" s="827"/>
      <c r="H15" s="827"/>
      <c r="I15" s="150"/>
      <c r="J15" s="828"/>
      <c r="K15" s="829"/>
      <c r="L15" s="105"/>
      <c r="M15" s="105"/>
    </row>
    <row r="16" spans="1:13" ht="15.75" x14ac:dyDescent="0.25">
      <c r="A16" s="819" t="s">
        <v>435</v>
      </c>
      <c r="B16" s="820"/>
      <c r="C16" s="820"/>
      <c r="D16" s="821"/>
      <c r="E16" s="323"/>
      <c r="F16" s="105"/>
      <c r="G16" s="830"/>
      <c r="H16" s="830"/>
      <c r="I16" s="105"/>
      <c r="J16" s="105"/>
      <c r="K16" s="105"/>
      <c r="L16" s="105"/>
      <c r="M16" s="105"/>
    </row>
    <row r="17" spans="1:13" ht="16.5" thickBot="1" x14ac:dyDescent="0.3">
      <c r="A17" s="831"/>
      <c r="B17" s="832"/>
      <c r="C17" s="832"/>
      <c r="D17" s="833"/>
      <c r="E17" s="32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COLOPLAST</v>
      </c>
      <c r="B20" s="223"/>
      <c r="C20" s="835">
        <v>0.5</v>
      </c>
      <c r="D20" s="835">
        <f>MAX(B20:B23)</f>
        <v>0</v>
      </c>
      <c r="E20" s="324" t="e">
        <f>POWER(B20/$D$20,$C$20)</f>
        <v>#DIV/0!</v>
      </c>
      <c r="F20" s="835">
        <v>40</v>
      </c>
      <c r="G20" s="324" t="e">
        <f>E20*$F$20</f>
        <v>#DIV/0!</v>
      </c>
      <c r="H20" s="134">
        <f>TRUNC($G$13-($G$13/100*B20),2)</f>
        <v>31800</v>
      </c>
      <c r="I20" s="193" t="str">
        <f>A20</f>
        <v>COLOPLAST</v>
      </c>
      <c r="J20" s="324">
        <f>IF(I20=I8,J8,IF(I20=$H$7,$I$7,IF(I20=$H$8,$I$8,IF(I20=#REF!,#REF!,IF(I20=$H$10,$I$10,IF(I20=$H$11,$I$11,"1"))))))</f>
        <v>80</v>
      </c>
      <c r="K20" s="196" t="e">
        <f>G20</f>
        <v>#DIV/0!</v>
      </c>
      <c r="L20" s="70" t="e">
        <f>SUM(J20,K20)</f>
        <v>#DIV/0!</v>
      </c>
      <c r="M20" s="71" t="e">
        <f>IF(AND(K20&gt;=20,J20&gt;=60),"ANOMALIA","NO ANOMALIA")</f>
        <v>#DIV/0!</v>
      </c>
    </row>
    <row r="21" spans="1:13" ht="15.75" x14ac:dyDescent="0.2">
      <c r="A21" s="227" t="str">
        <f>I9</f>
        <v>HOLLISTER</v>
      </c>
      <c r="B21" s="224"/>
      <c r="C21" s="836"/>
      <c r="D21" s="836"/>
      <c r="E21" s="325" t="e">
        <f>POWER(B21/$D$20,$C$20)</f>
        <v>#DIV/0!</v>
      </c>
      <c r="F21" s="836"/>
      <c r="G21" s="325" t="e">
        <f>E21*$F$20</f>
        <v>#DIV/0!</v>
      </c>
      <c r="H21" s="138">
        <f>TRUNC($G$13-($G$13/100*B21),2)</f>
        <v>31800</v>
      </c>
      <c r="I21" s="194" t="str">
        <f>A21</f>
        <v>HOLLISTER</v>
      </c>
      <c r="J21" s="325">
        <f>IF(I21=I9,J9,IF(I21=$H$7,$I$7,IF(I21=$H$8,$I$8,IF(I21=#REF!,#REF!,IF(I21=$H$10,$I$10,IF(I21=$H$11,$I$11,"1"))))))</f>
        <v>61.25</v>
      </c>
      <c r="K21" s="197" t="e">
        <f>G21</f>
        <v>#DIV/0!</v>
      </c>
      <c r="L21" s="72" t="e">
        <f>SUM(J21,K21)</f>
        <v>#DIV/0!</v>
      </c>
      <c r="M21" s="73" t="e">
        <f>IF(AND(K21&gt;=20,J21&gt;=60),"ANOMALIA","NO ANOMALIA")</f>
        <v>#DIV/0!</v>
      </c>
    </row>
    <row r="22" spans="1:13" ht="15.75" x14ac:dyDescent="0.2">
      <c r="A22" s="227" t="str">
        <f>I10</f>
        <v>CARBINI SRL</v>
      </c>
      <c r="B22" s="224"/>
      <c r="C22" s="836"/>
      <c r="D22" s="836"/>
      <c r="E22" s="325" t="e">
        <f>POWER(B22/$D$20,$C$20)</f>
        <v>#DIV/0!</v>
      </c>
      <c r="F22" s="836"/>
      <c r="G22" s="325" t="e">
        <f>E22*$F$20</f>
        <v>#DIV/0!</v>
      </c>
      <c r="H22" s="138">
        <f>TRUNC($G$13-($G$13/100*B22),2)</f>
        <v>31800</v>
      </c>
      <c r="I22" s="194" t="str">
        <f>A22</f>
        <v>CARBINI SRL</v>
      </c>
      <c r="J22" s="325">
        <f>IF(I22=I10,J10,IF(I22=$H$7,$I$7,IF(I22=$H$8,$I$8,IF(I22=#REF!,#REF!,IF(I22=$H$10,$I$10,IF(I22=$H$11,$I$11,"1"))))))</f>
        <v>61.25</v>
      </c>
      <c r="K22" s="197" t="e">
        <f>G22</f>
        <v>#DIV/0!</v>
      </c>
      <c r="L22" s="72" t="e">
        <f>SUM(J22,K22)</f>
        <v>#DIV/0!</v>
      </c>
      <c r="M22" s="73" t="e">
        <f>IF(AND(K22&gt;=20,J22&gt;=60),"ANOMALIA","NO ANOMALIA")</f>
        <v>#DIV/0!</v>
      </c>
    </row>
    <row r="23" spans="1:13" ht="16.5" thickBot="1" x14ac:dyDescent="0.25">
      <c r="A23" s="228" t="str">
        <f>I11</f>
        <v>CLINI-LAB SRL</v>
      </c>
      <c r="B23" s="225"/>
      <c r="C23" s="837"/>
      <c r="D23" s="837"/>
      <c r="E23" s="326" t="e">
        <f>POWER(B23/$D$20,$C$20)</f>
        <v>#DIV/0!</v>
      </c>
      <c r="F23" s="837"/>
      <c r="G23" s="326" t="e">
        <f>E23*$F$20</f>
        <v>#DIV/0!</v>
      </c>
      <c r="H23" s="142">
        <f>TRUNC($G$13-($G$13/100*B23),2)</f>
        <v>31800</v>
      </c>
      <c r="I23" s="195" t="str">
        <f>A23</f>
        <v>CLINI-LAB SRL</v>
      </c>
      <c r="J23" s="326">
        <f>IF(I23=I11,J11,IF(I23=$H$7,$I$7,IF(I23=$H$8,$I$8,IF(I23=#REF!,#REF!,IF(I23=$H$10,$I$10,IF(I23=$H$11,$I$11,"1"))))))</f>
        <v>61.25</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219" priority="1" operator="containsText" text="NO ANOMALIA">
      <formula>NOT(ISERROR(SEARCH("NO ANOMALIA",M20)))</formula>
    </cfRule>
    <cfRule type="containsText" dxfId="218" priority="2" operator="containsText" text="ANOMALIA">
      <formula>NOT(ISERROR(SEARCH("ANOMALIA",M20)))</formula>
    </cfRule>
  </conditionalFormatting>
  <conditionalFormatting sqref="M20:M23">
    <cfRule type="containsText" dxfId="217" priority="3" operator="containsText" text="ANOMALIA">
      <formula>NOT(ISERROR(SEARCH("ANOMALIA",M20)))</formula>
    </cfRule>
  </conditionalFormatting>
  <conditionalFormatting sqref="L20:L23">
    <cfRule type="expression" dxfId="216" priority="4">
      <formula>L20=MAX($L$20:$L$27)</formula>
    </cfRule>
  </conditionalFormatting>
  <pageMargins left="0.7" right="0.7" top="0.75" bottom="0.75" header="0.3" footer="0.3"/>
  <pageSetup paperSize="9" orientation="portrait"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pageSetUpPr fitToPage="1"/>
  </sheetPr>
  <dimension ref="A1:K31"/>
  <sheetViews>
    <sheetView topLeftCell="A4" workbookViewId="0">
      <selection activeCell="K28" sqref="K2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563</v>
      </c>
      <c r="B2" s="775"/>
      <c r="C2" s="775"/>
      <c r="D2" s="775"/>
      <c r="E2" s="775"/>
      <c r="F2" s="775"/>
      <c r="G2" s="775"/>
      <c r="H2" s="775"/>
      <c r="I2" s="775"/>
      <c r="J2" s="775"/>
      <c r="K2" s="776"/>
    </row>
    <row r="3" spans="1:11" ht="21" thickBot="1" x14ac:dyDescent="0.35">
      <c r="A3" s="777" t="str">
        <f>'Elenco Lotti'!B341</f>
        <v>9833964BCE</v>
      </c>
      <c r="B3" s="778"/>
      <c r="C3" s="778"/>
      <c r="D3" s="778"/>
      <c r="E3" s="778"/>
      <c r="F3" s="778"/>
      <c r="G3" s="778"/>
      <c r="H3" s="778"/>
      <c r="I3" s="778"/>
      <c r="J3" s="778"/>
      <c r="K3" s="779"/>
    </row>
    <row r="4" spans="1:11" ht="21" thickBot="1" x14ac:dyDescent="0.35">
      <c r="A4" s="802" t="str">
        <f>'Elenco Lotti'!C336</f>
        <v>Raccoglitori per incontinenza urinaria maschile</v>
      </c>
      <c r="B4" s="803"/>
      <c r="C4" s="803"/>
      <c r="D4" s="803"/>
      <c r="E4" s="803"/>
      <c r="F4" s="803"/>
      <c r="G4" s="803"/>
      <c r="H4" s="803"/>
      <c r="I4" s="803"/>
      <c r="J4" s="803"/>
      <c r="K4" s="804"/>
    </row>
    <row r="5" spans="1:11" x14ac:dyDescent="0.2">
      <c r="A5" s="780" t="str">
        <f>'Elenco Lotti'!C341</f>
        <v>Cateteri vescicali ad applicazione esterna in materiale morbido, con striscia biadesiva, monouso, in confezione singola. Misure disponibili del diametro mm 25 – 30 – 36 – 41 circa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Lotti'!R341</f>
        <v>TELEFLEX MEDICAL SRL</v>
      </c>
      <c r="C8" s="217">
        <v>0.75</v>
      </c>
      <c r="D8" s="206">
        <v>0.75</v>
      </c>
      <c r="E8" s="207">
        <v>0.75</v>
      </c>
      <c r="F8" s="489">
        <f>AVERAGE(C8:E8)</f>
        <v>0.75</v>
      </c>
      <c r="G8" s="789">
        <f>MAX(F8:F11)</f>
        <v>1</v>
      </c>
      <c r="H8" s="438">
        <f>F8/$G8</f>
        <v>0.75</v>
      </c>
      <c r="I8" s="792">
        <v>50</v>
      </c>
      <c r="J8" s="88">
        <f>H8*I$8</f>
        <v>37.5</v>
      </c>
      <c r="K8" s="795" t="s">
        <v>690</v>
      </c>
    </row>
    <row r="9" spans="1:11" ht="15.75" x14ac:dyDescent="0.2">
      <c r="A9" s="787"/>
      <c r="B9" s="469" t="str">
        <f>'Elenco Lotti'!R342</f>
        <v>COLOPLAST</v>
      </c>
      <c r="C9" s="218">
        <v>1</v>
      </c>
      <c r="D9" s="209">
        <v>1</v>
      </c>
      <c r="E9" s="210">
        <v>1</v>
      </c>
      <c r="F9" s="490">
        <f t="shared" ref="F9:F23" si="0">AVERAGE(C9:E9)</f>
        <v>1</v>
      </c>
      <c r="G9" s="790"/>
      <c r="H9" s="439">
        <f>F9/$G8</f>
        <v>1</v>
      </c>
      <c r="I9" s="793"/>
      <c r="J9" s="91">
        <f>H9*I$8</f>
        <v>50</v>
      </c>
      <c r="K9" s="796"/>
    </row>
    <row r="10" spans="1:11" ht="15.75" x14ac:dyDescent="0.2">
      <c r="A10" s="787"/>
      <c r="B10" s="469" t="str">
        <f>'Elenco Lotti'!R343</f>
        <v>HOLLISTER</v>
      </c>
      <c r="C10" s="218">
        <v>0.75</v>
      </c>
      <c r="D10" s="209">
        <v>0.75</v>
      </c>
      <c r="E10" s="210">
        <v>0.75</v>
      </c>
      <c r="F10" s="490">
        <f t="shared" si="0"/>
        <v>0.75</v>
      </c>
      <c r="G10" s="790"/>
      <c r="H10" s="439">
        <f>F10/$G8</f>
        <v>0.75</v>
      </c>
      <c r="I10" s="793"/>
      <c r="J10" s="91">
        <f>H10*I$8</f>
        <v>37.5</v>
      </c>
      <c r="K10" s="796"/>
    </row>
    <row r="11" spans="1:11" ht="16.5" thickBot="1" x14ac:dyDescent="0.25">
      <c r="A11" s="805"/>
      <c r="B11" s="485" t="str">
        <f>'Elenco Lotti'!R344</f>
        <v>CARBINI SRL</v>
      </c>
      <c r="C11" s="220">
        <v>0.75</v>
      </c>
      <c r="D11" s="215">
        <v>0.75</v>
      </c>
      <c r="E11" s="216">
        <v>0.75</v>
      </c>
      <c r="F11" s="492">
        <f t="shared" si="0"/>
        <v>0.75</v>
      </c>
      <c r="G11" s="806"/>
      <c r="H11" s="442">
        <f>F11/$G8</f>
        <v>0.75</v>
      </c>
      <c r="I11" s="807"/>
      <c r="J11" s="102">
        <f>H11*I$8</f>
        <v>37.5</v>
      </c>
      <c r="K11" s="796"/>
    </row>
    <row r="12" spans="1:11" ht="15.75" customHeight="1" x14ac:dyDescent="0.2">
      <c r="A12" s="860" t="s">
        <v>623</v>
      </c>
      <c r="B12" s="96" t="str">
        <f>B8</f>
        <v>TELEFLEX MEDICAL SRL</v>
      </c>
      <c r="C12" s="494">
        <v>0.75</v>
      </c>
      <c r="D12" s="495">
        <v>0.75</v>
      </c>
      <c r="E12" s="496">
        <v>0.75</v>
      </c>
      <c r="F12" s="221">
        <f t="shared" si="0"/>
        <v>0.75</v>
      </c>
      <c r="G12" s="861">
        <f>MAX(F12:F15)</f>
        <v>1</v>
      </c>
      <c r="H12" s="443">
        <f>F12/$G12</f>
        <v>0.75</v>
      </c>
      <c r="I12" s="859">
        <v>15</v>
      </c>
      <c r="J12" s="222">
        <f>H12*I$12</f>
        <v>11.25</v>
      </c>
      <c r="K12" s="796"/>
    </row>
    <row r="13" spans="1:11" ht="15.75" x14ac:dyDescent="0.2">
      <c r="A13" s="787"/>
      <c r="B13" s="97" t="str">
        <f>B9</f>
        <v>COLOPLAST</v>
      </c>
      <c r="C13" s="218">
        <v>1</v>
      </c>
      <c r="D13" s="209">
        <v>1</v>
      </c>
      <c r="E13" s="210">
        <v>1</v>
      </c>
      <c r="F13" s="92">
        <f t="shared" si="0"/>
        <v>1</v>
      </c>
      <c r="G13" s="790"/>
      <c r="H13" s="439">
        <f>F13/$G12</f>
        <v>1</v>
      </c>
      <c r="I13" s="793"/>
      <c r="J13" s="91">
        <f>H13*I$12</f>
        <v>15</v>
      </c>
      <c r="K13" s="796"/>
    </row>
    <row r="14" spans="1:11" ht="15.75" x14ac:dyDescent="0.2">
      <c r="A14" s="787"/>
      <c r="B14" s="97" t="str">
        <f>B10</f>
        <v>HOLLISTER</v>
      </c>
      <c r="C14" s="208">
        <v>0.75</v>
      </c>
      <c r="D14" s="209">
        <v>0.75</v>
      </c>
      <c r="E14" s="210">
        <v>0.75</v>
      </c>
      <c r="F14" s="92">
        <f t="shared" si="0"/>
        <v>0.75</v>
      </c>
      <c r="G14" s="790"/>
      <c r="H14" s="439">
        <f>F14/$G12</f>
        <v>0.75</v>
      </c>
      <c r="I14" s="793"/>
      <c r="J14" s="91">
        <f>H14*I$12</f>
        <v>11.25</v>
      </c>
      <c r="K14" s="796"/>
    </row>
    <row r="15" spans="1:11" ht="16.5" thickBot="1" x14ac:dyDescent="0.25">
      <c r="A15" s="788"/>
      <c r="B15" s="98" t="str">
        <f>B11</f>
        <v>CARBINI SRL</v>
      </c>
      <c r="C15" s="211">
        <v>0.75</v>
      </c>
      <c r="D15" s="212">
        <v>0.75</v>
      </c>
      <c r="E15" s="213">
        <v>0.75</v>
      </c>
      <c r="F15" s="95">
        <f t="shared" si="0"/>
        <v>0.75</v>
      </c>
      <c r="G15" s="791"/>
      <c r="H15" s="440">
        <f>F15/$G12</f>
        <v>0.75</v>
      </c>
      <c r="I15" s="794"/>
      <c r="J15" s="94">
        <f>H15*I$12</f>
        <v>11.25</v>
      </c>
      <c r="K15" s="796"/>
    </row>
    <row r="16" spans="1:11" ht="15.75" customHeight="1" x14ac:dyDescent="0.2">
      <c r="A16" s="786" t="s">
        <v>427</v>
      </c>
      <c r="B16" s="99" t="str">
        <f>B8</f>
        <v>TELEFLEX MEDICAL SRL</v>
      </c>
      <c r="C16" s="217">
        <v>0.75</v>
      </c>
      <c r="D16" s="206">
        <v>0.75</v>
      </c>
      <c r="E16" s="207">
        <v>0.75</v>
      </c>
      <c r="F16" s="89">
        <f t="shared" si="0"/>
        <v>0.75</v>
      </c>
      <c r="G16" s="789">
        <f>MAX(F16:F19)</f>
        <v>1</v>
      </c>
      <c r="H16" s="438">
        <f>F16/$G16</f>
        <v>0.75</v>
      </c>
      <c r="I16" s="792">
        <v>10</v>
      </c>
      <c r="J16" s="88">
        <f>H16*I$16</f>
        <v>7.5</v>
      </c>
      <c r="K16" s="796"/>
    </row>
    <row r="17" spans="1:11" ht="15.75" x14ac:dyDescent="0.2">
      <c r="A17" s="787"/>
      <c r="B17" s="97" t="str">
        <f>B9</f>
        <v>COLOPLAST</v>
      </c>
      <c r="C17" s="218">
        <v>1</v>
      </c>
      <c r="D17" s="209">
        <v>1</v>
      </c>
      <c r="E17" s="210">
        <v>1</v>
      </c>
      <c r="F17" s="92">
        <f t="shared" si="0"/>
        <v>1</v>
      </c>
      <c r="G17" s="790"/>
      <c r="H17" s="439">
        <f>F17/$G16</f>
        <v>1</v>
      </c>
      <c r="I17" s="793"/>
      <c r="J17" s="91">
        <f>H17*I$16</f>
        <v>10</v>
      </c>
      <c r="K17" s="796"/>
    </row>
    <row r="18" spans="1:11" ht="15.75" x14ac:dyDescent="0.2">
      <c r="A18" s="787"/>
      <c r="B18" s="97" t="str">
        <f>B10</f>
        <v>HOLLISTER</v>
      </c>
      <c r="C18" s="218">
        <v>0.75</v>
      </c>
      <c r="D18" s="209">
        <v>0.75</v>
      </c>
      <c r="E18" s="210">
        <v>0.75</v>
      </c>
      <c r="F18" s="92">
        <f t="shared" si="0"/>
        <v>0.75</v>
      </c>
      <c r="G18" s="790"/>
      <c r="H18" s="439">
        <f>F18/$G16</f>
        <v>0.75</v>
      </c>
      <c r="I18" s="793"/>
      <c r="J18" s="91">
        <f>H18*I$16</f>
        <v>7.5</v>
      </c>
      <c r="K18" s="796"/>
    </row>
    <row r="19" spans="1:11" ht="16.5" thickBot="1" x14ac:dyDescent="0.25">
      <c r="A19" s="805"/>
      <c r="B19" s="100" t="str">
        <f>B11</f>
        <v>CARBINI SRL</v>
      </c>
      <c r="C19" s="220">
        <v>0.75</v>
      </c>
      <c r="D19" s="215">
        <v>0.75</v>
      </c>
      <c r="E19" s="216">
        <v>0.75</v>
      </c>
      <c r="F19" s="95">
        <f t="shared" si="0"/>
        <v>0.75</v>
      </c>
      <c r="G19" s="791"/>
      <c r="H19" s="440">
        <f>F19/$G16</f>
        <v>0.75</v>
      </c>
      <c r="I19" s="794"/>
      <c r="J19" s="94">
        <f>H19*I$16</f>
        <v>7.5</v>
      </c>
      <c r="K19" s="796"/>
    </row>
    <row r="20" spans="1:11" ht="15.75" customHeight="1" x14ac:dyDescent="0.2">
      <c r="A20" s="786" t="s">
        <v>621</v>
      </c>
      <c r="B20" s="478" t="str">
        <f>B8</f>
        <v>TELEFLEX MEDICAL SRL</v>
      </c>
      <c r="C20" s="217">
        <v>1</v>
      </c>
      <c r="D20" s="206">
        <v>1</v>
      </c>
      <c r="E20" s="207">
        <v>1</v>
      </c>
      <c r="F20" s="489">
        <f t="shared" si="0"/>
        <v>1</v>
      </c>
      <c r="G20" s="789">
        <f>MAX(F20:F23)</f>
        <v>1</v>
      </c>
      <c r="H20" s="438">
        <f>F20/$G20</f>
        <v>1</v>
      </c>
      <c r="I20" s="792">
        <v>5</v>
      </c>
      <c r="J20" s="88">
        <f>H20*I$20</f>
        <v>5</v>
      </c>
      <c r="K20" s="796"/>
    </row>
    <row r="21" spans="1:11" ht="15.75" x14ac:dyDescent="0.2">
      <c r="A21" s="787"/>
      <c r="B21" s="400" t="str">
        <f t="shared" ref="B21:B23" si="1">B9</f>
        <v>COLOPLAST</v>
      </c>
      <c r="C21" s="218">
        <v>1</v>
      </c>
      <c r="D21" s="209">
        <v>1</v>
      </c>
      <c r="E21" s="210">
        <v>1</v>
      </c>
      <c r="F21" s="490">
        <f t="shared" si="0"/>
        <v>1</v>
      </c>
      <c r="G21" s="790"/>
      <c r="H21" s="439">
        <f>F21/$G20</f>
        <v>1</v>
      </c>
      <c r="I21" s="793"/>
      <c r="J21" s="91">
        <f>H21*I$20</f>
        <v>5</v>
      </c>
      <c r="K21" s="796"/>
    </row>
    <row r="22" spans="1:11" ht="15.75" x14ac:dyDescent="0.2">
      <c r="A22" s="787"/>
      <c r="B22" s="400" t="str">
        <f t="shared" si="1"/>
        <v>HOLLISTER</v>
      </c>
      <c r="C22" s="218">
        <v>1</v>
      </c>
      <c r="D22" s="209">
        <v>1</v>
      </c>
      <c r="E22" s="210">
        <v>1</v>
      </c>
      <c r="F22" s="490">
        <f t="shared" si="0"/>
        <v>1</v>
      </c>
      <c r="G22" s="790"/>
      <c r="H22" s="439">
        <f>F22/$G20</f>
        <v>1</v>
      </c>
      <c r="I22" s="793"/>
      <c r="J22" s="91">
        <f>H22*I$20</f>
        <v>5</v>
      </c>
      <c r="K22" s="796"/>
    </row>
    <row r="23" spans="1:11" ht="16.5" thickBot="1" x14ac:dyDescent="0.25">
      <c r="A23" s="805"/>
      <c r="B23" s="493" t="str">
        <f t="shared" si="1"/>
        <v>CARBINI SRL</v>
      </c>
      <c r="C23" s="220">
        <v>1</v>
      </c>
      <c r="D23" s="215">
        <v>1</v>
      </c>
      <c r="E23" s="216">
        <v>1</v>
      </c>
      <c r="F23" s="492">
        <f t="shared" si="0"/>
        <v>1</v>
      </c>
      <c r="G23" s="806"/>
      <c r="H23" s="442">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TELEFLEX MEDICAL SRL</v>
      </c>
      <c r="B28" s="108">
        <f>J8+J12+J16+J20</f>
        <v>61.25</v>
      </c>
      <c r="C28" s="599"/>
      <c r="D28" s="531"/>
      <c r="E28" s="531"/>
      <c r="F28" s="532"/>
      <c r="G28" s="109"/>
      <c r="H28" s="105"/>
      <c r="I28" s="105"/>
      <c r="J28" s="105"/>
      <c r="K28" s="105"/>
    </row>
    <row r="29" spans="1:11" ht="15.75" x14ac:dyDescent="0.25">
      <c r="A29" s="110" t="str">
        <f>B9</f>
        <v>COLOPLAST</v>
      </c>
      <c r="B29" s="111">
        <f>J9+J13+J17+J21</f>
        <v>80</v>
      </c>
      <c r="C29" s="599"/>
      <c r="D29" s="531"/>
      <c r="E29" s="531"/>
      <c r="F29" s="532"/>
      <c r="G29" s="109"/>
      <c r="H29" s="105"/>
      <c r="I29" s="105"/>
      <c r="J29" s="105"/>
      <c r="K29" s="105"/>
    </row>
    <row r="30" spans="1:11" ht="15.75" x14ac:dyDescent="0.25">
      <c r="A30" s="110" t="str">
        <f>B10</f>
        <v>HOLLISTER</v>
      </c>
      <c r="B30" s="111">
        <f>J10+J14+J18+J22</f>
        <v>61.25</v>
      </c>
      <c r="C30" s="599"/>
      <c r="D30" s="531"/>
      <c r="E30" s="531"/>
      <c r="F30" s="532"/>
      <c r="G30" s="109"/>
      <c r="H30" s="105"/>
      <c r="I30" s="105"/>
      <c r="J30" s="105"/>
      <c r="K30" s="105"/>
    </row>
    <row r="31" spans="1:11" ht="16.5" thickBot="1" x14ac:dyDescent="0.3">
      <c r="A31" s="112" t="str">
        <f>B11</f>
        <v>CARBINI SRL</v>
      </c>
      <c r="B31" s="113">
        <f>J11+J15+J19+J23</f>
        <v>61.25</v>
      </c>
      <c r="C31" s="599"/>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20:A23"/>
    <mergeCell ref="A8:A11"/>
    <mergeCell ref="G8:G11"/>
    <mergeCell ref="I8:I11"/>
    <mergeCell ref="B1:K1"/>
    <mergeCell ref="A2:K2"/>
    <mergeCell ref="A3:K3"/>
    <mergeCell ref="A4:K4"/>
    <mergeCell ref="A5:K6"/>
    <mergeCell ref="K8:K23"/>
    <mergeCell ref="A12:A15"/>
    <mergeCell ref="G12:G15"/>
    <mergeCell ref="I12:I15"/>
    <mergeCell ref="A16:A19"/>
    <mergeCell ref="G16:G19"/>
    <mergeCell ref="I16:I19"/>
    <mergeCell ref="G20:G23"/>
    <mergeCell ref="I20:I23"/>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M26"/>
  <sheetViews>
    <sheetView topLeftCell="A4"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563</v>
      </c>
      <c r="B2" s="775"/>
      <c r="C2" s="775"/>
      <c r="D2" s="775"/>
      <c r="E2" s="775"/>
      <c r="F2" s="775"/>
      <c r="G2" s="775"/>
      <c r="H2" s="775"/>
      <c r="I2" s="775"/>
      <c r="J2" s="775"/>
      <c r="K2" s="776"/>
      <c r="L2" s="105"/>
      <c r="M2" s="105"/>
    </row>
    <row r="3" spans="1:13" ht="21" thickBot="1" x14ac:dyDescent="0.35">
      <c r="A3" s="777" t="str">
        <f>'Elenco Lotti'!B341</f>
        <v>9833964BCE</v>
      </c>
      <c r="B3" s="778"/>
      <c r="C3" s="778"/>
      <c r="D3" s="778"/>
      <c r="E3" s="778"/>
      <c r="F3" s="778"/>
      <c r="G3" s="778"/>
      <c r="H3" s="778"/>
      <c r="I3" s="778"/>
      <c r="J3" s="778"/>
      <c r="K3" s="779"/>
      <c r="L3" s="105"/>
      <c r="M3" s="105"/>
    </row>
    <row r="4" spans="1:13" ht="21" thickBot="1" x14ac:dyDescent="0.35">
      <c r="A4" s="802" t="str">
        <f>'Elenco Lotti'!C336</f>
        <v>Raccoglitori per incontinenza urinaria maschile</v>
      </c>
      <c r="B4" s="803"/>
      <c r="C4" s="803"/>
      <c r="D4" s="803"/>
      <c r="E4" s="803"/>
      <c r="F4" s="803"/>
      <c r="G4" s="803"/>
      <c r="H4" s="803"/>
      <c r="I4" s="803"/>
      <c r="J4" s="803"/>
      <c r="K4" s="804"/>
      <c r="L4" s="105"/>
      <c r="M4" s="105"/>
    </row>
    <row r="5" spans="1:13" ht="15.75" customHeight="1" x14ac:dyDescent="0.25">
      <c r="A5" s="780" t="str">
        <f>'Elenco Lotti'!C341</f>
        <v>Cateteri vescicali ad applicazione esterna in materiale morbido, con striscia biadesiva, monouso, in confezione singola. Misure disponibili del diametro mm 25 – 30 – 36 – 41 circa</v>
      </c>
      <c r="B5" s="781"/>
      <c r="C5" s="781"/>
      <c r="D5" s="781"/>
      <c r="E5" s="781"/>
      <c r="F5" s="781"/>
      <c r="G5" s="781"/>
      <c r="H5" s="781"/>
      <c r="I5" s="781"/>
      <c r="J5" s="781"/>
      <c r="K5" s="782"/>
      <c r="L5" s="105"/>
      <c r="M5" s="105"/>
    </row>
    <row r="6" spans="1:13" ht="27.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120'!A28</f>
        <v>TELEFLEX MEDICAL SRL</v>
      </c>
      <c r="J8" s="811">
        <f>'LOTTO 120'!B28</f>
        <v>61.25</v>
      </c>
      <c r="K8" s="812"/>
      <c r="L8" s="117"/>
      <c r="M8" s="118"/>
    </row>
    <row r="9" spans="1:13" ht="16.5" thickBot="1" x14ac:dyDescent="0.3">
      <c r="A9" s="808"/>
      <c r="B9" s="808"/>
      <c r="C9" s="808"/>
      <c r="D9" s="808"/>
      <c r="E9" s="808"/>
      <c r="F9" s="808"/>
      <c r="G9" s="808"/>
      <c r="H9" s="808"/>
      <c r="I9" s="144" t="str">
        <f>'LOTTO 120'!A29</f>
        <v>COLOPLAST</v>
      </c>
      <c r="J9" s="811">
        <f>'LOTTO 120'!B29</f>
        <v>80</v>
      </c>
      <c r="K9" s="812"/>
      <c r="L9" s="117"/>
      <c r="M9" s="118"/>
    </row>
    <row r="10" spans="1:13" ht="16.5" thickBot="1" x14ac:dyDescent="0.3">
      <c r="A10" s="813" t="s">
        <v>430</v>
      </c>
      <c r="B10" s="814"/>
      <c r="C10" s="814"/>
      <c r="D10" s="815"/>
      <c r="E10" s="119"/>
      <c r="F10" s="119"/>
      <c r="G10" s="119"/>
      <c r="H10" s="119"/>
      <c r="I10" s="144" t="str">
        <f>'LOTTO 120'!A30</f>
        <v>HOLLISTER</v>
      </c>
      <c r="J10" s="811">
        <f>'LOTTO 120'!B30</f>
        <v>61.25</v>
      </c>
      <c r="K10" s="812"/>
      <c r="L10" s="117"/>
      <c r="M10" s="118"/>
    </row>
    <row r="11" spans="1:13" ht="16.5" thickBot="1" x14ac:dyDescent="0.3">
      <c r="A11" s="816"/>
      <c r="B11" s="817"/>
      <c r="C11" s="817"/>
      <c r="D11" s="818"/>
      <c r="E11" s="119"/>
      <c r="F11" s="119"/>
      <c r="G11" s="119"/>
      <c r="H11" s="119"/>
      <c r="I11" s="144" t="str">
        <f>'LOTTO 120'!A31</f>
        <v>CARBINI SRL</v>
      </c>
      <c r="J11" s="811">
        <f>'LOTTO 120'!B31</f>
        <v>61.25</v>
      </c>
      <c r="K11" s="812"/>
      <c r="L11" s="117"/>
      <c r="M11" s="118"/>
    </row>
    <row r="12" spans="1:13" ht="16.5" thickBot="1" x14ac:dyDescent="0.3">
      <c r="A12" s="819" t="s">
        <v>431</v>
      </c>
      <c r="B12" s="820"/>
      <c r="C12" s="820"/>
      <c r="D12" s="821"/>
      <c r="E12" s="331"/>
      <c r="F12" s="105"/>
      <c r="G12" s="822" t="s">
        <v>432</v>
      </c>
      <c r="H12" s="823"/>
      <c r="I12" s="144"/>
      <c r="J12" s="811"/>
      <c r="K12" s="812"/>
      <c r="L12" s="117"/>
      <c r="M12" s="118"/>
    </row>
    <row r="13" spans="1:13" ht="16.5" thickBot="1" x14ac:dyDescent="0.3">
      <c r="A13" s="819" t="s">
        <v>433</v>
      </c>
      <c r="B13" s="820"/>
      <c r="C13" s="820"/>
      <c r="D13" s="821"/>
      <c r="E13" s="331"/>
      <c r="F13" s="105"/>
      <c r="G13" s="824">
        <f>'Elenco Lotti'!O341</f>
        <v>31800</v>
      </c>
      <c r="H13" s="825"/>
      <c r="I13" s="144"/>
      <c r="J13" s="811"/>
      <c r="K13" s="812"/>
      <c r="L13" s="117"/>
      <c r="M13" s="118"/>
    </row>
    <row r="14" spans="1:13" ht="16.5" thickBot="1" x14ac:dyDescent="0.3">
      <c r="A14" s="855"/>
      <c r="B14" s="856"/>
      <c r="C14" s="856"/>
      <c r="D14" s="857"/>
      <c r="E14" s="331"/>
      <c r="F14" s="105"/>
      <c r="G14" s="152"/>
      <c r="H14" s="152"/>
      <c r="I14" s="144"/>
      <c r="J14" s="811"/>
      <c r="K14" s="812"/>
      <c r="L14" s="117"/>
      <c r="M14" s="118"/>
    </row>
    <row r="15" spans="1:13" ht="16.5" thickBot="1" x14ac:dyDescent="0.3">
      <c r="A15" s="826" t="s">
        <v>434</v>
      </c>
      <c r="B15" s="820"/>
      <c r="C15" s="820"/>
      <c r="D15" s="821"/>
      <c r="E15" s="331"/>
      <c r="F15" s="105"/>
      <c r="G15" s="827"/>
      <c r="H15" s="827"/>
      <c r="I15" s="150"/>
      <c r="J15" s="828"/>
      <c r="K15" s="829"/>
      <c r="L15" s="105"/>
      <c r="M15" s="105"/>
    </row>
    <row r="16" spans="1:13" ht="15.75" x14ac:dyDescent="0.25">
      <c r="A16" s="819" t="s">
        <v>435</v>
      </c>
      <c r="B16" s="820"/>
      <c r="C16" s="820"/>
      <c r="D16" s="821"/>
      <c r="E16" s="331"/>
      <c r="F16" s="105"/>
      <c r="G16" s="830"/>
      <c r="H16" s="830"/>
      <c r="I16" s="105"/>
      <c r="J16" s="105"/>
      <c r="K16" s="105"/>
      <c r="L16" s="105"/>
      <c r="M16" s="105"/>
    </row>
    <row r="17" spans="1:13" ht="16.5" thickBot="1" x14ac:dyDescent="0.3">
      <c r="A17" s="831"/>
      <c r="B17" s="832"/>
      <c r="C17" s="832"/>
      <c r="D17" s="833"/>
      <c r="E17" s="331"/>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332" t="e">
        <f>POWER(B20/$D$20,$C$20)</f>
        <v>#DIV/0!</v>
      </c>
      <c r="F20" s="835">
        <v>40</v>
      </c>
      <c r="G20" s="332" t="e">
        <f>E20*$F$20</f>
        <v>#DIV/0!</v>
      </c>
      <c r="H20" s="134">
        <f>TRUNC($G$13-($G$13/100*B20),2)</f>
        <v>31800</v>
      </c>
      <c r="I20" s="193" t="str">
        <f>A20</f>
        <v>TELEFLEX MEDICAL SRL</v>
      </c>
      <c r="J20" s="332">
        <f>IF(I20=I8,J8,IF(I20=$H$7,$I$7,IF(I20=$H$8,$I$8,IF(I20=#REF!,#REF!,IF(I20=$H$10,$I$10,IF(I20=$H$11,$I$11,"1"))))))</f>
        <v>61.25</v>
      </c>
      <c r="K20" s="196" t="e">
        <f>G20</f>
        <v>#DIV/0!</v>
      </c>
      <c r="L20" s="70" t="e">
        <f>SUM(J20,K20)</f>
        <v>#DIV/0!</v>
      </c>
      <c r="M20" s="71" t="e">
        <f>IF(AND(K20&gt;=20,J20&gt;=60),"ANOMALIA","NO ANOMALIA")</f>
        <v>#DIV/0!</v>
      </c>
    </row>
    <row r="21" spans="1:13" ht="15.75" x14ac:dyDescent="0.2">
      <c r="A21" s="227" t="str">
        <f>I9</f>
        <v>COLOPLAST</v>
      </c>
      <c r="B21" s="224"/>
      <c r="C21" s="836"/>
      <c r="D21" s="836"/>
      <c r="E21" s="333" t="e">
        <f>POWER(B21/$D$20,$C$20)</f>
        <v>#DIV/0!</v>
      </c>
      <c r="F21" s="836"/>
      <c r="G21" s="333" t="e">
        <f>E21*$F$20</f>
        <v>#DIV/0!</v>
      </c>
      <c r="H21" s="138">
        <f>TRUNC($G$13-($G$13/100*B21),2)</f>
        <v>31800</v>
      </c>
      <c r="I21" s="194" t="str">
        <f>A21</f>
        <v>COLOPLAST</v>
      </c>
      <c r="J21" s="333">
        <f>IF(I21=I9,J9,IF(I21=$H$7,$I$7,IF(I21=$H$8,$I$8,IF(I21=#REF!,#REF!,IF(I21=$H$10,$I$10,IF(I21=$H$11,$I$11,"1"))))))</f>
        <v>80</v>
      </c>
      <c r="K21" s="197" t="e">
        <f>G21</f>
        <v>#DIV/0!</v>
      </c>
      <c r="L21" s="72" t="e">
        <f>SUM(J21,K21)</f>
        <v>#DIV/0!</v>
      </c>
      <c r="M21" s="73" t="e">
        <f>IF(AND(K21&gt;=20,J21&gt;=60),"ANOMALIA","NO ANOMALIA")</f>
        <v>#DIV/0!</v>
      </c>
    </row>
    <row r="22" spans="1:13" ht="15.75" x14ac:dyDescent="0.2">
      <c r="A22" s="227" t="str">
        <f>I10</f>
        <v>HOLLISTER</v>
      </c>
      <c r="B22" s="224"/>
      <c r="C22" s="836"/>
      <c r="D22" s="836"/>
      <c r="E22" s="333" t="e">
        <f>POWER(B22/$D$20,$C$20)</f>
        <v>#DIV/0!</v>
      </c>
      <c r="F22" s="836"/>
      <c r="G22" s="333" t="e">
        <f>E22*$F$20</f>
        <v>#DIV/0!</v>
      </c>
      <c r="H22" s="138">
        <f>TRUNC($G$13-($G$13/100*B22),2)</f>
        <v>31800</v>
      </c>
      <c r="I22" s="194" t="str">
        <f>A22</f>
        <v>HOLLISTER</v>
      </c>
      <c r="J22" s="333">
        <f>IF(I22=I10,J10,IF(I22=$H$7,$I$7,IF(I22=$H$8,$I$8,IF(I22=#REF!,#REF!,IF(I22=$H$10,$I$10,IF(I22=$H$11,$I$11,"1"))))))</f>
        <v>61.25</v>
      </c>
      <c r="K22" s="197" t="e">
        <f>G22</f>
        <v>#DIV/0!</v>
      </c>
      <c r="L22" s="72" t="e">
        <f>SUM(J22,K22)</f>
        <v>#DIV/0!</v>
      </c>
      <c r="M22" s="73" t="e">
        <f>IF(AND(K22&gt;=20,J22&gt;=60),"ANOMALIA","NO ANOMALIA")</f>
        <v>#DIV/0!</v>
      </c>
    </row>
    <row r="23" spans="1:13" ht="16.5" thickBot="1" x14ac:dyDescent="0.25">
      <c r="A23" s="228" t="str">
        <f>I11</f>
        <v>CARBINI SRL</v>
      </c>
      <c r="B23" s="225"/>
      <c r="C23" s="837"/>
      <c r="D23" s="837"/>
      <c r="E23" s="334" t="e">
        <f>POWER(B23/$D$20,$C$20)</f>
        <v>#DIV/0!</v>
      </c>
      <c r="F23" s="837"/>
      <c r="G23" s="334" t="e">
        <f>E23*$F$20</f>
        <v>#DIV/0!</v>
      </c>
      <c r="H23" s="142">
        <f>TRUNC($G$13-($G$13/100*B23),2)</f>
        <v>31800</v>
      </c>
      <c r="I23" s="195" t="str">
        <f>A23</f>
        <v>CARBINI SRL</v>
      </c>
      <c r="J23" s="334">
        <f>IF(I23=I11,J11,IF(I23=$H$7,$I$7,IF(I23=$H$8,$I$8,IF(I23=#REF!,#REF!,IF(I23=$H$10,$I$10,IF(I23=$H$11,$I$11,"1"))))))</f>
        <v>61.25</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215" priority="1" operator="containsText" text="NO ANOMALIA">
      <formula>NOT(ISERROR(SEARCH("NO ANOMALIA",M20)))</formula>
    </cfRule>
    <cfRule type="containsText" dxfId="214" priority="2" operator="containsText" text="ANOMALIA">
      <formula>NOT(ISERROR(SEARCH("ANOMALIA",M20)))</formula>
    </cfRule>
  </conditionalFormatting>
  <conditionalFormatting sqref="M20:M23">
    <cfRule type="containsText" dxfId="213" priority="3" operator="containsText" text="ANOMALIA">
      <formula>NOT(ISERROR(SEARCH("ANOMALIA",M20)))</formula>
    </cfRule>
  </conditionalFormatting>
  <conditionalFormatting sqref="L20:L23">
    <cfRule type="expression" dxfId="212" priority="4">
      <formula>L20=MAX($L$20:$L$27)</formula>
    </cfRule>
  </conditionalFormatting>
  <pageMargins left="0.7" right="0.7" top="0.75" bottom="0.75" header="0.3" footer="0.3"/>
  <pageSetup paperSize="9" orientation="portrait"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564</v>
      </c>
      <c r="B2" s="775"/>
      <c r="C2" s="775"/>
      <c r="D2" s="775"/>
      <c r="E2" s="775"/>
      <c r="F2" s="775"/>
      <c r="G2" s="775"/>
      <c r="H2" s="775"/>
      <c r="I2" s="775"/>
      <c r="J2" s="775"/>
      <c r="K2" s="776"/>
    </row>
    <row r="3" spans="1:11" ht="21" thickBot="1" x14ac:dyDescent="0.35">
      <c r="A3" s="777" t="str">
        <f>'Elenco Lotti'!B345</f>
        <v>98339765B7</v>
      </c>
      <c r="B3" s="778"/>
      <c r="C3" s="778"/>
      <c r="D3" s="778"/>
      <c r="E3" s="778"/>
      <c r="F3" s="778"/>
      <c r="G3" s="778"/>
      <c r="H3" s="778"/>
      <c r="I3" s="778"/>
      <c r="J3" s="778"/>
      <c r="K3" s="779"/>
    </row>
    <row r="4" spans="1:11" ht="21" thickBot="1" x14ac:dyDescent="0.35">
      <c r="A4" s="802" t="str">
        <f>'Elenco Lotti'!C336</f>
        <v>Raccoglitori per incontinenza urinaria maschile</v>
      </c>
      <c r="B4" s="803"/>
      <c r="C4" s="803"/>
      <c r="D4" s="803"/>
      <c r="E4" s="803"/>
      <c r="F4" s="803"/>
      <c r="G4" s="803"/>
      <c r="H4" s="803"/>
      <c r="I4" s="803"/>
      <c r="J4" s="803"/>
      <c r="K4" s="804"/>
    </row>
    <row r="5" spans="1:11" ht="12.75" customHeight="1" x14ac:dyDescent="0.2">
      <c r="A5" s="780" t="str">
        <f>'Elenco Lotti'!C345</f>
        <v>Catetere vescicale idoneo per lunga permanenza in silicone con marcatore radioopaco e con fori di drenaggio che garantiscano un completo svuotamento della vescica. Diverse misure</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27" t="s">
        <v>425</v>
      </c>
      <c r="B8" s="151" t="str">
        <f>'Elenco Lotti'!R345</f>
        <v>DESERTO</v>
      </c>
      <c r="C8" s="205"/>
      <c r="D8" s="206"/>
      <c r="E8" s="207"/>
      <c r="F8" s="89" t="e">
        <f>AVERAGE(C8:E8)</f>
        <v>#DIV/0!</v>
      </c>
      <c r="G8" s="328" t="e">
        <f>MAX(F8:F8)</f>
        <v>#DIV/0!</v>
      </c>
      <c r="H8" s="328" t="e">
        <f>F8/$G8</f>
        <v>#DIV/0!</v>
      </c>
      <c r="I8" s="329">
        <v>35</v>
      </c>
      <c r="J8" s="88" t="e">
        <f>H8*I$8</f>
        <v>#DIV/0!</v>
      </c>
      <c r="K8" s="330"/>
    </row>
    <row r="9" spans="1:11" ht="48" customHeight="1" thickBot="1" x14ac:dyDescent="0.25">
      <c r="A9" s="327" t="s">
        <v>426</v>
      </c>
      <c r="B9" s="96" t="str">
        <f>B8</f>
        <v>DESERTO</v>
      </c>
      <c r="C9" s="205"/>
      <c r="D9" s="206"/>
      <c r="E9" s="207"/>
      <c r="F9" s="89" t="e">
        <f>AVERAGE(C9:E9)</f>
        <v>#DIV/0!</v>
      </c>
      <c r="G9" s="328" t="e">
        <f>MAX(F9:F9)</f>
        <v>#DIV/0!</v>
      </c>
      <c r="H9" s="328" t="e">
        <f>F9/$G9</f>
        <v>#DIV/0!</v>
      </c>
      <c r="I9" s="329">
        <v>10</v>
      </c>
      <c r="J9" s="88" t="e">
        <f>H9*I$9</f>
        <v>#DIV/0!</v>
      </c>
      <c r="K9" s="330"/>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tabColor rgb="FFFF0000"/>
  </sheetPr>
  <dimension ref="A1:M19"/>
  <sheetViews>
    <sheetView workbookViewId="0">
      <selection activeCell="J34" sqref="J3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564</v>
      </c>
      <c r="B2" s="775"/>
      <c r="C2" s="775"/>
      <c r="D2" s="775"/>
      <c r="E2" s="775"/>
      <c r="F2" s="775"/>
      <c r="G2" s="775"/>
      <c r="H2" s="775"/>
      <c r="I2" s="775"/>
      <c r="J2" s="775"/>
      <c r="K2" s="776"/>
      <c r="L2" s="105"/>
      <c r="M2" s="105"/>
    </row>
    <row r="3" spans="1:13" ht="21" thickBot="1" x14ac:dyDescent="0.35">
      <c r="A3" s="777" t="str">
        <f>'Elenco Lotti'!B345</f>
        <v>98339765B7</v>
      </c>
      <c r="B3" s="778"/>
      <c r="C3" s="778"/>
      <c r="D3" s="778"/>
      <c r="E3" s="778"/>
      <c r="F3" s="778"/>
      <c r="G3" s="778"/>
      <c r="H3" s="778"/>
      <c r="I3" s="778"/>
      <c r="J3" s="778"/>
      <c r="K3" s="779"/>
      <c r="L3" s="105"/>
      <c r="M3" s="105"/>
    </row>
    <row r="4" spans="1:13" ht="21" thickBot="1" x14ac:dyDescent="0.35">
      <c r="A4" s="802" t="str">
        <f>'Elenco Lotti'!C336</f>
        <v>Raccoglitori per incontinenza urinaria maschile</v>
      </c>
      <c r="B4" s="803"/>
      <c r="C4" s="803"/>
      <c r="D4" s="803"/>
      <c r="E4" s="803"/>
      <c r="F4" s="803"/>
      <c r="G4" s="803"/>
      <c r="H4" s="803"/>
      <c r="I4" s="803"/>
      <c r="J4" s="803"/>
      <c r="K4" s="804"/>
      <c r="L4" s="105"/>
      <c r="M4" s="105"/>
    </row>
    <row r="5" spans="1:13" ht="21.75" customHeight="1" x14ac:dyDescent="0.25">
      <c r="A5" s="780" t="str">
        <f>'Elenco Lotti'!C345</f>
        <v>Catetere vescicale idoneo per lunga permanenza in silicone con marcatore radioopaco e con fori di drenaggio che garantiscano un completo svuotamento della vescica. Diverse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121'!A15</f>
        <v>DESERTO</v>
      </c>
      <c r="J8" s="811" t="e">
        <f>'LOTTO 121'!B15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31"/>
      <c r="F12" s="105"/>
      <c r="G12" s="822" t="s">
        <v>432</v>
      </c>
      <c r="H12" s="823"/>
      <c r="I12" s="150"/>
      <c r="J12" s="828"/>
      <c r="K12" s="829"/>
      <c r="L12" s="117"/>
      <c r="M12" s="118"/>
    </row>
    <row r="13" spans="1:13" ht="16.5" thickBot="1" x14ac:dyDescent="0.3">
      <c r="A13" s="819" t="s">
        <v>433</v>
      </c>
      <c r="B13" s="820"/>
      <c r="C13" s="820"/>
      <c r="D13" s="821"/>
      <c r="E13" s="331"/>
      <c r="F13" s="105"/>
      <c r="G13" s="824">
        <f>'Elenco Lotti'!O345</f>
        <v>3975</v>
      </c>
      <c r="H13" s="825"/>
      <c r="I13" s="150"/>
      <c r="J13" s="828"/>
      <c r="K13" s="829"/>
      <c r="L13" s="117"/>
      <c r="M13" s="118"/>
    </row>
    <row r="14" spans="1:13" ht="16.5" thickBot="1" x14ac:dyDescent="0.3">
      <c r="A14" s="826" t="s">
        <v>434</v>
      </c>
      <c r="B14" s="820"/>
      <c r="C14" s="820"/>
      <c r="D14" s="821"/>
      <c r="E14" s="331"/>
      <c r="F14" s="105"/>
      <c r="G14" s="827"/>
      <c r="H14" s="827"/>
      <c r="I14" s="150"/>
      <c r="J14" s="828"/>
      <c r="K14" s="829"/>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3975</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11" priority="1" operator="containsText" text="NO ANOMALIA">
      <formula>NOT(ISERROR(SEARCH("NO ANOMALIA",M19)))</formula>
    </cfRule>
    <cfRule type="containsText" dxfId="210" priority="2" operator="containsText" text="ANOMALIA">
      <formula>NOT(ISERROR(SEARCH("ANOMALIA",M19)))</formula>
    </cfRule>
  </conditionalFormatting>
  <conditionalFormatting sqref="M19">
    <cfRule type="containsText" dxfId="209" priority="3" operator="containsText" text="ANOMALIA">
      <formula>NOT(ISERROR(SEARCH("ANOMALIA",M19)))</formula>
    </cfRule>
  </conditionalFormatting>
  <conditionalFormatting sqref="L19">
    <cfRule type="expression" dxfId="208" priority="4">
      <formula>L19=MAX($L$19:$L$23)</formula>
    </cfRule>
  </conditionalFormatting>
  <pageMargins left="0.7" right="0.7" top="0.75" bottom="0.75" header="0.3" footer="0.3"/>
  <pageSetup paperSize="9" orientation="portrait"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pageSetUpPr fitToPage="1"/>
  </sheetPr>
  <dimension ref="A1:K22"/>
  <sheetViews>
    <sheetView topLeftCell="A7" workbookViewId="0">
      <selection activeCell="K22" sqref="K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565</v>
      </c>
      <c r="B2" s="775"/>
      <c r="C2" s="775"/>
      <c r="D2" s="775"/>
      <c r="E2" s="775"/>
      <c r="F2" s="775"/>
      <c r="G2" s="775"/>
      <c r="H2" s="775"/>
      <c r="I2" s="775"/>
      <c r="J2" s="775"/>
      <c r="K2" s="776"/>
    </row>
    <row r="3" spans="1:11" ht="21" thickBot="1" x14ac:dyDescent="0.35">
      <c r="A3" s="777" t="str">
        <f>'Elenco Lotti'!B347</f>
        <v>9833988F9B</v>
      </c>
      <c r="B3" s="778"/>
      <c r="C3" s="778"/>
      <c r="D3" s="778"/>
      <c r="E3" s="778"/>
      <c r="F3" s="778"/>
      <c r="G3" s="778"/>
      <c r="H3" s="778"/>
      <c r="I3" s="778"/>
      <c r="J3" s="778"/>
      <c r="K3" s="779"/>
    </row>
    <row r="4" spans="1:11" ht="21" thickBot="1" x14ac:dyDescent="0.35">
      <c r="A4" s="802" t="str">
        <f>'Elenco Lotti'!C346</f>
        <v>Raccoglitori Urina</v>
      </c>
      <c r="B4" s="803"/>
      <c r="C4" s="803"/>
      <c r="D4" s="803"/>
      <c r="E4" s="803"/>
      <c r="F4" s="803"/>
      <c r="G4" s="803"/>
      <c r="H4" s="803"/>
      <c r="I4" s="803"/>
      <c r="J4" s="803"/>
      <c r="K4" s="804"/>
    </row>
    <row r="5" spans="1:11" x14ac:dyDescent="0.2">
      <c r="A5" s="780" t="str">
        <f>'Elenco Lotti'!C347</f>
        <v>Raccoglitori di urina  sterili pediatrici in P.V.C. morbido, provvisti di una parte adesiva non allergica che non si stacca a contatto con i liquidi, di facile applicazione, di capacità di circa 150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87" t="str">
        <f>'Elenco Lotti'!R347</f>
        <v>F.A.S.E.</v>
      </c>
      <c r="C8" s="205">
        <v>0.9</v>
      </c>
      <c r="D8" s="206">
        <v>0.9</v>
      </c>
      <c r="E8" s="207">
        <v>0.9</v>
      </c>
      <c r="F8" s="89">
        <f t="shared" ref="F8:F15" si="0">AVERAGE(C8:E8)</f>
        <v>0.9</v>
      </c>
      <c r="G8" s="789">
        <f>MAX(F8:F9)</f>
        <v>0.9</v>
      </c>
      <c r="H8" s="438">
        <f>F8/$G8</f>
        <v>1</v>
      </c>
      <c r="I8" s="792">
        <v>50</v>
      </c>
      <c r="J8" s="88">
        <f>H8*I$8</f>
        <v>50</v>
      </c>
      <c r="K8" s="795" t="s">
        <v>691</v>
      </c>
    </row>
    <row r="9" spans="1:11" ht="48" customHeight="1" thickBot="1" x14ac:dyDescent="0.25">
      <c r="A9" s="787"/>
      <c r="B9" s="286" t="str">
        <f>'Elenco Lotti'!R348</f>
        <v>B. BRAUN MILANO SPA</v>
      </c>
      <c r="C9" s="205">
        <v>0.9</v>
      </c>
      <c r="D9" s="206">
        <v>0.9</v>
      </c>
      <c r="E9" s="207">
        <v>0.9</v>
      </c>
      <c r="F9" s="92">
        <f t="shared" si="0"/>
        <v>0.9</v>
      </c>
      <c r="G9" s="790"/>
      <c r="H9" s="439">
        <f>F9/$G8</f>
        <v>1</v>
      </c>
      <c r="I9" s="793"/>
      <c r="J9" s="91">
        <f>H9*I$8</f>
        <v>50</v>
      </c>
      <c r="K9" s="796"/>
    </row>
    <row r="10" spans="1:11" ht="48" customHeight="1" thickBot="1" x14ac:dyDescent="0.25">
      <c r="A10" s="786" t="s">
        <v>623</v>
      </c>
      <c r="B10" s="99" t="str">
        <f>B8</f>
        <v>F.A.S.E.</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100" t="str">
        <f>B9</f>
        <v>B. BRAUN MILANO SPA</v>
      </c>
      <c r="C11" s="205">
        <v>0.9</v>
      </c>
      <c r="D11" s="206">
        <v>0.9</v>
      </c>
      <c r="E11" s="207">
        <v>0.9</v>
      </c>
      <c r="F11" s="92">
        <f t="shared" si="0"/>
        <v>0.9</v>
      </c>
      <c r="G11" s="790"/>
      <c r="H11" s="439">
        <f>F11/$G10</f>
        <v>1</v>
      </c>
      <c r="I11" s="793"/>
      <c r="J11" s="91">
        <f>H11*I$10</f>
        <v>15</v>
      </c>
      <c r="K11" s="796"/>
    </row>
    <row r="12" spans="1:11" ht="48" customHeight="1" thickBot="1" x14ac:dyDescent="0.25">
      <c r="A12" s="786" t="s">
        <v>427</v>
      </c>
      <c r="B12" s="99" t="str">
        <f>B8</f>
        <v>F.A.S.E.</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100" t="str">
        <f>B9</f>
        <v>B. BRAUN MILANO SPA</v>
      </c>
      <c r="C13" s="205">
        <v>0.9</v>
      </c>
      <c r="D13" s="206">
        <v>0.9</v>
      </c>
      <c r="E13" s="207">
        <v>0.9</v>
      </c>
      <c r="F13" s="95">
        <f t="shared" si="0"/>
        <v>0.9</v>
      </c>
      <c r="G13" s="791"/>
      <c r="H13" s="440">
        <f>F13/$G12</f>
        <v>1</v>
      </c>
      <c r="I13" s="794"/>
      <c r="J13" s="94">
        <f>H13*I$12</f>
        <v>10</v>
      </c>
      <c r="K13" s="796"/>
    </row>
    <row r="14" spans="1:11" ht="48" customHeight="1" x14ac:dyDescent="0.2">
      <c r="A14" s="786" t="s">
        <v>621</v>
      </c>
      <c r="B14" s="99" t="str">
        <f>B8</f>
        <v>F.A.S.E.</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B. BRAUN MILANO SPA</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903"/>
      <c r="F18" s="903"/>
      <c r="G18" s="106"/>
      <c r="H18" s="544"/>
      <c r="I18" s="105"/>
      <c r="J18" s="105"/>
      <c r="K18" s="105"/>
    </row>
    <row r="19" spans="1:11" ht="16.5" thickBot="1" x14ac:dyDescent="0.3">
      <c r="A19" s="800"/>
      <c r="B19" s="801"/>
      <c r="C19" s="106"/>
      <c r="D19" s="106"/>
      <c r="E19" s="903"/>
      <c r="F19" s="903"/>
      <c r="G19" s="106"/>
      <c r="H19" s="544"/>
      <c r="I19" s="105"/>
      <c r="J19" s="105"/>
      <c r="K19" s="105"/>
    </row>
    <row r="20" spans="1:11" ht="15.75" x14ac:dyDescent="0.25">
      <c r="A20" s="147" t="str">
        <f>B8</f>
        <v>F.A.S.E.</v>
      </c>
      <c r="B20" s="148">
        <f>J8+J10+J12+J14</f>
        <v>80</v>
      </c>
      <c r="C20" s="878"/>
      <c r="D20" s="531"/>
      <c r="E20" s="902"/>
      <c r="F20" s="532"/>
      <c r="G20" s="109"/>
      <c r="H20" s="544"/>
      <c r="I20" s="105"/>
      <c r="J20" s="105"/>
      <c r="K20" s="105"/>
    </row>
    <row r="21" spans="1:11" ht="16.5" thickBot="1" x14ac:dyDescent="0.3">
      <c r="A21" s="112" t="str">
        <f>B9</f>
        <v>B. BRAUN MILANO SPA</v>
      </c>
      <c r="B21" s="113">
        <f>J9+J11+J13+J15</f>
        <v>80</v>
      </c>
      <c r="C21" s="878"/>
      <c r="D21" s="531"/>
      <c r="E21" s="902"/>
      <c r="F21" s="532"/>
      <c r="G21" s="109"/>
      <c r="H21" s="544"/>
      <c r="I21" s="105"/>
      <c r="J21" s="105"/>
      <c r="K21" s="105"/>
    </row>
    <row r="22" spans="1:11" x14ac:dyDescent="0.2">
      <c r="C22" s="229"/>
      <c r="D22" s="229"/>
      <c r="E22" s="229"/>
      <c r="F22" s="229"/>
      <c r="G22" s="229"/>
      <c r="H22" s="229"/>
    </row>
  </sheetData>
  <sheetProtection formatCells="0" formatColumns="0" formatRows="0" insertColumns="0" insertRows="0" insertHyperlinks="0" deleteColumns="0" deleteRows="0" sort="0" autoFilter="0" pivotTables="0"/>
  <mergeCells count="22">
    <mergeCell ref="C20:C21"/>
    <mergeCell ref="E20:E21"/>
    <mergeCell ref="G14:G15"/>
    <mergeCell ref="I14:I15"/>
    <mergeCell ref="A18:B19"/>
    <mergeCell ref="A14:A15"/>
    <mergeCell ref="E18:F19"/>
    <mergeCell ref="A8:A9"/>
    <mergeCell ref="G8:G9"/>
    <mergeCell ref="I8:I9"/>
    <mergeCell ref="B1:K1"/>
    <mergeCell ref="A2:K2"/>
    <mergeCell ref="A3:K3"/>
    <mergeCell ref="A4:K4"/>
    <mergeCell ref="A5:K6"/>
    <mergeCell ref="K8:K15"/>
    <mergeCell ref="A10:A11"/>
    <mergeCell ref="G10:G11"/>
    <mergeCell ref="I10:I11"/>
    <mergeCell ref="A12:A13"/>
    <mergeCell ref="G12:G13"/>
    <mergeCell ref="I12:I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565</v>
      </c>
      <c r="B2" s="775"/>
      <c r="C2" s="775"/>
      <c r="D2" s="775"/>
      <c r="E2" s="775"/>
      <c r="F2" s="775"/>
      <c r="G2" s="775"/>
      <c r="H2" s="775"/>
      <c r="I2" s="775"/>
      <c r="J2" s="775"/>
      <c r="K2" s="776"/>
      <c r="L2" s="105"/>
      <c r="M2" s="105"/>
    </row>
    <row r="3" spans="1:13" ht="21" thickBot="1" x14ac:dyDescent="0.35">
      <c r="A3" s="777" t="str">
        <f>'Elenco Lotti'!B347</f>
        <v>9833988F9B</v>
      </c>
      <c r="B3" s="778"/>
      <c r="C3" s="778"/>
      <c r="D3" s="778"/>
      <c r="E3" s="778"/>
      <c r="F3" s="778"/>
      <c r="G3" s="778"/>
      <c r="H3" s="778"/>
      <c r="I3" s="778"/>
      <c r="J3" s="778"/>
      <c r="K3" s="779"/>
      <c r="L3" s="105"/>
      <c r="M3" s="105"/>
    </row>
    <row r="4" spans="1:13" ht="21" thickBot="1" x14ac:dyDescent="0.35">
      <c r="A4" s="802" t="str">
        <f>'Elenco Lotti'!C346</f>
        <v>Raccoglitori Urina</v>
      </c>
      <c r="B4" s="803"/>
      <c r="C4" s="803"/>
      <c r="D4" s="803"/>
      <c r="E4" s="803"/>
      <c r="F4" s="803"/>
      <c r="G4" s="803"/>
      <c r="H4" s="803"/>
      <c r="I4" s="803"/>
      <c r="J4" s="803"/>
      <c r="K4" s="804"/>
      <c r="L4" s="105"/>
      <c r="M4" s="105"/>
    </row>
    <row r="5" spans="1:13" ht="21.75" customHeight="1" x14ac:dyDescent="0.25">
      <c r="A5" s="780" t="str">
        <f>'Elenco Lotti'!C347</f>
        <v>Raccoglitori di urina  sterili pediatrici in P.V.C. morbido, provvisti di una parte adesiva non allergica che non si stacca a contatto con i liquidi, di facile applicazione, di capacità di circa 150 ml</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122'!A20</f>
        <v>F.A.S.E.</v>
      </c>
      <c r="J8" s="811">
        <f>'LOTTO 122'!B20</f>
        <v>80</v>
      </c>
      <c r="K8" s="812"/>
      <c r="L8" s="117"/>
      <c r="M8" s="118"/>
    </row>
    <row r="9" spans="1:13" ht="16.5" thickBot="1" x14ac:dyDescent="0.3">
      <c r="A9" s="808"/>
      <c r="B9" s="808"/>
      <c r="C9" s="808"/>
      <c r="D9" s="808"/>
      <c r="E9" s="808"/>
      <c r="F9" s="808"/>
      <c r="G9" s="808"/>
      <c r="H9" s="808"/>
      <c r="I9" s="144" t="str">
        <f>'LOTTO 122'!A21</f>
        <v>B. BRAUN MILANO SPA</v>
      </c>
      <c r="J9" s="811">
        <f>'LOTTO 122'!B21</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31"/>
      <c r="F12" s="105"/>
      <c r="G12" s="822" t="s">
        <v>432</v>
      </c>
      <c r="H12" s="823"/>
      <c r="I12" s="144"/>
      <c r="J12" s="811"/>
      <c r="K12" s="812"/>
      <c r="L12" s="117"/>
      <c r="M12" s="118"/>
    </row>
    <row r="13" spans="1:13" ht="16.5" thickBot="1" x14ac:dyDescent="0.3">
      <c r="A13" s="819" t="s">
        <v>433</v>
      </c>
      <c r="B13" s="820"/>
      <c r="C13" s="820"/>
      <c r="D13" s="821"/>
      <c r="E13" s="331"/>
      <c r="F13" s="105"/>
      <c r="G13" s="824">
        <f>'Elenco Lotti'!O347</f>
        <v>9540</v>
      </c>
      <c r="H13" s="825"/>
      <c r="I13" s="144"/>
      <c r="J13" s="811"/>
      <c r="K13" s="812"/>
      <c r="L13" s="117"/>
      <c r="M13" s="118"/>
    </row>
    <row r="14" spans="1:13" ht="16.5" thickBot="1" x14ac:dyDescent="0.3">
      <c r="A14" s="826" t="s">
        <v>434</v>
      </c>
      <c r="B14" s="820"/>
      <c r="C14" s="820"/>
      <c r="D14" s="821"/>
      <c r="E14" s="331"/>
      <c r="F14" s="105"/>
      <c r="G14" s="827"/>
      <c r="H14" s="827"/>
      <c r="I14" s="150"/>
      <c r="J14" s="828"/>
      <c r="K14" s="829"/>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F.A.S.E.</v>
      </c>
      <c r="B19" s="202"/>
      <c r="C19" s="835">
        <v>0.5</v>
      </c>
      <c r="D19" s="835">
        <f>MAX(B19:B20)</f>
        <v>0</v>
      </c>
      <c r="E19" s="332" t="e">
        <f>POWER(B19/$D$19,$C$19)</f>
        <v>#DIV/0!</v>
      </c>
      <c r="F19" s="835">
        <v>40</v>
      </c>
      <c r="G19" s="332" t="e">
        <f>E19*$F$19</f>
        <v>#DIV/0!</v>
      </c>
      <c r="H19" s="134">
        <f>TRUNC($G$13-($G$13/100*B19),2)</f>
        <v>9540</v>
      </c>
      <c r="I19" s="135" t="str">
        <f>A19</f>
        <v>F.A.S.E.</v>
      </c>
      <c r="J19" s="332">
        <f>IF(I19=I8,J8,IF(I19=$H$7,$I$7,IF(I19=$H$8,$I$8,IF(I19=#REF!,#REF!,IF(I19=$H$10,$I$10,IF(I19=$H$11,$I$11,"1"))))))</f>
        <v>80</v>
      </c>
      <c r="K19" s="332" t="e">
        <f>G19</f>
        <v>#DIV/0!</v>
      </c>
      <c r="L19" s="70" t="e">
        <f>SUM(J19,K19)</f>
        <v>#DIV/0!</v>
      </c>
      <c r="M19" s="71" t="e">
        <f>IF(AND(K19&gt;=20,J19&gt;=60),"ANOMALIA","NO ANOMALIA")</f>
        <v>#DIV/0!</v>
      </c>
    </row>
    <row r="20" spans="1:13" ht="16.5" thickBot="1" x14ac:dyDescent="0.25">
      <c r="A20" s="140" t="str">
        <f>I9</f>
        <v>B. BRAUN MILANO SPA</v>
      </c>
      <c r="B20" s="204"/>
      <c r="C20" s="837"/>
      <c r="D20" s="837"/>
      <c r="E20" s="334" t="e">
        <f>POWER(B20/$D$19,$C$19)</f>
        <v>#DIV/0!</v>
      </c>
      <c r="F20" s="837"/>
      <c r="G20" s="334" t="e">
        <f>E20*$F$19</f>
        <v>#DIV/0!</v>
      </c>
      <c r="H20" s="142">
        <f>TRUNC($G$13-($G$13/100*B20),2)</f>
        <v>9540</v>
      </c>
      <c r="I20" s="143" t="str">
        <f>A20</f>
        <v>B. BRAUN MILANO SPA</v>
      </c>
      <c r="J20" s="334">
        <f>IF(I20=I9,J9,IF(I20=$H$7,$I$7,IF(I20=$H$8,$I$8,IF(I20=#REF!,#REF!,IF(I20=$H$10,$I$10,IF(I20=$H$11,$I$11,"1"))))))</f>
        <v>80</v>
      </c>
      <c r="K20" s="334"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207" priority="1" operator="containsText" text="NO ANOMALIA">
      <formula>NOT(ISERROR(SEARCH("NO ANOMALIA",M19)))</formula>
    </cfRule>
    <cfRule type="containsText" dxfId="206" priority="2" operator="containsText" text="ANOMALIA">
      <formula>NOT(ISERROR(SEARCH("ANOMALIA",M19)))</formula>
    </cfRule>
  </conditionalFormatting>
  <conditionalFormatting sqref="M19:M20">
    <cfRule type="containsText" dxfId="205" priority="3" operator="containsText" text="ANOMALIA">
      <formula>NOT(ISERROR(SEARCH("ANOMALIA",M19)))</formula>
    </cfRule>
  </conditionalFormatting>
  <conditionalFormatting sqref="L19:L20">
    <cfRule type="expression" dxfId="204" priority="4">
      <formula>L19=MAX($L$19:$L$24)</formula>
    </cfRule>
  </conditionalFormatting>
  <pageMargins left="0.7" right="0.7" top="0.75" bottom="0.75" header="0.3" footer="0.3"/>
  <pageSetup paperSize="9" orientation="portrait"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tabColor rgb="FFFF0000"/>
    <pageSetUpPr fitToPage="1"/>
  </sheetPr>
  <dimension ref="A1:K15"/>
  <sheetViews>
    <sheetView workbookViewId="0">
      <selection activeCell="D22" sqref="D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566</v>
      </c>
      <c r="B2" s="775"/>
      <c r="C2" s="775"/>
      <c r="D2" s="775"/>
      <c r="E2" s="775"/>
      <c r="F2" s="775"/>
      <c r="G2" s="775"/>
      <c r="H2" s="775"/>
      <c r="I2" s="775"/>
      <c r="J2" s="775"/>
      <c r="K2" s="776"/>
    </row>
    <row r="3" spans="1:11" ht="21" thickBot="1" x14ac:dyDescent="0.35">
      <c r="A3" s="777">
        <f>'Elenco Lotti'!B349</f>
        <v>9834000984</v>
      </c>
      <c r="B3" s="778"/>
      <c r="C3" s="778"/>
      <c r="D3" s="778"/>
      <c r="E3" s="778"/>
      <c r="F3" s="778"/>
      <c r="G3" s="778"/>
      <c r="H3" s="778"/>
      <c r="I3" s="778"/>
      <c r="J3" s="778"/>
      <c r="K3" s="779"/>
    </row>
    <row r="4" spans="1:11" ht="21" thickBot="1" x14ac:dyDescent="0.35">
      <c r="A4" s="802" t="str">
        <f>'Elenco Lotti'!C346</f>
        <v>Raccoglitori Urina</v>
      </c>
      <c r="B4" s="803"/>
      <c r="C4" s="803"/>
      <c r="D4" s="803"/>
      <c r="E4" s="803"/>
      <c r="F4" s="803"/>
      <c r="G4" s="803"/>
      <c r="H4" s="803"/>
      <c r="I4" s="803"/>
      <c r="J4" s="803"/>
      <c r="K4" s="804"/>
    </row>
    <row r="5" spans="1:11" ht="12.75" customHeight="1" x14ac:dyDescent="0.2">
      <c r="A5" s="780" t="str">
        <f>'Elenco Lotti'!C349</f>
        <v>Raccoglitori di urina delle 24 h,  pediatrici,  in P.V.C. morbido, provvisti di una parte adesiva non allergica che non si stacca a contatto con i liquidi, di facile applicazione, unisex e con valvola antireflusso e rubinetto di scarico. Confezione singola sterile di carta medicale.</v>
      </c>
      <c r="B5" s="781"/>
      <c r="C5" s="781"/>
      <c r="D5" s="781"/>
      <c r="E5" s="781"/>
      <c r="F5" s="781"/>
      <c r="G5" s="781"/>
      <c r="H5" s="781"/>
      <c r="I5" s="781"/>
      <c r="J5" s="781"/>
      <c r="K5" s="782"/>
    </row>
    <row r="6" spans="1:11" ht="31.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27" t="s">
        <v>425</v>
      </c>
      <c r="B8" s="151" t="str">
        <f>'Elenco Lotti'!R349</f>
        <v>DESERTO</v>
      </c>
      <c r="C8" s="205"/>
      <c r="D8" s="206"/>
      <c r="E8" s="207"/>
      <c r="F8" s="89" t="e">
        <f>AVERAGE(C8:E8)</f>
        <v>#DIV/0!</v>
      </c>
      <c r="G8" s="328" t="e">
        <f>MAX(F8:F8)</f>
        <v>#DIV/0!</v>
      </c>
      <c r="H8" s="328" t="e">
        <f>F8/$G8</f>
        <v>#DIV/0!</v>
      </c>
      <c r="I8" s="329">
        <v>35</v>
      </c>
      <c r="J8" s="88" t="e">
        <f>H8*I$8</f>
        <v>#DIV/0!</v>
      </c>
      <c r="K8" s="330"/>
    </row>
    <row r="9" spans="1:11" ht="48" customHeight="1" thickBot="1" x14ac:dyDescent="0.25">
      <c r="A9" s="327" t="s">
        <v>426</v>
      </c>
      <c r="B9" s="96" t="str">
        <f>B8</f>
        <v>DESERTO</v>
      </c>
      <c r="C9" s="205"/>
      <c r="D9" s="206"/>
      <c r="E9" s="207"/>
      <c r="F9" s="89" t="e">
        <f>AVERAGE(C9:E9)</f>
        <v>#DIV/0!</v>
      </c>
      <c r="G9" s="328" t="e">
        <f>MAX(F9:F9)</f>
        <v>#DIV/0!</v>
      </c>
      <c r="H9" s="328" t="e">
        <f>F9/$G9</f>
        <v>#DIV/0!</v>
      </c>
      <c r="I9" s="329">
        <v>10</v>
      </c>
      <c r="J9" s="88" t="e">
        <f>H9*I$9</f>
        <v>#DIV/0!</v>
      </c>
      <c r="K9" s="330"/>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3">
    <pageSetUpPr fitToPage="1"/>
  </sheetPr>
  <dimension ref="A1:K21"/>
  <sheetViews>
    <sheetView topLeftCell="A2" workbookViewId="0">
      <selection activeCell="K23" sqref="K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454</v>
      </c>
      <c r="B2" s="775"/>
      <c r="C2" s="775"/>
      <c r="D2" s="775"/>
      <c r="E2" s="775"/>
      <c r="F2" s="775"/>
      <c r="G2" s="775"/>
      <c r="H2" s="775"/>
      <c r="I2" s="775"/>
      <c r="J2" s="775"/>
      <c r="K2" s="776"/>
    </row>
    <row r="3" spans="1:11" ht="21" thickBot="1" x14ac:dyDescent="0.35">
      <c r="A3" s="777" t="str">
        <f>'Elenco Lotti'!B42</f>
        <v>98218742D5</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Lotti'!C42</f>
        <v>Catetere  per accesso ureterale con punta angolata, per superamento calcoli e segmenti ureterali  tortuosi; diametro 5 Fr. lunghezza 65 cm circa</v>
      </c>
      <c r="B5" s="781"/>
      <c r="C5" s="781"/>
      <c r="D5" s="781"/>
      <c r="E5" s="781"/>
      <c r="F5" s="781"/>
      <c r="G5" s="781"/>
      <c r="H5" s="781"/>
      <c r="I5" s="781"/>
      <c r="J5" s="781"/>
      <c r="K5" s="782"/>
    </row>
    <row r="6" spans="1:11" ht="15.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6.75" customHeight="1" x14ac:dyDescent="0.2">
      <c r="A8" s="786" t="s">
        <v>622</v>
      </c>
      <c r="B8" s="87" t="str">
        <f>'Elenco Lotti'!R42</f>
        <v>TELEFLEX MEDICAL SRL</v>
      </c>
      <c r="C8" s="205">
        <v>0.25</v>
      </c>
      <c r="D8" s="206">
        <v>0.25</v>
      </c>
      <c r="E8" s="207">
        <v>0.25</v>
      </c>
      <c r="F8" s="89">
        <f t="shared" ref="F8:F15" si="0">AVERAGE(C8:E8)</f>
        <v>0.25</v>
      </c>
      <c r="G8" s="789">
        <f>MAX(F8:F9)</f>
        <v>0.9</v>
      </c>
      <c r="H8" s="387">
        <f>F8/$G8</f>
        <v>0.27777777777777779</v>
      </c>
      <c r="I8" s="792">
        <v>50</v>
      </c>
      <c r="J8" s="88">
        <f>H8*I$8</f>
        <v>13.888888888888889</v>
      </c>
      <c r="K8" s="795" t="s">
        <v>740</v>
      </c>
    </row>
    <row r="9" spans="1:11" ht="36.75" customHeight="1" thickBot="1" x14ac:dyDescent="0.25">
      <c r="A9" s="787"/>
      <c r="B9" s="93" t="str">
        <f>'Elenco Lotti'!R43</f>
        <v>COLOPLAST</v>
      </c>
      <c r="C9" s="208">
        <v>0.9</v>
      </c>
      <c r="D9" s="209">
        <v>0.9</v>
      </c>
      <c r="E9" s="210">
        <v>0.9</v>
      </c>
      <c r="F9" s="92">
        <f t="shared" si="0"/>
        <v>0.9</v>
      </c>
      <c r="G9" s="790"/>
      <c r="H9" s="388">
        <f>F9/$G8</f>
        <v>1</v>
      </c>
      <c r="I9" s="793"/>
      <c r="J9" s="91">
        <f>H9*I$8</f>
        <v>50</v>
      </c>
      <c r="K9" s="796"/>
    </row>
    <row r="10" spans="1:11" ht="36.75" customHeight="1" x14ac:dyDescent="0.2">
      <c r="A10" s="786" t="s">
        <v>623</v>
      </c>
      <c r="B10" s="96" t="str">
        <f>B8</f>
        <v>TELEFLEX MEDICAL SRL</v>
      </c>
      <c r="C10" s="205">
        <v>0.25</v>
      </c>
      <c r="D10" s="206">
        <v>0.25</v>
      </c>
      <c r="E10" s="207">
        <v>0.25</v>
      </c>
      <c r="F10" s="89">
        <f t="shared" si="0"/>
        <v>0.25</v>
      </c>
      <c r="G10" s="789">
        <f>MAX(F10:F11)</f>
        <v>0.9</v>
      </c>
      <c r="H10" s="387">
        <f>F10/$G10</f>
        <v>0.27777777777777779</v>
      </c>
      <c r="I10" s="792">
        <v>15</v>
      </c>
      <c r="J10" s="88">
        <f>H10*I$10</f>
        <v>4.166666666666667</v>
      </c>
      <c r="K10" s="796"/>
    </row>
    <row r="11" spans="1:11" ht="36.75" customHeight="1" thickBot="1" x14ac:dyDescent="0.25">
      <c r="A11" s="787"/>
      <c r="B11" s="97" t="str">
        <f>B9</f>
        <v>COLOPLAST</v>
      </c>
      <c r="C11" s="208">
        <v>0.9</v>
      </c>
      <c r="D11" s="209">
        <v>0.9</v>
      </c>
      <c r="E11" s="210">
        <v>0.9</v>
      </c>
      <c r="F11" s="92">
        <f t="shared" si="0"/>
        <v>0.9</v>
      </c>
      <c r="G11" s="790"/>
      <c r="H11" s="388">
        <f>F11/$G10</f>
        <v>1</v>
      </c>
      <c r="I11" s="793"/>
      <c r="J11" s="91">
        <f>H11*I$10</f>
        <v>15</v>
      </c>
      <c r="K11" s="796"/>
    </row>
    <row r="12" spans="1:11" ht="36.75" customHeight="1" x14ac:dyDescent="0.2">
      <c r="A12" s="786" t="s">
        <v>427</v>
      </c>
      <c r="B12" s="99" t="str">
        <f>B8</f>
        <v>TELEFLEX MEDICAL SRL</v>
      </c>
      <c r="C12" s="205">
        <v>0.25</v>
      </c>
      <c r="D12" s="206">
        <v>0.25</v>
      </c>
      <c r="E12" s="207">
        <v>0.25</v>
      </c>
      <c r="F12" s="89">
        <f t="shared" si="0"/>
        <v>0.25</v>
      </c>
      <c r="G12" s="789">
        <f>MAX(F12:F13)</f>
        <v>0.9</v>
      </c>
      <c r="H12" s="387">
        <f>F12/$G12</f>
        <v>0.27777777777777779</v>
      </c>
      <c r="I12" s="792">
        <v>10</v>
      </c>
      <c r="J12" s="88">
        <f>H12*I$12</f>
        <v>2.7777777777777777</v>
      </c>
      <c r="K12" s="796"/>
    </row>
    <row r="13" spans="1:11" ht="36.75" customHeight="1" thickBot="1" x14ac:dyDescent="0.25">
      <c r="A13" s="805"/>
      <c r="B13" s="100" t="str">
        <f>B9</f>
        <v>COLOPLAST</v>
      </c>
      <c r="C13" s="208">
        <v>0.9</v>
      </c>
      <c r="D13" s="209">
        <v>0.9</v>
      </c>
      <c r="E13" s="210">
        <v>0.9</v>
      </c>
      <c r="F13" s="95">
        <f t="shared" si="0"/>
        <v>0.9</v>
      </c>
      <c r="G13" s="791"/>
      <c r="H13" s="389">
        <f>F13/$G12</f>
        <v>1</v>
      </c>
      <c r="I13" s="794"/>
      <c r="J13" s="94">
        <f>H13*I$12</f>
        <v>10</v>
      </c>
      <c r="K13" s="796"/>
    </row>
    <row r="14" spans="1:11" ht="36.75" customHeight="1" x14ac:dyDescent="0.2">
      <c r="A14" s="786" t="s">
        <v>621</v>
      </c>
      <c r="B14" s="99" t="str">
        <f>B8</f>
        <v>TELEFLEX MEDICAL SRL</v>
      </c>
      <c r="C14" s="217">
        <v>1</v>
      </c>
      <c r="D14" s="206">
        <v>1</v>
      </c>
      <c r="E14" s="207">
        <v>1</v>
      </c>
      <c r="F14" s="89">
        <f t="shared" si="0"/>
        <v>1</v>
      </c>
      <c r="G14" s="789">
        <f>MAX(F14:F15)</f>
        <v>1</v>
      </c>
      <c r="H14" s="387">
        <f>F14/$G14</f>
        <v>1</v>
      </c>
      <c r="I14" s="792">
        <v>5</v>
      </c>
      <c r="J14" s="88">
        <f>H14*I$14</f>
        <v>5</v>
      </c>
      <c r="K14" s="796"/>
    </row>
    <row r="15" spans="1:11" ht="36.75" customHeight="1" thickBot="1" x14ac:dyDescent="0.25">
      <c r="A15" s="805"/>
      <c r="B15" s="100" t="str">
        <f>B9</f>
        <v>COLOPLAST</v>
      </c>
      <c r="C15" s="553">
        <v>1</v>
      </c>
      <c r="D15" s="554">
        <v>1</v>
      </c>
      <c r="E15" s="555">
        <v>1</v>
      </c>
      <c r="F15" s="101">
        <f t="shared" si="0"/>
        <v>1</v>
      </c>
      <c r="G15" s="806"/>
      <c r="H15" s="391">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customHeight="1" x14ac:dyDescent="0.25">
      <c r="A17" s="798" t="s">
        <v>626</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TELEFLEX MEDICAL SRL</v>
      </c>
      <c r="B19" s="148">
        <f>J8+J10+J12+J14</f>
        <v>25.833333333333336</v>
      </c>
      <c r="C19" s="599"/>
      <c r="D19" s="531"/>
      <c r="E19" s="531"/>
      <c r="F19" s="532"/>
      <c r="G19" s="531"/>
      <c r="H19" s="105"/>
      <c r="I19" s="105"/>
      <c r="J19" s="105"/>
      <c r="K19" s="105"/>
    </row>
    <row r="20" spans="1:11" ht="16.5" thickBot="1" x14ac:dyDescent="0.3">
      <c r="A20" s="112" t="str">
        <f>B9</f>
        <v>COLOPLAST</v>
      </c>
      <c r="B20" s="113">
        <f>J9+J11+J13+J15</f>
        <v>80</v>
      </c>
      <c r="C20" s="599"/>
      <c r="D20" s="531"/>
      <c r="E20" s="531"/>
      <c r="F20" s="532"/>
      <c r="G20" s="531"/>
      <c r="H20" s="105"/>
      <c r="I20" s="105"/>
      <c r="J20" s="105"/>
      <c r="K20" s="105"/>
    </row>
    <row r="21" spans="1:11" x14ac:dyDescent="0.2">
      <c r="C21" s="536"/>
      <c r="D21" s="536"/>
      <c r="E21" s="536"/>
      <c r="F21" s="536"/>
      <c r="G21" s="536"/>
    </row>
  </sheetData>
  <sheetProtection formatCells="0" formatColumns="0" formatRows="0" insertColumns="0" insertRows="0" insertHyperlinks="0" deleteColumns="0" deleteRows="0" sort="0" autoFilter="0" pivotTables="0"/>
  <mergeCells count="19">
    <mergeCell ref="A8:A9"/>
    <mergeCell ref="G8:G9"/>
    <mergeCell ref="I8:I9"/>
    <mergeCell ref="K8:K15"/>
    <mergeCell ref="A10:A11"/>
    <mergeCell ref="G10:G11"/>
    <mergeCell ref="I10:I11"/>
    <mergeCell ref="A12:A13"/>
    <mergeCell ref="I12:I13"/>
    <mergeCell ref="B1:K1"/>
    <mergeCell ref="A2:K2"/>
    <mergeCell ref="A3:K3"/>
    <mergeCell ref="A4:K4"/>
    <mergeCell ref="A5:K6"/>
    <mergeCell ref="G12:G13"/>
    <mergeCell ref="A14:A15"/>
    <mergeCell ref="I14:I15"/>
    <mergeCell ref="A17:B18"/>
    <mergeCell ref="G14:G15"/>
  </mergeCells>
  <pageMargins left="0.25" right="0.25" top="0.75" bottom="0.75" header="0.3" footer="0.3"/>
  <pageSetup paperSize="8" scale="80" orientation="landscape" r:id="rId1"/>
  <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tabColor rgb="FFFF0000"/>
  </sheetPr>
  <dimension ref="A1:M19"/>
  <sheetViews>
    <sheetView workbookViewId="0">
      <selection activeCell="J34" sqref="J3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566</v>
      </c>
      <c r="B2" s="775"/>
      <c r="C2" s="775"/>
      <c r="D2" s="775"/>
      <c r="E2" s="775"/>
      <c r="F2" s="775"/>
      <c r="G2" s="775"/>
      <c r="H2" s="775"/>
      <c r="I2" s="775"/>
      <c r="J2" s="775"/>
      <c r="K2" s="776"/>
      <c r="L2" s="105"/>
      <c r="M2" s="105"/>
    </row>
    <row r="3" spans="1:13" ht="21" thickBot="1" x14ac:dyDescent="0.35">
      <c r="A3" s="777">
        <f>'Elenco Lotti'!B349</f>
        <v>9834000984</v>
      </c>
      <c r="B3" s="778"/>
      <c r="C3" s="778"/>
      <c r="D3" s="778"/>
      <c r="E3" s="778"/>
      <c r="F3" s="778"/>
      <c r="G3" s="778"/>
      <c r="H3" s="778"/>
      <c r="I3" s="778"/>
      <c r="J3" s="778"/>
      <c r="K3" s="779"/>
      <c r="L3" s="105"/>
      <c r="M3" s="105"/>
    </row>
    <row r="4" spans="1:13" ht="21" thickBot="1" x14ac:dyDescent="0.35">
      <c r="A4" s="802" t="str">
        <f>'Elenco Lotti'!C346</f>
        <v>Raccoglitori Urina</v>
      </c>
      <c r="B4" s="803"/>
      <c r="C4" s="803"/>
      <c r="D4" s="803"/>
      <c r="E4" s="803"/>
      <c r="F4" s="803"/>
      <c r="G4" s="803"/>
      <c r="H4" s="803"/>
      <c r="I4" s="803"/>
      <c r="J4" s="803"/>
      <c r="K4" s="804"/>
      <c r="L4" s="105"/>
      <c r="M4" s="105"/>
    </row>
    <row r="5" spans="1:13" ht="21.75" customHeight="1" x14ac:dyDescent="0.25">
      <c r="A5" s="780" t="str">
        <f>'Elenco Lotti'!C349</f>
        <v>Raccoglitori di urina delle 24 h,  pediatrici,  in P.V.C. morbido, provvisti di una parte adesiva non allergica che non si stacca a contatto con i liquidi, di facile applicazione, unisex e con valvola antireflusso e rubinetto di scarico. Confezione singola sterile di carta medicale.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123'!A15</f>
        <v>DESERTO</v>
      </c>
      <c r="J8" s="811" t="e">
        <f>'LOTTO 123'!B15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31"/>
      <c r="F12" s="105"/>
      <c r="G12" s="822" t="s">
        <v>432</v>
      </c>
      <c r="H12" s="823"/>
      <c r="I12" s="150"/>
      <c r="J12" s="828"/>
      <c r="K12" s="829"/>
      <c r="L12" s="117"/>
      <c r="M12" s="118"/>
    </row>
    <row r="13" spans="1:13" ht="16.5" thickBot="1" x14ac:dyDescent="0.3">
      <c r="A13" s="819" t="s">
        <v>433</v>
      </c>
      <c r="B13" s="820"/>
      <c r="C13" s="820"/>
      <c r="D13" s="821"/>
      <c r="E13" s="331"/>
      <c r="F13" s="105"/>
      <c r="G13" s="824">
        <f>'Elenco Lotti'!O349</f>
        <v>15900</v>
      </c>
      <c r="H13" s="825"/>
      <c r="I13" s="150"/>
      <c r="J13" s="828"/>
      <c r="K13" s="829"/>
      <c r="L13" s="117"/>
      <c r="M13" s="118"/>
    </row>
    <row r="14" spans="1:13" ht="16.5" thickBot="1" x14ac:dyDescent="0.3">
      <c r="A14" s="826" t="s">
        <v>434</v>
      </c>
      <c r="B14" s="820"/>
      <c r="C14" s="820"/>
      <c r="D14" s="821"/>
      <c r="E14" s="331"/>
      <c r="F14" s="105"/>
      <c r="G14" s="827"/>
      <c r="H14" s="827"/>
      <c r="I14" s="150"/>
      <c r="J14" s="828"/>
      <c r="K14" s="829"/>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15900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203" priority="1" operator="containsText" text="NO ANOMALIA">
      <formula>NOT(ISERROR(SEARCH("NO ANOMALIA",M19)))</formula>
    </cfRule>
    <cfRule type="containsText" dxfId="202" priority="2" operator="containsText" text="ANOMALIA">
      <formula>NOT(ISERROR(SEARCH("ANOMALIA",M19)))</formula>
    </cfRule>
  </conditionalFormatting>
  <conditionalFormatting sqref="M19">
    <cfRule type="containsText" dxfId="201" priority="3" operator="containsText" text="ANOMALIA">
      <formula>NOT(ISERROR(SEARCH("ANOMALIA",M19)))</formula>
    </cfRule>
  </conditionalFormatting>
  <conditionalFormatting sqref="L19">
    <cfRule type="expression" dxfId="200" priority="4">
      <formula>L19=MAX($L$19:$L$23)</formula>
    </cfRule>
  </conditionalFormatting>
  <pageMargins left="0.7" right="0.7" top="0.75" bottom="0.75" header="0.3" footer="0.3"/>
  <pageSetup paperSize="9" orientation="portrait"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pageSetUpPr fitToPage="1"/>
  </sheetPr>
  <dimension ref="A1:K22"/>
  <sheetViews>
    <sheetView topLeftCell="A7" workbookViewId="0">
      <selection activeCell="F20" sqref="F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567</v>
      </c>
      <c r="B2" s="775"/>
      <c r="C2" s="775"/>
      <c r="D2" s="775"/>
      <c r="E2" s="775"/>
      <c r="F2" s="775"/>
      <c r="G2" s="775"/>
      <c r="H2" s="775"/>
      <c r="I2" s="775"/>
      <c r="J2" s="775"/>
      <c r="K2" s="776"/>
    </row>
    <row r="3" spans="1:11" ht="21" thickBot="1" x14ac:dyDescent="0.35">
      <c r="A3" s="777">
        <f>'Elenco Lotti'!B351</f>
        <v>9834014513</v>
      </c>
      <c r="B3" s="778"/>
      <c r="C3" s="778"/>
      <c r="D3" s="778"/>
      <c r="E3" s="778"/>
      <c r="F3" s="778"/>
      <c r="G3" s="778"/>
      <c r="H3" s="778"/>
      <c r="I3" s="778"/>
      <c r="J3" s="778"/>
      <c r="K3" s="779"/>
    </row>
    <row r="4" spans="1:11" ht="21" thickBot="1" x14ac:dyDescent="0.35">
      <c r="A4" s="802" t="str">
        <f>'Elenco Lotti'!C350</f>
        <v xml:space="preserve">Endoprotesi ureterali, uretrali e materiali vari </v>
      </c>
      <c r="B4" s="803"/>
      <c r="C4" s="803"/>
      <c r="D4" s="803"/>
      <c r="E4" s="803"/>
      <c r="F4" s="803"/>
      <c r="G4" s="803"/>
      <c r="H4" s="803"/>
      <c r="I4" s="803"/>
      <c r="J4" s="803"/>
      <c r="K4" s="804"/>
    </row>
    <row r="5" spans="1:11" x14ac:dyDescent="0.2">
      <c r="A5" s="780" t="str">
        <f>'Elenco Lotti'!C351</f>
        <v>Endoprotesi ureterale in nitinol autoespandibile, kit introduzione, estremità morbide, segmento  di ancoraggio, sistema di rimozione.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Lotti'!R351</f>
        <v>SBM SRL</v>
      </c>
      <c r="C8" s="205">
        <v>0.9</v>
      </c>
      <c r="D8" s="206">
        <v>0.9</v>
      </c>
      <c r="E8" s="207">
        <v>0.9</v>
      </c>
      <c r="F8" s="89">
        <f t="shared" ref="F8:F15" si="0">AVERAGE(C8:E8)</f>
        <v>0.9</v>
      </c>
      <c r="G8" s="789">
        <f>MAX(F8:F9)</f>
        <v>0.9</v>
      </c>
      <c r="H8" s="438">
        <f>F8/$G8</f>
        <v>1</v>
      </c>
      <c r="I8" s="792">
        <v>50</v>
      </c>
      <c r="J8" s="88">
        <f>H8*I$8</f>
        <v>50</v>
      </c>
      <c r="K8" s="795" t="s">
        <v>692</v>
      </c>
    </row>
    <row r="9" spans="1:11" ht="48" customHeight="1" thickBot="1" x14ac:dyDescent="0.25">
      <c r="A9" s="787"/>
      <c r="B9" s="286" t="str">
        <f>'Elenco Lotti'!R352</f>
        <v>EUROMEDICAL SRL</v>
      </c>
      <c r="C9" s="208">
        <v>0.75</v>
      </c>
      <c r="D9" s="209">
        <v>0.75</v>
      </c>
      <c r="E9" s="210">
        <v>0.75</v>
      </c>
      <c r="F9" s="92">
        <f t="shared" si="0"/>
        <v>0.75</v>
      </c>
      <c r="G9" s="790"/>
      <c r="H9" s="439">
        <f>F9/$G8</f>
        <v>0.83333333333333326</v>
      </c>
      <c r="I9" s="793"/>
      <c r="J9" s="91">
        <f>H9*I$8</f>
        <v>41.666666666666664</v>
      </c>
      <c r="K9" s="796"/>
    </row>
    <row r="10" spans="1:11" ht="48" customHeight="1" x14ac:dyDescent="0.2">
      <c r="A10" s="786" t="s">
        <v>623</v>
      </c>
      <c r="B10" s="99" t="str">
        <f>B8</f>
        <v>SBM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100" t="str">
        <f>B9</f>
        <v>EUROMEDICAL SRL</v>
      </c>
      <c r="C11" s="208">
        <v>0.75</v>
      </c>
      <c r="D11" s="209">
        <v>0.75</v>
      </c>
      <c r="E11" s="210">
        <v>0.75</v>
      </c>
      <c r="F11" s="92">
        <f t="shared" si="0"/>
        <v>0.75</v>
      </c>
      <c r="G11" s="790"/>
      <c r="H11" s="439">
        <f>F11/$G10</f>
        <v>0.83333333333333326</v>
      </c>
      <c r="I11" s="793"/>
      <c r="J11" s="91">
        <f>H11*I$10</f>
        <v>12.499999999999998</v>
      </c>
      <c r="K11" s="796"/>
    </row>
    <row r="12" spans="1:11" ht="48" customHeight="1" x14ac:dyDescent="0.2">
      <c r="A12" s="786" t="s">
        <v>427</v>
      </c>
      <c r="B12" s="99" t="str">
        <f>B8</f>
        <v>SBM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100" t="str">
        <f>B9</f>
        <v>EUROMEDICAL SRL</v>
      </c>
      <c r="C13" s="208">
        <v>0.75</v>
      </c>
      <c r="D13" s="209">
        <v>0.75</v>
      </c>
      <c r="E13" s="210">
        <v>0.75</v>
      </c>
      <c r="F13" s="95">
        <f t="shared" si="0"/>
        <v>0.75</v>
      </c>
      <c r="G13" s="791"/>
      <c r="H13" s="440">
        <f>F13/$G12</f>
        <v>0.83333333333333326</v>
      </c>
      <c r="I13" s="794"/>
      <c r="J13" s="94">
        <f>H13*I$12</f>
        <v>8.3333333333333321</v>
      </c>
      <c r="K13" s="796"/>
    </row>
    <row r="14" spans="1:11" ht="48" customHeight="1" x14ac:dyDescent="0.2">
      <c r="A14" s="786" t="s">
        <v>621</v>
      </c>
      <c r="B14" s="99" t="str">
        <f>B8</f>
        <v>SBM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96" t="str">
        <f>B9</f>
        <v>EUROMEDICAL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SBM SRL</v>
      </c>
      <c r="B20" s="148">
        <f>J8+J10+J12+J14</f>
        <v>80</v>
      </c>
      <c r="C20" s="599"/>
      <c r="D20" s="531"/>
      <c r="E20" s="531"/>
      <c r="F20" s="532"/>
      <c r="G20" s="109"/>
      <c r="H20" s="105"/>
      <c r="I20" s="105"/>
      <c r="J20" s="105"/>
      <c r="K20" s="105"/>
    </row>
    <row r="21" spans="1:11" ht="16.5" thickBot="1" x14ac:dyDescent="0.3">
      <c r="A21" s="112" t="str">
        <f>B9</f>
        <v>EUROMEDICAL SRL</v>
      </c>
      <c r="B21" s="113">
        <f>J9+J11+J13+J15</f>
        <v>67.5</v>
      </c>
      <c r="C21" s="599"/>
      <c r="D21" s="531"/>
      <c r="E21" s="531"/>
      <c r="F21" s="532"/>
      <c r="G21" s="109"/>
      <c r="H21" s="105"/>
      <c r="I21" s="105"/>
      <c r="J21" s="105"/>
      <c r="K21" s="105"/>
    </row>
    <row r="22" spans="1:11" x14ac:dyDescent="0.2">
      <c r="C22" s="229"/>
      <c r="D22" s="229"/>
      <c r="E22" s="229"/>
      <c r="F22" s="229"/>
      <c r="G22" s="229"/>
    </row>
  </sheetData>
  <sheetProtection formatCells="0" formatColumns="0" formatRows="0" insertColumns="0" insertRows="0" insertHyperlinks="0" deleteColumns="0" deleteRows="0" sort="0" autoFilter="0" pivotTables="0"/>
  <mergeCells count="19">
    <mergeCell ref="A18:B19"/>
    <mergeCell ref="A14:A15"/>
    <mergeCell ref="A8:A9"/>
    <mergeCell ref="G8:G9"/>
    <mergeCell ref="I8:I9"/>
    <mergeCell ref="B1:K1"/>
    <mergeCell ref="A2:K2"/>
    <mergeCell ref="A3:K3"/>
    <mergeCell ref="A4:K4"/>
    <mergeCell ref="A5:K6"/>
    <mergeCell ref="K8:K15"/>
    <mergeCell ref="A10:A11"/>
    <mergeCell ref="G10:G11"/>
    <mergeCell ref="I10:I11"/>
    <mergeCell ref="A12:A13"/>
    <mergeCell ref="G12:G13"/>
    <mergeCell ref="I12:I13"/>
    <mergeCell ref="G14:G15"/>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567</v>
      </c>
      <c r="B2" s="775"/>
      <c r="C2" s="775"/>
      <c r="D2" s="775"/>
      <c r="E2" s="775"/>
      <c r="F2" s="775"/>
      <c r="G2" s="775"/>
      <c r="H2" s="775"/>
      <c r="I2" s="775"/>
      <c r="J2" s="775"/>
      <c r="K2" s="776"/>
      <c r="L2" s="105"/>
      <c r="M2" s="105"/>
    </row>
    <row r="3" spans="1:13" ht="21" thickBot="1" x14ac:dyDescent="0.35">
      <c r="A3" s="777">
        <f>'Elenco Lotti'!B351</f>
        <v>9834014513</v>
      </c>
      <c r="B3" s="778"/>
      <c r="C3" s="778"/>
      <c r="D3" s="778"/>
      <c r="E3" s="778"/>
      <c r="F3" s="778"/>
      <c r="G3" s="778"/>
      <c r="H3" s="778"/>
      <c r="I3" s="778"/>
      <c r="J3" s="778"/>
      <c r="K3" s="779"/>
      <c r="L3" s="105"/>
      <c r="M3" s="105"/>
    </row>
    <row r="4" spans="1:13" ht="21" thickBot="1" x14ac:dyDescent="0.35">
      <c r="A4" s="802" t="str">
        <f>'Elenco Lotti'!C350</f>
        <v xml:space="preserve">Endoprotesi ureterali, uretrali e materiali vari </v>
      </c>
      <c r="B4" s="803"/>
      <c r="C4" s="803"/>
      <c r="D4" s="803"/>
      <c r="E4" s="803"/>
      <c r="F4" s="803"/>
      <c r="G4" s="803"/>
      <c r="H4" s="803"/>
      <c r="I4" s="803"/>
      <c r="J4" s="803"/>
      <c r="K4" s="804"/>
      <c r="L4" s="105"/>
      <c r="M4" s="105"/>
    </row>
    <row r="5" spans="1:13" ht="21.75" customHeight="1" x14ac:dyDescent="0.25">
      <c r="A5" s="780" t="str">
        <f>'Elenco Lotti'!C351</f>
        <v>Endoprotesi ureterale in nitinol autoespandibile, kit introduzione, estremità morbide, segmento  di ancoraggio, sistema di rimozione.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124'!A20</f>
        <v>SBM SRL</v>
      </c>
      <c r="J8" s="811">
        <f>'LOTTO 124'!B20</f>
        <v>80</v>
      </c>
      <c r="K8" s="812"/>
      <c r="L8" s="117"/>
      <c r="M8" s="118"/>
    </row>
    <row r="9" spans="1:13" ht="16.5" thickBot="1" x14ac:dyDescent="0.3">
      <c r="A9" s="808"/>
      <c r="B9" s="808"/>
      <c r="C9" s="808"/>
      <c r="D9" s="808"/>
      <c r="E9" s="808"/>
      <c r="F9" s="808"/>
      <c r="G9" s="808"/>
      <c r="H9" s="808"/>
      <c r="I9" s="144" t="str">
        <f>'LOTTO 124'!A21</f>
        <v>EUROMEDICAL SRL</v>
      </c>
      <c r="J9" s="811">
        <f>'LOTTO 124'!B21</f>
        <v>67.5</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31"/>
      <c r="F12" s="105"/>
      <c r="G12" s="822" t="s">
        <v>432</v>
      </c>
      <c r="H12" s="823"/>
      <c r="I12" s="145"/>
      <c r="J12" s="847"/>
      <c r="K12" s="848"/>
      <c r="L12" s="117"/>
      <c r="M12" s="118"/>
    </row>
    <row r="13" spans="1:13" ht="16.5" thickBot="1" x14ac:dyDescent="0.3">
      <c r="A13" s="819" t="s">
        <v>433</v>
      </c>
      <c r="B13" s="820"/>
      <c r="C13" s="820"/>
      <c r="D13" s="821"/>
      <c r="E13" s="331"/>
      <c r="F13" s="105"/>
      <c r="G13" s="824">
        <f>'Elenco Lotti'!O351</f>
        <v>174900</v>
      </c>
      <c r="H13" s="825"/>
      <c r="I13" s="145"/>
      <c r="J13" s="847"/>
      <c r="K13" s="848"/>
      <c r="L13" s="117"/>
      <c r="M13" s="118"/>
    </row>
    <row r="14" spans="1:13" ht="16.5" thickBot="1" x14ac:dyDescent="0.3">
      <c r="A14" s="826" t="s">
        <v>434</v>
      </c>
      <c r="B14" s="820"/>
      <c r="C14" s="820"/>
      <c r="D14" s="821"/>
      <c r="E14" s="331"/>
      <c r="F14" s="105"/>
      <c r="G14" s="827"/>
      <c r="H14" s="827"/>
      <c r="I14" s="146"/>
      <c r="J14" s="849"/>
      <c r="K14" s="850"/>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SBM SRL</v>
      </c>
      <c r="B19" s="202"/>
      <c r="C19" s="835">
        <v>0.5</v>
      </c>
      <c r="D19" s="835">
        <f>MAX(B19:B20)</f>
        <v>0</v>
      </c>
      <c r="E19" s="332" t="e">
        <f>POWER(B19/$D$19,$C$19)</f>
        <v>#DIV/0!</v>
      </c>
      <c r="F19" s="835">
        <v>40</v>
      </c>
      <c r="G19" s="332" t="e">
        <f>E19*$F$19</f>
        <v>#DIV/0!</v>
      </c>
      <c r="H19" s="134">
        <f>TRUNC($G$13-($G$13/100*B19),2)</f>
        <v>174900</v>
      </c>
      <c r="I19" s="135" t="str">
        <f>A19</f>
        <v>SBM SRL</v>
      </c>
      <c r="J19" s="332">
        <f>IF(I19=I8,J8,IF(I19=$H$7,$I$7,IF(I19=$H$8,$I$8,IF(I19=#REF!,#REF!,IF(I19=$H$10,$I$10,IF(I19=$H$11,$I$11,"1"))))))</f>
        <v>80</v>
      </c>
      <c r="K19" s="332" t="e">
        <f>G19</f>
        <v>#DIV/0!</v>
      </c>
      <c r="L19" s="70" t="e">
        <f>SUM(J19,K19)</f>
        <v>#DIV/0!</v>
      </c>
      <c r="M19" s="71" t="e">
        <f>IF(AND(K19&gt;=20,J19&gt;=60),"ANOMALIA","NO ANOMALIA")</f>
        <v>#DIV/0!</v>
      </c>
    </row>
    <row r="20" spans="1:13" ht="16.5" thickBot="1" x14ac:dyDescent="0.25">
      <c r="A20" s="140" t="str">
        <f>I9</f>
        <v>EUROMEDICAL SRL</v>
      </c>
      <c r="B20" s="204"/>
      <c r="C20" s="837"/>
      <c r="D20" s="837"/>
      <c r="E20" s="334" t="e">
        <f>POWER(B20/$D$19,$C$19)</f>
        <v>#DIV/0!</v>
      </c>
      <c r="F20" s="837"/>
      <c r="G20" s="334" t="e">
        <f>E20*$F$19</f>
        <v>#DIV/0!</v>
      </c>
      <c r="H20" s="142">
        <f>TRUNC($G$13-($G$13/100*B20),2)</f>
        <v>174900</v>
      </c>
      <c r="I20" s="143" t="str">
        <f>A20</f>
        <v>EUROMEDICAL SRL</v>
      </c>
      <c r="J20" s="334">
        <f>IF(I20=I9,J9,IF(I20=$H$7,$I$7,IF(I20=$H$8,$I$8,IF(I20=#REF!,#REF!,IF(I20=$H$10,$I$10,IF(I20=$H$11,$I$11,"1"))))))</f>
        <v>67.5</v>
      </c>
      <c r="K20" s="334"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199" priority="1" operator="containsText" text="NO ANOMALIA">
      <formula>NOT(ISERROR(SEARCH("NO ANOMALIA",M19)))</formula>
    </cfRule>
    <cfRule type="containsText" dxfId="198" priority="2" operator="containsText" text="ANOMALIA">
      <formula>NOT(ISERROR(SEARCH("ANOMALIA",M19)))</formula>
    </cfRule>
  </conditionalFormatting>
  <conditionalFormatting sqref="M19:M20">
    <cfRule type="containsText" dxfId="197" priority="3" operator="containsText" text="ANOMALIA">
      <formula>NOT(ISERROR(SEARCH("ANOMALIA",M19)))</formula>
    </cfRule>
  </conditionalFormatting>
  <conditionalFormatting sqref="L19:L20">
    <cfRule type="expression" dxfId="196" priority="4">
      <formula>L19=MAX($L$19:$L$24)</formula>
    </cfRule>
  </conditionalFormatting>
  <pageMargins left="0.7" right="0.7" top="0.75" bottom="0.75" header="0.3" footer="0.3"/>
  <pageSetup paperSize="9" orientation="portrait"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pageSetUpPr fitToPage="1"/>
  </sheetPr>
  <dimension ref="A1:K21"/>
  <sheetViews>
    <sheetView topLeftCell="A10" workbookViewId="0">
      <selection activeCell="D25" sqref="D25:D2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568</v>
      </c>
      <c r="B2" s="775"/>
      <c r="C2" s="775"/>
      <c r="D2" s="775"/>
      <c r="E2" s="775"/>
      <c r="F2" s="775"/>
      <c r="G2" s="775"/>
      <c r="H2" s="775"/>
      <c r="I2" s="775"/>
      <c r="J2" s="775"/>
      <c r="K2" s="776"/>
    </row>
    <row r="3" spans="1:11" ht="21" thickBot="1" x14ac:dyDescent="0.35">
      <c r="A3" s="777" t="str">
        <f>'Elenco Lotti'!B353</f>
        <v>98340280A2</v>
      </c>
      <c r="B3" s="778"/>
      <c r="C3" s="778"/>
      <c r="D3" s="778"/>
      <c r="E3" s="778"/>
      <c r="F3" s="778"/>
      <c r="G3" s="778"/>
      <c r="H3" s="778"/>
      <c r="I3" s="778"/>
      <c r="J3" s="778"/>
      <c r="K3" s="779"/>
    </row>
    <row r="4" spans="1:11" ht="21" thickBot="1" x14ac:dyDescent="0.35">
      <c r="A4" s="802" t="str">
        <f>'Elenco Lotti'!C350</f>
        <v xml:space="preserve">Endoprotesi ureterali, uretrali e materiali vari </v>
      </c>
      <c r="B4" s="803"/>
      <c r="C4" s="803"/>
      <c r="D4" s="803"/>
      <c r="E4" s="803"/>
      <c r="F4" s="803"/>
      <c r="G4" s="803"/>
      <c r="H4" s="803"/>
      <c r="I4" s="803"/>
      <c r="J4" s="803"/>
      <c r="K4" s="804"/>
    </row>
    <row r="5" spans="1:11" x14ac:dyDescent="0.2">
      <c r="A5" s="780" t="str">
        <f>'Elenco Lotti'!C353</f>
        <v>Endoprotesi uretrobulbare in nitinol, kit introduzione sotto visione diretta, estremità morbide, segmento  di ancoraggio, sistema di rimozione.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Lotti'!R353</f>
        <v>SBM SRL</v>
      </c>
      <c r="C8" s="205">
        <v>0.9</v>
      </c>
      <c r="D8" s="206">
        <v>0.9</v>
      </c>
      <c r="E8" s="207">
        <v>0.9</v>
      </c>
      <c r="F8" s="89">
        <f t="shared" ref="F8:F15" si="0">AVERAGE(C8:E8)</f>
        <v>0.9</v>
      </c>
      <c r="G8" s="789">
        <f>MAX(F8:F9)</f>
        <v>0.9</v>
      </c>
      <c r="H8" s="438">
        <f>F8/$G8</f>
        <v>1</v>
      </c>
      <c r="I8" s="792">
        <v>50</v>
      </c>
      <c r="J8" s="88">
        <f>H8*I$8</f>
        <v>50</v>
      </c>
      <c r="K8" s="795" t="s">
        <v>798</v>
      </c>
    </row>
    <row r="9" spans="1:11" ht="48" customHeight="1" thickBot="1" x14ac:dyDescent="0.25">
      <c r="A9" s="787"/>
      <c r="B9" s="286" t="str">
        <f>'Elenco Lotti'!R354</f>
        <v>EUROMEDICAL SRL</v>
      </c>
      <c r="C9" s="208">
        <v>0.75</v>
      </c>
      <c r="D9" s="209">
        <v>0.75</v>
      </c>
      <c r="E9" s="210">
        <v>0.75</v>
      </c>
      <c r="F9" s="92">
        <f t="shared" si="0"/>
        <v>0.75</v>
      </c>
      <c r="G9" s="790"/>
      <c r="H9" s="439">
        <f>F9/$G8</f>
        <v>0.83333333333333326</v>
      </c>
      <c r="I9" s="793"/>
      <c r="J9" s="91">
        <f>H9*I$8</f>
        <v>41.666666666666664</v>
      </c>
      <c r="K9" s="796"/>
    </row>
    <row r="10" spans="1:11" ht="48" customHeight="1" x14ac:dyDescent="0.2">
      <c r="A10" s="786" t="s">
        <v>623</v>
      </c>
      <c r="B10" s="99" t="str">
        <f>B8</f>
        <v>SBM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100" t="str">
        <f>B9</f>
        <v>EUROMEDICAL SRL</v>
      </c>
      <c r="C11" s="208">
        <v>0.75</v>
      </c>
      <c r="D11" s="209">
        <v>0.75</v>
      </c>
      <c r="E11" s="210">
        <v>0.75</v>
      </c>
      <c r="F11" s="92">
        <f t="shared" si="0"/>
        <v>0.75</v>
      </c>
      <c r="G11" s="790"/>
      <c r="H11" s="439">
        <f>F11/$G10</f>
        <v>0.83333333333333326</v>
      </c>
      <c r="I11" s="793"/>
      <c r="J11" s="91">
        <f>H11*I$10</f>
        <v>12.499999999999998</v>
      </c>
      <c r="K11" s="796"/>
    </row>
    <row r="12" spans="1:11" ht="48" customHeight="1" x14ac:dyDescent="0.2">
      <c r="A12" s="786" t="s">
        <v>427</v>
      </c>
      <c r="B12" s="99" t="str">
        <f>B8</f>
        <v>SBM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100" t="str">
        <f>B9</f>
        <v>EUROMEDICAL SRL</v>
      </c>
      <c r="C13" s="208">
        <v>0.75</v>
      </c>
      <c r="D13" s="209">
        <v>0.75</v>
      </c>
      <c r="E13" s="210">
        <v>0.75</v>
      </c>
      <c r="F13" s="95">
        <f t="shared" si="0"/>
        <v>0.75</v>
      </c>
      <c r="G13" s="791"/>
      <c r="H13" s="440">
        <f>F13/$G12</f>
        <v>0.83333333333333326</v>
      </c>
      <c r="I13" s="794"/>
      <c r="J13" s="94">
        <f>H13*I$12</f>
        <v>8.3333333333333321</v>
      </c>
      <c r="K13" s="796"/>
    </row>
    <row r="14" spans="1:11" ht="48" customHeight="1" x14ac:dyDescent="0.2">
      <c r="A14" s="786" t="s">
        <v>621</v>
      </c>
      <c r="B14" s="99" t="str">
        <f>B8</f>
        <v>SBM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EUROMEDICAL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SBM SRL</v>
      </c>
      <c r="B20" s="148">
        <f>J8+J10+J12+J14</f>
        <v>80</v>
      </c>
      <c r="C20" s="599"/>
      <c r="D20" s="531"/>
      <c r="E20" s="531"/>
      <c r="F20" s="532"/>
      <c r="G20" s="109"/>
      <c r="H20" s="105"/>
      <c r="I20" s="105"/>
      <c r="J20" s="105"/>
      <c r="K20" s="105"/>
    </row>
    <row r="21" spans="1:11" ht="16.5" thickBot="1" x14ac:dyDescent="0.3">
      <c r="A21" s="112" t="str">
        <f>B9</f>
        <v>EUROMEDICAL SRL</v>
      </c>
      <c r="B21" s="113">
        <f>J9+J11+J13+J15</f>
        <v>67.5</v>
      </c>
      <c r="C21" s="599"/>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18:B19"/>
    <mergeCell ref="A14:A15"/>
    <mergeCell ref="A8:A9"/>
    <mergeCell ref="G8:G9"/>
    <mergeCell ref="I8:I9"/>
    <mergeCell ref="B1:K1"/>
    <mergeCell ref="A2:K2"/>
    <mergeCell ref="A3:K3"/>
    <mergeCell ref="A4:K4"/>
    <mergeCell ref="A5:K6"/>
    <mergeCell ref="K8:K15"/>
    <mergeCell ref="A10:A11"/>
    <mergeCell ref="G10:G11"/>
    <mergeCell ref="I10:I11"/>
    <mergeCell ref="A12:A13"/>
    <mergeCell ref="G12:G13"/>
    <mergeCell ref="I12:I13"/>
    <mergeCell ref="G14:G15"/>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568</v>
      </c>
      <c r="B2" s="775"/>
      <c r="C2" s="775"/>
      <c r="D2" s="775"/>
      <c r="E2" s="775"/>
      <c r="F2" s="775"/>
      <c r="G2" s="775"/>
      <c r="H2" s="775"/>
      <c r="I2" s="775"/>
      <c r="J2" s="775"/>
      <c r="K2" s="776"/>
      <c r="L2" s="105"/>
      <c r="M2" s="105"/>
    </row>
    <row r="3" spans="1:13" ht="21" thickBot="1" x14ac:dyDescent="0.35">
      <c r="A3" s="777" t="str">
        <f>'Elenco Lotti'!B353</f>
        <v>98340280A2</v>
      </c>
      <c r="B3" s="778"/>
      <c r="C3" s="778"/>
      <c r="D3" s="778"/>
      <c r="E3" s="778"/>
      <c r="F3" s="778"/>
      <c r="G3" s="778"/>
      <c r="H3" s="778"/>
      <c r="I3" s="778"/>
      <c r="J3" s="778"/>
      <c r="K3" s="779"/>
      <c r="L3" s="105"/>
      <c r="M3" s="105"/>
    </row>
    <row r="4" spans="1:13" ht="21" thickBot="1" x14ac:dyDescent="0.35">
      <c r="A4" s="802" t="str">
        <f>'Elenco Lotti'!C350</f>
        <v xml:space="preserve">Endoprotesi ureterali, uretrali e materiali vari </v>
      </c>
      <c r="B4" s="803"/>
      <c r="C4" s="803"/>
      <c r="D4" s="803"/>
      <c r="E4" s="803"/>
      <c r="F4" s="803"/>
      <c r="G4" s="803"/>
      <c r="H4" s="803"/>
      <c r="I4" s="803"/>
      <c r="J4" s="803"/>
      <c r="K4" s="804"/>
      <c r="L4" s="105"/>
      <c r="M4" s="105"/>
    </row>
    <row r="5" spans="1:13" ht="21.75" customHeight="1" x14ac:dyDescent="0.25">
      <c r="A5" s="780" t="str">
        <f>'Elenco Lotti'!C353</f>
        <v>Endoprotesi uretrobulbare in nitinol, kit introduzione sotto visione diretta, estremità morbide, segmento  di ancoraggio, sistema di rimozione.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125'!A20</f>
        <v>SBM SRL</v>
      </c>
      <c r="J8" s="811">
        <f>'LOTTO 125'!B20</f>
        <v>80</v>
      </c>
      <c r="K8" s="812"/>
      <c r="L8" s="117"/>
      <c r="M8" s="118"/>
    </row>
    <row r="9" spans="1:13" ht="16.5" thickBot="1" x14ac:dyDescent="0.3">
      <c r="A9" s="808"/>
      <c r="B9" s="808"/>
      <c r="C9" s="808"/>
      <c r="D9" s="808"/>
      <c r="E9" s="808"/>
      <c r="F9" s="808"/>
      <c r="G9" s="808"/>
      <c r="H9" s="808"/>
      <c r="I9" s="144" t="str">
        <f>'LOTTO 125'!A21</f>
        <v>EUROMEDICAL SRL</v>
      </c>
      <c r="J9" s="811">
        <f>'LOTTO 125'!B21</f>
        <v>67.5</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31"/>
      <c r="F12" s="105"/>
      <c r="G12" s="822" t="s">
        <v>432</v>
      </c>
      <c r="H12" s="823"/>
      <c r="I12" s="145"/>
      <c r="J12" s="847"/>
      <c r="K12" s="848"/>
      <c r="L12" s="117"/>
      <c r="M12" s="118"/>
    </row>
    <row r="13" spans="1:13" ht="16.5" thickBot="1" x14ac:dyDescent="0.3">
      <c r="A13" s="819" t="s">
        <v>433</v>
      </c>
      <c r="B13" s="820"/>
      <c r="C13" s="820"/>
      <c r="D13" s="821"/>
      <c r="E13" s="331"/>
      <c r="F13" s="105"/>
      <c r="G13" s="824">
        <f>'Elenco Lotti'!O353</f>
        <v>174900</v>
      </c>
      <c r="H13" s="825"/>
      <c r="I13" s="145"/>
      <c r="J13" s="847"/>
      <c r="K13" s="848"/>
      <c r="L13" s="117"/>
      <c r="M13" s="118"/>
    </row>
    <row r="14" spans="1:13" ht="16.5" thickBot="1" x14ac:dyDescent="0.3">
      <c r="A14" s="826" t="s">
        <v>434</v>
      </c>
      <c r="B14" s="820"/>
      <c r="C14" s="820"/>
      <c r="D14" s="821"/>
      <c r="E14" s="331"/>
      <c r="F14" s="105"/>
      <c r="G14" s="827"/>
      <c r="H14" s="827"/>
      <c r="I14" s="146"/>
      <c r="J14" s="849"/>
      <c r="K14" s="850"/>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SBM SRL</v>
      </c>
      <c r="B19" s="202"/>
      <c r="C19" s="835">
        <v>0.5</v>
      </c>
      <c r="D19" s="835">
        <f>MAX(B19:B20)</f>
        <v>0</v>
      </c>
      <c r="E19" s="332" t="e">
        <f>POWER(B19/$D$19,$C$19)</f>
        <v>#DIV/0!</v>
      </c>
      <c r="F19" s="835">
        <v>40</v>
      </c>
      <c r="G19" s="332" t="e">
        <f>E19*$F$19</f>
        <v>#DIV/0!</v>
      </c>
      <c r="H19" s="134">
        <f>TRUNC($G$13-($G$13/100*B19),2)</f>
        <v>174900</v>
      </c>
      <c r="I19" s="135" t="str">
        <f>A19</f>
        <v>SBM SRL</v>
      </c>
      <c r="J19" s="332">
        <f>IF(I19=I8,J8,IF(I19=$H$7,$I$7,IF(I19=$H$8,$I$8,IF(I19=#REF!,#REF!,IF(I19=$H$10,$I$10,IF(I19=$H$11,$I$11,"1"))))))</f>
        <v>80</v>
      </c>
      <c r="K19" s="332" t="e">
        <f>G19</f>
        <v>#DIV/0!</v>
      </c>
      <c r="L19" s="70" t="e">
        <f>SUM(J19,K19)</f>
        <v>#DIV/0!</v>
      </c>
      <c r="M19" s="71" t="e">
        <f>IF(AND(K19&gt;=20,J19&gt;=60),"ANOMALIA","NO ANOMALIA")</f>
        <v>#DIV/0!</v>
      </c>
    </row>
    <row r="20" spans="1:13" ht="16.5" thickBot="1" x14ac:dyDescent="0.25">
      <c r="A20" s="140" t="str">
        <f>I9</f>
        <v>EUROMEDICAL SRL</v>
      </c>
      <c r="B20" s="204"/>
      <c r="C20" s="837"/>
      <c r="D20" s="837"/>
      <c r="E20" s="334" t="e">
        <f>POWER(B20/$D$19,$C$19)</f>
        <v>#DIV/0!</v>
      </c>
      <c r="F20" s="837"/>
      <c r="G20" s="334" t="e">
        <f>E20*$F$19</f>
        <v>#DIV/0!</v>
      </c>
      <c r="H20" s="142">
        <f>TRUNC($G$13-($G$13/100*B20),2)</f>
        <v>174900</v>
      </c>
      <c r="I20" s="143" t="str">
        <f>A20</f>
        <v>EUROMEDICAL SRL</v>
      </c>
      <c r="J20" s="334">
        <f>IF(I20=I9,J9,IF(I20=$H$7,$I$7,IF(I20=$H$8,$I$8,IF(I20=#REF!,#REF!,IF(I20=$H$10,$I$10,IF(I20=$H$11,$I$11,"1"))))))</f>
        <v>67.5</v>
      </c>
      <c r="K20" s="334"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195" priority="1" operator="containsText" text="NO ANOMALIA">
      <formula>NOT(ISERROR(SEARCH("NO ANOMALIA",M19)))</formula>
    </cfRule>
    <cfRule type="containsText" dxfId="194" priority="2" operator="containsText" text="ANOMALIA">
      <formula>NOT(ISERROR(SEARCH("ANOMALIA",M19)))</formula>
    </cfRule>
  </conditionalFormatting>
  <conditionalFormatting sqref="M19:M20">
    <cfRule type="containsText" dxfId="193" priority="3" operator="containsText" text="ANOMALIA">
      <formula>NOT(ISERROR(SEARCH("ANOMALIA",M19)))</formula>
    </cfRule>
  </conditionalFormatting>
  <conditionalFormatting sqref="L19:L20">
    <cfRule type="expression" dxfId="192" priority="4">
      <formula>L19=MAX($L$19:$L$24)</formula>
    </cfRule>
  </conditionalFormatting>
  <pageMargins left="0.7" right="0.7" top="0.75" bottom="0.75" header="0.3" footer="0.3"/>
  <pageSetup paperSize="9" orientation="portrait"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pageSetUpPr fitToPage="1"/>
  </sheetPr>
  <dimension ref="A1:K21"/>
  <sheetViews>
    <sheetView topLeftCell="A10" workbookViewId="0">
      <selection activeCell="K26" sqref="K2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569</v>
      </c>
      <c r="B2" s="775"/>
      <c r="C2" s="775"/>
      <c r="D2" s="775"/>
      <c r="E2" s="775"/>
      <c r="F2" s="775"/>
      <c r="G2" s="775"/>
      <c r="H2" s="775"/>
      <c r="I2" s="775"/>
      <c r="J2" s="775"/>
      <c r="K2" s="776"/>
    </row>
    <row r="3" spans="1:11" ht="21" thickBot="1" x14ac:dyDescent="0.35">
      <c r="A3" s="777" t="str">
        <f>'Elenco Lotti'!B355</f>
        <v>9834240F90</v>
      </c>
      <c r="B3" s="778"/>
      <c r="C3" s="778"/>
      <c r="D3" s="778"/>
      <c r="E3" s="778"/>
      <c r="F3" s="778"/>
      <c r="G3" s="778"/>
      <c r="H3" s="778"/>
      <c r="I3" s="778"/>
      <c r="J3" s="778"/>
      <c r="K3" s="779"/>
    </row>
    <row r="4" spans="1:11" ht="21" thickBot="1" x14ac:dyDescent="0.35">
      <c r="A4" s="802" t="str">
        <f>'Elenco Lotti'!C350</f>
        <v xml:space="preserve">Endoprotesi ureterali, uretrali e materiali vari </v>
      </c>
      <c r="B4" s="803"/>
      <c r="C4" s="803"/>
      <c r="D4" s="803"/>
      <c r="E4" s="803"/>
      <c r="F4" s="803"/>
      <c r="G4" s="803"/>
      <c r="H4" s="803"/>
      <c r="I4" s="803"/>
      <c r="J4" s="803"/>
      <c r="K4" s="804"/>
    </row>
    <row r="5" spans="1:11" x14ac:dyDescent="0.2">
      <c r="A5" s="780" t="str">
        <f>'Elenco Lotti'!C355</f>
        <v>Endoprotesi uretroprostatica in nitinol autoespandibile, kit introduzione sotto visione diretta, estremità morbide, segmento  di ancoraggio, sistema di rimozione.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Lotti'!R355</f>
        <v>SBM SRL</v>
      </c>
      <c r="C8" s="205">
        <v>0.9</v>
      </c>
      <c r="D8" s="206">
        <v>0.9</v>
      </c>
      <c r="E8" s="207">
        <v>0.9</v>
      </c>
      <c r="F8" s="89">
        <f t="shared" ref="F8:F15" si="0">AVERAGE(C8:E8)</f>
        <v>0.9</v>
      </c>
      <c r="G8" s="789">
        <f>MAX(F8:F9)</f>
        <v>0.9</v>
      </c>
      <c r="H8" s="438">
        <f>F8/$G8</f>
        <v>1</v>
      </c>
      <c r="I8" s="792">
        <v>50</v>
      </c>
      <c r="J8" s="88">
        <f>H8*I$8</f>
        <v>50</v>
      </c>
      <c r="K8" s="795" t="s">
        <v>693</v>
      </c>
    </row>
    <row r="9" spans="1:11" ht="48" customHeight="1" thickBot="1" x14ac:dyDescent="0.25">
      <c r="A9" s="787"/>
      <c r="B9" s="286" t="str">
        <f>'Elenco Lotti'!R356</f>
        <v>EUROMEDICAL SRL</v>
      </c>
      <c r="C9" s="208">
        <v>0.75</v>
      </c>
      <c r="D9" s="209">
        <v>0.75</v>
      </c>
      <c r="E9" s="210">
        <v>0.75</v>
      </c>
      <c r="F9" s="92">
        <f t="shared" si="0"/>
        <v>0.75</v>
      </c>
      <c r="G9" s="790"/>
      <c r="H9" s="439">
        <f>F9/$G8</f>
        <v>0.83333333333333326</v>
      </c>
      <c r="I9" s="793"/>
      <c r="J9" s="91">
        <f>H9*I$8</f>
        <v>41.666666666666664</v>
      </c>
      <c r="K9" s="796"/>
    </row>
    <row r="10" spans="1:11" ht="48" customHeight="1" x14ac:dyDescent="0.2">
      <c r="A10" s="786" t="s">
        <v>623</v>
      </c>
      <c r="B10" s="96" t="str">
        <f>B8</f>
        <v>SBM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97" t="str">
        <f>B9</f>
        <v>EUROMEDICAL SRL</v>
      </c>
      <c r="C11" s="208">
        <v>0.75</v>
      </c>
      <c r="D11" s="209">
        <v>0.75</v>
      </c>
      <c r="E11" s="210">
        <v>0.75</v>
      </c>
      <c r="F11" s="92">
        <f t="shared" si="0"/>
        <v>0.75</v>
      </c>
      <c r="G11" s="790"/>
      <c r="H11" s="439">
        <f>F11/$G10</f>
        <v>0.83333333333333326</v>
      </c>
      <c r="I11" s="793"/>
      <c r="J11" s="91">
        <f>H11*I$10</f>
        <v>12.499999999999998</v>
      </c>
      <c r="K11" s="796"/>
    </row>
    <row r="12" spans="1:11" ht="48" customHeight="1" x14ac:dyDescent="0.2">
      <c r="A12" s="786" t="s">
        <v>427</v>
      </c>
      <c r="B12" s="99" t="str">
        <f>B8</f>
        <v>SBM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100" t="str">
        <f>B9</f>
        <v>EUROMEDICAL SRL</v>
      </c>
      <c r="C13" s="208">
        <v>0.75</v>
      </c>
      <c r="D13" s="209">
        <v>0.75</v>
      </c>
      <c r="E13" s="210">
        <v>0.75</v>
      </c>
      <c r="F13" s="95">
        <f t="shared" si="0"/>
        <v>0.75</v>
      </c>
      <c r="G13" s="791"/>
      <c r="H13" s="440">
        <f>F13/$G12</f>
        <v>0.83333333333333326</v>
      </c>
      <c r="I13" s="794"/>
      <c r="J13" s="94">
        <f>H13*I$12</f>
        <v>8.3333333333333321</v>
      </c>
      <c r="K13" s="796"/>
    </row>
    <row r="14" spans="1:11" ht="48" customHeight="1" x14ac:dyDescent="0.2">
      <c r="A14" s="786" t="s">
        <v>621</v>
      </c>
      <c r="B14" s="99" t="str">
        <f>B8</f>
        <v>SBM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EUROMEDICAL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SBM SRL</v>
      </c>
      <c r="B20" s="148">
        <f>J8+J10+J12+J14</f>
        <v>80</v>
      </c>
      <c r="C20" s="599"/>
      <c r="D20" s="531"/>
      <c r="E20" s="531"/>
      <c r="F20" s="532"/>
      <c r="G20" s="109"/>
      <c r="H20" s="105"/>
      <c r="I20" s="105"/>
      <c r="J20" s="105"/>
      <c r="K20" s="105"/>
    </row>
    <row r="21" spans="1:11" ht="16.5" thickBot="1" x14ac:dyDescent="0.3">
      <c r="A21" s="112" t="str">
        <f>B9</f>
        <v>EUROMEDICAL SRL</v>
      </c>
      <c r="B21" s="113">
        <f>J9+J11+J13+J15</f>
        <v>67.5</v>
      </c>
      <c r="C21" s="599"/>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18:B19"/>
    <mergeCell ref="A14:A15"/>
    <mergeCell ref="A8:A9"/>
    <mergeCell ref="G8:G9"/>
    <mergeCell ref="I8:I9"/>
    <mergeCell ref="B1:K1"/>
    <mergeCell ref="A2:K2"/>
    <mergeCell ref="A3:K3"/>
    <mergeCell ref="A4:K4"/>
    <mergeCell ref="A5:K6"/>
    <mergeCell ref="K8:K15"/>
    <mergeCell ref="A10:A11"/>
    <mergeCell ref="G10:G11"/>
    <mergeCell ref="I10:I11"/>
    <mergeCell ref="A12:A13"/>
    <mergeCell ref="G12:G13"/>
    <mergeCell ref="I12:I13"/>
    <mergeCell ref="G14:G15"/>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569</v>
      </c>
      <c r="B2" s="775"/>
      <c r="C2" s="775"/>
      <c r="D2" s="775"/>
      <c r="E2" s="775"/>
      <c r="F2" s="775"/>
      <c r="G2" s="775"/>
      <c r="H2" s="775"/>
      <c r="I2" s="775"/>
      <c r="J2" s="775"/>
      <c r="K2" s="776"/>
      <c r="L2" s="105"/>
      <c r="M2" s="105"/>
    </row>
    <row r="3" spans="1:13" ht="21" thickBot="1" x14ac:dyDescent="0.35">
      <c r="A3" s="777" t="str">
        <f>'Elenco Lotti'!B355</f>
        <v>9834240F90</v>
      </c>
      <c r="B3" s="778"/>
      <c r="C3" s="778"/>
      <c r="D3" s="778"/>
      <c r="E3" s="778"/>
      <c r="F3" s="778"/>
      <c r="G3" s="778"/>
      <c r="H3" s="778"/>
      <c r="I3" s="778"/>
      <c r="J3" s="778"/>
      <c r="K3" s="779"/>
      <c r="L3" s="105"/>
      <c r="M3" s="105"/>
    </row>
    <row r="4" spans="1:13" ht="21" thickBot="1" x14ac:dyDescent="0.35">
      <c r="A4" s="802" t="str">
        <f>'Elenco Lotti'!C350</f>
        <v xml:space="preserve">Endoprotesi ureterali, uretrali e materiali vari </v>
      </c>
      <c r="B4" s="803"/>
      <c r="C4" s="803"/>
      <c r="D4" s="803"/>
      <c r="E4" s="803"/>
      <c r="F4" s="803"/>
      <c r="G4" s="803"/>
      <c r="H4" s="803"/>
      <c r="I4" s="803"/>
      <c r="J4" s="803"/>
      <c r="K4" s="804"/>
      <c r="L4" s="105"/>
      <c r="M4" s="105"/>
    </row>
    <row r="5" spans="1:13" ht="21.75" customHeight="1" x14ac:dyDescent="0.25">
      <c r="A5" s="780" t="str">
        <f>'Elenco Lotti'!C355</f>
        <v>Endoprotesi uretroprostatica in nitinol autoespandibile, kit introduzione sotto visione diretta, estremità morbide, segmento  di ancoraggio, sistema di rimozione.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126'!A20</f>
        <v>SBM SRL</v>
      </c>
      <c r="J8" s="811">
        <f>'LOTTO 126'!B20</f>
        <v>80</v>
      </c>
      <c r="K8" s="812"/>
      <c r="L8" s="117"/>
      <c r="M8" s="118"/>
    </row>
    <row r="9" spans="1:13" ht="16.5" thickBot="1" x14ac:dyDescent="0.3">
      <c r="A9" s="808"/>
      <c r="B9" s="808"/>
      <c r="C9" s="808"/>
      <c r="D9" s="808"/>
      <c r="E9" s="808"/>
      <c r="F9" s="808"/>
      <c r="G9" s="808"/>
      <c r="H9" s="808"/>
      <c r="I9" s="144" t="str">
        <f>'LOTTO 126'!A21</f>
        <v>EUROMEDICAL SRL</v>
      </c>
      <c r="J9" s="811">
        <f>'LOTTO 126'!B21</f>
        <v>67.5</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31"/>
      <c r="F12" s="105"/>
      <c r="G12" s="822" t="s">
        <v>432</v>
      </c>
      <c r="H12" s="823"/>
      <c r="I12" s="145"/>
      <c r="J12" s="847"/>
      <c r="K12" s="848"/>
      <c r="L12" s="117"/>
      <c r="M12" s="118"/>
    </row>
    <row r="13" spans="1:13" ht="16.5" thickBot="1" x14ac:dyDescent="0.3">
      <c r="A13" s="819" t="s">
        <v>433</v>
      </c>
      <c r="B13" s="820"/>
      <c r="C13" s="820"/>
      <c r="D13" s="821"/>
      <c r="E13" s="331"/>
      <c r="F13" s="105"/>
      <c r="G13" s="824">
        <f>'Elenco Lotti'!O355</f>
        <v>174900</v>
      </c>
      <c r="H13" s="825"/>
      <c r="I13" s="145"/>
      <c r="J13" s="847"/>
      <c r="K13" s="848"/>
      <c r="L13" s="117"/>
      <c r="M13" s="118"/>
    </row>
    <row r="14" spans="1:13" ht="16.5" thickBot="1" x14ac:dyDescent="0.3">
      <c r="A14" s="826" t="s">
        <v>434</v>
      </c>
      <c r="B14" s="820"/>
      <c r="C14" s="820"/>
      <c r="D14" s="821"/>
      <c r="E14" s="331"/>
      <c r="F14" s="105"/>
      <c r="G14" s="827"/>
      <c r="H14" s="827"/>
      <c r="I14" s="146"/>
      <c r="J14" s="849"/>
      <c r="K14" s="850"/>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SBM SRL</v>
      </c>
      <c r="B19" s="202"/>
      <c r="C19" s="835">
        <v>0.5</v>
      </c>
      <c r="D19" s="835">
        <f>MAX(B19:B20)</f>
        <v>0</v>
      </c>
      <c r="E19" s="332" t="e">
        <f>POWER(B19/$D$19,$C$19)</f>
        <v>#DIV/0!</v>
      </c>
      <c r="F19" s="835">
        <v>40</v>
      </c>
      <c r="G19" s="332" t="e">
        <f>E19*$F$19</f>
        <v>#DIV/0!</v>
      </c>
      <c r="H19" s="134">
        <f>TRUNC($G$13-($G$13/100*B19),2)</f>
        <v>174900</v>
      </c>
      <c r="I19" s="135" t="str">
        <f>A19</f>
        <v>SBM SRL</v>
      </c>
      <c r="J19" s="332">
        <f>IF(I19=I8,J8,IF(I19=$H$7,$I$7,IF(I19=$H$8,$I$8,IF(I19=#REF!,#REF!,IF(I19=$H$10,$I$10,IF(I19=$H$11,$I$11,"1"))))))</f>
        <v>80</v>
      </c>
      <c r="K19" s="332" t="e">
        <f>G19</f>
        <v>#DIV/0!</v>
      </c>
      <c r="L19" s="70" t="e">
        <f>SUM(J19,K19)</f>
        <v>#DIV/0!</v>
      </c>
      <c r="M19" s="71" t="e">
        <f>IF(AND(K19&gt;=20,J19&gt;=60),"ANOMALIA","NO ANOMALIA")</f>
        <v>#DIV/0!</v>
      </c>
    </row>
    <row r="20" spans="1:13" ht="16.5" thickBot="1" x14ac:dyDescent="0.25">
      <c r="A20" s="140" t="str">
        <f>I9</f>
        <v>EUROMEDICAL SRL</v>
      </c>
      <c r="B20" s="204"/>
      <c r="C20" s="837"/>
      <c r="D20" s="837"/>
      <c r="E20" s="334" t="e">
        <f>POWER(B20/$D$19,$C$19)</f>
        <v>#DIV/0!</v>
      </c>
      <c r="F20" s="837"/>
      <c r="G20" s="334" t="e">
        <f>E20*$F$19</f>
        <v>#DIV/0!</v>
      </c>
      <c r="H20" s="142">
        <f>TRUNC($G$13-($G$13/100*B20),2)</f>
        <v>174900</v>
      </c>
      <c r="I20" s="143" t="str">
        <f>A20</f>
        <v>EUROMEDICAL SRL</v>
      </c>
      <c r="J20" s="334">
        <f>IF(I20=I9,J9,IF(I20=$H$7,$I$7,IF(I20=$H$8,$I$8,IF(I20=#REF!,#REF!,IF(I20=$H$10,$I$10,IF(I20=$H$11,$I$11,"1"))))))</f>
        <v>67.5</v>
      </c>
      <c r="K20" s="334"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191" priority="1" operator="containsText" text="NO ANOMALIA">
      <formula>NOT(ISERROR(SEARCH("NO ANOMALIA",M19)))</formula>
    </cfRule>
    <cfRule type="containsText" dxfId="190" priority="2" operator="containsText" text="ANOMALIA">
      <formula>NOT(ISERROR(SEARCH("ANOMALIA",M19)))</formula>
    </cfRule>
  </conditionalFormatting>
  <conditionalFormatting sqref="M19:M20">
    <cfRule type="containsText" dxfId="189" priority="3" operator="containsText" text="ANOMALIA">
      <formula>NOT(ISERROR(SEARCH("ANOMALIA",M19)))</formula>
    </cfRule>
  </conditionalFormatting>
  <conditionalFormatting sqref="L19:L20">
    <cfRule type="expression" dxfId="188" priority="4">
      <formula>L19=MAX($L$19:$L$24)</formula>
    </cfRule>
  </conditionalFormatting>
  <pageMargins left="0.7" right="0.7" top="0.75" bottom="0.75" header="0.3" footer="0.3"/>
  <pageSetup paperSize="9" orientation="portrait"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pageSetUpPr fitToPage="1"/>
  </sheetPr>
  <dimension ref="A1:K21"/>
  <sheetViews>
    <sheetView topLeftCell="A4" workbookViewId="0">
      <selection activeCell="F20" sqref="F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570</v>
      </c>
      <c r="B2" s="775"/>
      <c r="C2" s="775"/>
      <c r="D2" s="775"/>
      <c r="E2" s="775"/>
      <c r="F2" s="775"/>
      <c r="G2" s="775"/>
      <c r="H2" s="775"/>
      <c r="I2" s="775"/>
      <c r="J2" s="775"/>
      <c r="K2" s="776"/>
    </row>
    <row r="3" spans="1:11" ht="21" thickBot="1" x14ac:dyDescent="0.35">
      <c r="A3" s="777">
        <f>'Elenco Lotti'!B357</f>
        <v>9834252979</v>
      </c>
      <c r="B3" s="778"/>
      <c r="C3" s="778"/>
      <c r="D3" s="778"/>
      <c r="E3" s="778"/>
      <c r="F3" s="778"/>
      <c r="G3" s="778"/>
      <c r="H3" s="778"/>
      <c r="I3" s="778"/>
      <c r="J3" s="778"/>
      <c r="K3" s="779"/>
    </row>
    <row r="4" spans="1:11" ht="21" thickBot="1" x14ac:dyDescent="0.35">
      <c r="A4" s="802" t="str">
        <f>'Elenco Lotti'!C350</f>
        <v xml:space="preserve">Endoprotesi ureterali, uretrali e materiali vari </v>
      </c>
      <c r="B4" s="803"/>
      <c r="C4" s="803"/>
      <c r="D4" s="803"/>
      <c r="E4" s="803"/>
      <c r="F4" s="803"/>
      <c r="G4" s="803"/>
      <c r="H4" s="803"/>
      <c r="I4" s="803"/>
      <c r="J4" s="803"/>
      <c r="K4" s="804"/>
    </row>
    <row r="5" spans="1:11" x14ac:dyDescent="0.2">
      <c r="A5" s="780" t="str">
        <f>'Elenco Lotti'!C357</f>
        <v>Endoprotesi uretrovescicale in nitinol autoespandibile, kit introduzione sotto visione diretta, estremità morbide, segmento  di ancoraggio, sistema di rimozione.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Lotti'!R357</f>
        <v>SBM SRL</v>
      </c>
      <c r="C8" s="205">
        <v>0.9</v>
      </c>
      <c r="D8" s="206">
        <v>0.9</v>
      </c>
      <c r="E8" s="207">
        <v>0.9</v>
      </c>
      <c r="F8" s="89">
        <f t="shared" ref="F8:F15" si="0">AVERAGE(C8:E8)</f>
        <v>0.9</v>
      </c>
      <c r="G8" s="789">
        <f>MAX(F8:F9)</f>
        <v>0.9</v>
      </c>
      <c r="H8" s="438">
        <f>F8/$G8</f>
        <v>1</v>
      </c>
      <c r="I8" s="792">
        <v>50</v>
      </c>
      <c r="J8" s="88">
        <f>H8*I$8</f>
        <v>50</v>
      </c>
      <c r="K8" s="795" t="s">
        <v>694</v>
      </c>
    </row>
    <row r="9" spans="1:11" ht="48" customHeight="1" thickBot="1" x14ac:dyDescent="0.25">
      <c r="A9" s="787"/>
      <c r="B9" s="286" t="str">
        <f>'Elenco Lotti'!R358</f>
        <v>EUROMEDICAL SRL</v>
      </c>
      <c r="C9" s="208">
        <v>0.75</v>
      </c>
      <c r="D9" s="209">
        <v>0.75</v>
      </c>
      <c r="E9" s="210">
        <v>0.75</v>
      </c>
      <c r="F9" s="92">
        <f t="shared" si="0"/>
        <v>0.75</v>
      </c>
      <c r="G9" s="790"/>
      <c r="H9" s="439">
        <f>F9/$G8</f>
        <v>0.83333333333333326</v>
      </c>
      <c r="I9" s="793"/>
      <c r="J9" s="91">
        <f>H9*I$8</f>
        <v>41.666666666666664</v>
      </c>
      <c r="K9" s="796"/>
    </row>
    <row r="10" spans="1:11" ht="48" customHeight="1" x14ac:dyDescent="0.2">
      <c r="A10" s="786" t="s">
        <v>623</v>
      </c>
      <c r="B10" s="99" t="str">
        <f>B8</f>
        <v>SBM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100" t="str">
        <f>B9</f>
        <v>EUROMEDICAL SRL</v>
      </c>
      <c r="C11" s="208">
        <v>0.75</v>
      </c>
      <c r="D11" s="209">
        <v>0.75</v>
      </c>
      <c r="E11" s="210">
        <v>0.75</v>
      </c>
      <c r="F11" s="92">
        <f t="shared" si="0"/>
        <v>0.75</v>
      </c>
      <c r="G11" s="790"/>
      <c r="H11" s="439">
        <f>F11/$G10</f>
        <v>0.83333333333333326</v>
      </c>
      <c r="I11" s="793"/>
      <c r="J11" s="91">
        <f>H11*I$10</f>
        <v>12.499999999999998</v>
      </c>
      <c r="K11" s="796"/>
    </row>
    <row r="12" spans="1:11" ht="48" customHeight="1" x14ac:dyDescent="0.2">
      <c r="A12" s="786" t="s">
        <v>427</v>
      </c>
      <c r="B12" s="99" t="str">
        <f>B8</f>
        <v>SBM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100" t="str">
        <f>B9</f>
        <v>EUROMEDICAL SRL</v>
      </c>
      <c r="C13" s="208">
        <v>0.75</v>
      </c>
      <c r="D13" s="209">
        <v>0.75</v>
      </c>
      <c r="E13" s="210">
        <v>0.75</v>
      </c>
      <c r="F13" s="95">
        <f t="shared" si="0"/>
        <v>0.75</v>
      </c>
      <c r="G13" s="791"/>
      <c r="H13" s="440">
        <f>F13/$G12</f>
        <v>0.83333333333333326</v>
      </c>
      <c r="I13" s="794"/>
      <c r="J13" s="94">
        <f>H13*I$12</f>
        <v>8.3333333333333321</v>
      </c>
      <c r="K13" s="796"/>
    </row>
    <row r="14" spans="1:11" ht="48" customHeight="1" x14ac:dyDescent="0.2">
      <c r="A14" s="786" t="s">
        <v>621</v>
      </c>
      <c r="B14" s="99" t="str">
        <f>B8</f>
        <v>SBM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EUROMEDICAL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SBM SRL</v>
      </c>
      <c r="B20" s="148">
        <f>J8+J10+J12+J14</f>
        <v>80</v>
      </c>
      <c r="C20" s="598"/>
      <c r="D20" s="531"/>
      <c r="E20" s="531"/>
      <c r="F20" s="532"/>
      <c r="G20" s="109"/>
      <c r="H20" s="105"/>
      <c r="I20" s="105"/>
      <c r="J20" s="105"/>
      <c r="K20" s="105"/>
    </row>
    <row r="21" spans="1:11" ht="16.5" thickBot="1" x14ac:dyDescent="0.3">
      <c r="A21" s="112" t="str">
        <f>B9</f>
        <v>EUROMEDICAL SRL</v>
      </c>
      <c r="B21" s="113">
        <f>J9+J11+J13+J15</f>
        <v>67.5</v>
      </c>
      <c r="C21" s="598"/>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18:B19"/>
    <mergeCell ref="A14:A15"/>
    <mergeCell ref="A8:A9"/>
    <mergeCell ref="G8:G9"/>
    <mergeCell ref="I8:I9"/>
    <mergeCell ref="B1:K1"/>
    <mergeCell ref="A2:K2"/>
    <mergeCell ref="A3:K3"/>
    <mergeCell ref="A4:K4"/>
    <mergeCell ref="A5:K6"/>
    <mergeCell ref="K8:K15"/>
    <mergeCell ref="A10:A11"/>
    <mergeCell ref="G10:G11"/>
    <mergeCell ref="I10:I11"/>
    <mergeCell ref="A12:A13"/>
    <mergeCell ref="G12:G13"/>
    <mergeCell ref="I12:I13"/>
    <mergeCell ref="G14:G15"/>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570</v>
      </c>
      <c r="B2" s="775"/>
      <c r="C2" s="775"/>
      <c r="D2" s="775"/>
      <c r="E2" s="775"/>
      <c r="F2" s="775"/>
      <c r="G2" s="775"/>
      <c r="H2" s="775"/>
      <c r="I2" s="775"/>
      <c r="J2" s="775"/>
      <c r="K2" s="776"/>
      <c r="L2" s="105"/>
      <c r="M2" s="105"/>
    </row>
    <row r="3" spans="1:13" ht="21" thickBot="1" x14ac:dyDescent="0.35">
      <c r="A3" s="777">
        <f>'Elenco Lotti'!B357</f>
        <v>9834252979</v>
      </c>
      <c r="B3" s="778"/>
      <c r="C3" s="778"/>
      <c r="D3" s="778"/>
      <c r="E3" s="778"/>
      <c r="F3" s="778"/>
      <c r="G3" s="778"/>
      <c r="H3" s="778"/>
      <c r="I3" s="778"/>
      <c r="J3" s="778"/>
      <c r="K3" s="779"/>
      <c r="L3" s="105"/>
      <c r="M3" s="105"/>
    </row>
    <row r="4" spans="1:13" ht="21" thickBot="1" x14ac:dyDescent="0.35">
      <c r="A4" s="802" t="str">
        <f>'Elenco Lotti'!C350</f>
        <v xml:space="preserve">Endoprotesi ureterali, uretrali e materiali vari </v>
      </c>
      <c r="B4" s="803"/>
      <c r="C4" s="803"/>
      <c r="D4" s="803"/>
      <c r="E4" s="803"/>
      <c r="F4" s="803"/>
      <c r="G4" s="803"/>
      <c r="H4" s="803"/>
      <c r="I4" s="803"/>
      <c r="J4" s="803"/>
      <c r="K4" s="804"/>
      <c r="L4" s="105"/>
      <c r="M4" s="105"/>
    </row>
    <row r="5" spans="1:13" ht="21.75" customHeight="1" x14ac:dyDescent="0.25">
      <c r="A5" s="780" t="str">
        <f>'Elenco Lotti'!C357</f>
        <v>Endoprotesi uretrovescicale in nitinol autoespandibile, kit introduzione sotto visione diretta, estremità morbide, segmento  di ancoraggio, sistema di rimozione.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127'!A20</f>
        <v>SBM SRL</v>
      </c>
      <c r="J8" s="811">
        <f>'LOTTO 127'!B20</f>
        <v>80</v>
      </c>
      <c r="K8" s="812"/>
      <c r="L8" s="117"/>
      <c r="M8" s="118"/>
    </row>
    <row r="9" spans="1:13" ht="16.5" thickBot="1" x14ac:dyDescent="0.3">
      <c r="A9" s="808"/>
      <c r="B9" s="808"/>
      <c r="C9" s="808"/>
      <c r="D9" s="808"/>
      <c r="E9" s="808"/>
      <c r="F9" s="808"/>
      <c r="G9" s="808"/>
      <c r="H9" s="808"/>
      <c r="I9" s="144" t="str">
        <f>'LOTTO 127'!A21</f>
        <v>EUROMEDICAL SRL</v>
      </c>
      <c r="J9" s="811">
        <f>'LOTTO 127'!B21</f>
        <v>67.5</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31"/>
      <c r="F12" s="105"/>
      <c r="G12" s="822" t="s">
        <v>432</v>
      </c>
      <c r="H12" s="823"/>
      <c r="I12" s="145"/>
      <c r="J12" s="847"/>
      <c r="K12" s="848"/>
      <c r="L12" s="117"/>
      <c r="M12" s="118"/>
    </row>
    <row r="13" spans="1:13" ht="16.5" thickBot="1" x14ac:dyDescent="0.3">
      <c r="A13" s="819" t="s">
        <v>433</v>
      </c>
      <c r="B13" s="820"/>
      <c r="C13" s="820"/>
      <c r="D13" s="821"/>
      <c r="E13" s="331"/>
      <c r="F13" s="105"/>
      <c r="G13" s="824">
        <f>'Elenco Lotti'!O357</f>
        <v>174900</v>
      </c>
      <c r="H13" s="825"/>
      <c r="I13" s="145"/>
      <c r="J13" s="847"/>
      <c r="K13" s="848"/>
      <c r="L13" s="117"/>
      <c r="M13" s="118"/>
    </row>
    <row r="14" spans="1:13" ht="16.5" thickBot="1" x14ac:dyDescent="0.3">
      <c r="A14" s="826" t="s">
        <v>434</v>
      </c>
      <c r="B14" s="820"/>
      <c r="C14" s="820"/>
      <c r="D14" s="821"/>
      <c r="E14" s="331"/>
      <c r="F14" s="105"/>
      <c r="G14" s="827"/>
      <c r="H14" s="827"/>
      <c r="I14" s="146"/>
      <c r="J14" s="849"/>
      <c r="K14" s="850"/>
      <c r="L14" s="105"/>
      <c r="M14" s="105"/>
    </row>
    <row r="15" spans="1:13" ht="15.75" x14ac:dyDescent="0.25">
      <c r="A15" s="819" t="s">
        <v>435</v>
      </c>
      <c r="B15" s="820"/>
      <c r="C15" s="820"/>
      <c r="D15" s="821"/>
      <c r="E15" s="331"/>
      <c r="F15" s="105"/>
      <c r="G15" s="830"/>
      <c r="H15" s="830"/>
      <c r="I15" s="105"/>
      <c r="J15" s="105"/>
      <c r="K15" s="105"/>
      <c r="L15" s="105"/>
      <c r="M15" s="105"/>
    </row>
    <row r="16" spans="1:13" ht="16.5" thickBot="1" x14ac:dyDescent="0.3">
      <c r="A16" s="831"/>
      <c r="B16" s="832"/>
      <c r="C16" s="832"/>
      <c r="D16" s="833"/>
      <c r="E16" s="33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SBM SRL</v>
      </c>
      <c r="B19" s="202"/>
      <c r="C19" s="835">
        <v>0.5</v>
      </c>
      <c r="D19" s="835">
        <f>MAX(B19:B20)</f>
        <v>0</v>
      </c>
      <c r="E19" s="332" t="e">
        <f>POWER(B19/$D$19,$C$19)</f>
        <v>#DIV/0!</v>
      </c>
      <c r="F19" s="835">
        <v>40</v>
      </c>
      <c r="G19" s="332" t="e">
        <f>E19*$F$19</f>
        <v>#DIV/0!</v>
      </c>
      <c r="H19" s="134">
        <f>TRUNC($G$13-($G$13/100*B19),2)</f>
        <v>174900</v>
      </c>
      <c r="I19" s="135" t="str">
        <f>A19</f>
        <v>SBM SRL</v>
      </c>
      <c r="J19" s="332">
        <f>IF(I19=I8,J8,IF(I19=$H$7,$I$7,IF(I19=$H$8,$I$8,IF(I19=#REF!,#REF!,IF(I19=$H$10,$I$10,IF(I19=$H$11,$I$11,"1"))))))</f>
        <v>80</v>
      </c>
      <c r="K19" s="332" t="e">
        <f>G19</f>
        <v>#DIV/0!</v>
      </c>
      <c r="L19" s="70" t="e">
        <f>SUM(J19,K19)</f>
        <v>#DIV/0!</v>
      </c>
      <c r="M19" s="71" t="e">
        <f>IF(AND(K19&gt;=20,J19&gt;=60),"ANOMALIA","NO ANOMALIA")</f>
        <v>#DIV/0!</v>
      </c>
    </row>
    <row r="20" spans="1:13" ht="16.5" thickBot="1" x14ac:dyDescent="0.25">
      <c r="A20" s="140" t="str">
        <f>I9</f>
        <v>EUROMEDICAL SRL</v>
      </c>
      <c r="B20" s="204"/>
      <c r="C20" s="837"/>
      <c r="D20" s="837"/>
      <c r="E20" s="334" t="e">
        <f>POWER(B20/$D$19,$C$19)</f>
        <v>#DIV/0!</v>
      </c>
      <c r="F20" s="837"/>
      <c r="G20" s="334" t="e">
        <f>E20*$F$19</f>
        <v>#DIV/0!</v>
      </c>
      <c r="H20" s="142">
        <f>TRUNC($G$13-($G$13/100*B20),2)</f>
        <v>174900</v>
      </c>
      <c r="I20" s="143" t="str">
        <f>A20</f>
        <v>EUROMEDICAL SRL</v>
      </c>
      <c r="J20" s="334">
        <f>IF(I20=I9,J9,IF(I20=$H$7,$I$7,IF(I20=$H$8,$I$8,IF(I20=#REF!,#REF!,IF(I20=$H$10,$I$10,IF(I20=$H$11,$I$11,"1"))))))</f>
        <v>67.5</v>
      </c>
      <c r="K20" s="334"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187" priority="1" operator="containsText" text="NO ANOMALIA">
      <formula>NOT(ISERROR(SEARCH("NO ANOMALIA",M19)))</formula>
    </cfRule>
    <cfRule type="containsText" dxfId="186" priority="2" operator="containsText" text="ANOMALIA">
      <formula>NOT(ISERROR(SEARCH("ANOMALIA",M19)))</formula>
    </cfRule>
  </conditionalFormatting>
  <conditionalFormatting sqref="M19:M20">
    <cfRule type="containsText" dxfId="185" priority="3" operator="containsText" text="ANOMALIA">
      <formula>NOT(ISERROR(SEARCH("ANOMALIA",M19)))</formula>
    </cfRule>
  </conditionalFormatting>
  <conditionalFormatting sqref="L19:L20">
    <cfRule type="expression" dxfId="184" priority="4">
      <formula>L19=MAX($L$19:$L$24)</formula>
    </cfRule>
  </conditionalFormatting>
  <pageMargins left="0.7" right="0.7" top="0.75" bottom="0.75" header="0.3" footer="0.3"/>
  <pageSetup paperSize="9" orientation="portrait"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pageSetUpPr fitToPage="1"/>
  </sheetPr>
  <dimension ref="A1:K16"/>
  <sheetViews>
    <sheetView topLeftCell="A4" workbookViewId="0">
      <selection activeCell="K24" sqref="K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571</v>
      </c>
      <c r="B2" s="775"/>
      <c r="C2" s="775"/>
      <c r="D2" s="775"/>
      <c r="E2" s="775"/>
      <c r="F2" s="775"/>
      <c r="G2" s="775"/>
      <c r="H2" s="775"/>
      <c r="I2" s="775"/>
      <c r="J2" s="775"/>
      <c r="K2" s="776"/>
    </row>
    <row r="3" spans="1:11" ht="21" thickBot="1" x14ac:dyDescent="0.35">
      <c r="A3" s="777" t="str">
        <f>'Elenco Lotti'!B359</f>
        <v>9834259F3E</v>
      </c>
      <c r="B3" s="778"/>
      <c r="C3" s="778"/>
      <c r="D3" s="778"/>
      <c r="E3" s="778"/>
      <c r="F3" s="778"/>
      <c r="G3" s="778"/>
      <c r="H3" s="778"/>
      <c r="I3" s="778"/>
      <c r="J3" s="778"/>
      <c r="K3" s="779"/>
    </row>
    <row r="4" spans="1:11" ht="21" thickBot="1" x14ac:dyDescent="0.35">
      <c r="A4" s="802" t="str">
        <f>'Elenco Lotti'!C350</f>
        <v xml:space="preserve">Endoprotesi ureterali, uretrali e materiali vari </v>
      </c>
      <c r="B4" s="803"/>
      <c r="C4" s="803"/>
      <c r="D4" s="803"/>
      <c r="E4" s="803"/>
      <c r="F4" s="803"/>
      <c r="G4" s="803"/>
      <c r="H4" s="803"/>
      <c r="I4" s="803"/>
      <c r="J4" s="803"/>
      <c r="K4" s="804"/>
    </row>
    <row r="5" spans="1:11" x14ac:dyDescent="0.2">
      <c r="A5" s="780" t="str">
        <f>'Elenco Lotti'!C359</f>
        <v>Linea di irrigazione in PVC o equivalente, trasparente composta da clamp per interrompere il flusso durante la sostituzione della sacca di irrigazione. Connessione adatta a tutti gli endoscopi, dotata di  valvola antireflusso e sistema manuale integrato per aumentare il flusso.</v>
      </c>
      <c r="B5" s="781"/>
      <c r="C5" s="781"/>
      <c r="D5" s="781"/>
      <c r="E5" s="781"/>
      <c r="F5" s="781"/>
      <c r="G5" s="781"/>
      <c r="H5" s="781"/>
      <c r="I5" s="781"/>
      <c r="J5" s="781"/>
      <c r="K5" s="782"/>
    </row>
    <row r="6" spans="1:11" ht="34.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Lotti'!R359</f>
        <v>COOK ITALIA SRL</v>
      </c>
      <c r="C8" s="205">
        <v>0.9</v>
      </c>
      <c r="D8" s="206">
        <v>0.9</v>
      </c>
      <c r="E8" s="207">
        <v>0.9</v>
      </c>
      <c r="F8" s="89">
        <f>AVERAGE(C8:E8)</f>
        <v>0.9</v>
      </c>
      <c r="G8" s="438">
        <f>MAX(F8:F8)</f>
        <v>0.9</v>
      </c>
      <c r="H8" s="438">
        <f>F8/$G8</f>
        <v>1</v>
      </c>
      <c r="I8" s="441">
        <v>50</v>
      </c>
      <c r="J8" s="88">
        <f>H8*I$8</f>
        <v>50</v>
      </c>
      <c r="K8" s="795" t="s">
        <v>704</v>
      </c>
    </row>
    <row r="9" spans="1:11" ht="48" customHeight="1" thickBot="1" x14ac:dyDescent="0.25">
      <c r="A9" s="437" t="s">
        <v>623</v>
      </c>
      <c r="B9" s="236" t="str">
        <f>B8</f>
        <v>COOK ITALIA SRL</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COOK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COOK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COOK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4"/>
  <dimension ref="A1:M20"/>
  <sheetViews>
    <sheetView topLeftCell="A4" workbookViewId="0">
      <selection activeCell="F33" sqref="F3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454</v>
      </c>
      <c r="B2" s="775"/>
      <c r="C2" s="775"/>
      <c r="D2" s="775"/>
      <c r="E2" s="775"/>
      <c r="F2" s="775"/>
      <c r="G2" s="775"/>
      <c r="H2" s="775"/>
      <c r="I2" s="775"/>
      <c r="J2" s="775"/>
      <c r="K2" s="776"/>
      <c r="L2" s="105"/>
      <c r="M2" s="105"/>
    </row>
    <row r="3" spans="1:13" ht="21" thickBot="1" x14ac:dyDescent="0.35">
      <c r="A3" s="777" t="str">
        <f>'Elenco Lotti'!B42</f>
        <v>98218742D5</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780" t="str">
        <f>'Elenco Lotti'!C42</f>
        <v>Catetere  per accesso ureterale con punta angolata, per superamento calcoli e segmenti ureterali  tortuosi; diametro 5 Fr. lunghezza 65 cm circa</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11'!A19</f>
        <v>TELEFLEX MEDICAL SRL</v>
      </c>
      <c r="J8" s="811">
        <f>'LOTTO 11'!B19</f>
        <v>25.833333333333336</v>
      </c>
      <c r="K8" s="812"/>
      <c r="L8" s="117"/>
      <c r="M8" s="118"/>
    </row>
    <row r="9" spans="1:13" ht="16.5" thickBot="1" x14ac:dyDescent="0.3">
      <c r="A9" s="808"/>
      <c r="B9" s="808"/>
      <c r="C9" s="808"/>
      <c r="D9" s="808"/>
      <c r="E9" s="808"/>
      <c r="F9" s="808"/>
      <c r="G9" s="808"/>
      <c r="H9" s="808"/>
      <c r="I9" s="144" t="str">
        <f>'LOTTO 11'!A20</f>
        <v>COLOPLAST</v>
      </c>
      <c r="J9" s="811">
        <f>'LOTTO 11'!B20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Lotti'!O42</f>
        <v>4770</v>
      </c>
      <c r="H13" s="825"/>
      <c r="I13" s="144"/>
      <c r="J13" s="811"/>
      <c r="K13" s="812"/>
      <c r="L13" s="117"/>
      <c r="M13" s="118"/>
    </row>
    <row r="14" spans="1:13" ht="16.5" thickBot="1" x14ac:dyDescent="0.3">
      <c r="A14" s="826" t="s">
        <v>434</v>
      </c>
      <c r="B14" s="820"/>
      <c r="C14" s="820"/>
      <c r="D14" s="821"/>
      <c r="E14" s="153"/>
      <c r="F14" s="105"/>
      <c r="G14" s="827"/>
      <c r="H14" s="827"/>
      <c r="I14" s="150"/>
      <c r="J14" s="828"/>
      <c r="K14" s="829"/>
      <c r="L14" s="105"/>
      <c r="M14" s="105"/>
    </row>
    <row r="15" spans="1:13" ht="15.75" x14ac:dyDescent="0.25">
      <c r="A15" s="819" t="s">
        <v>435</v>
      </c>
      <c r="B15" s="820"/>
      <c r="C15" s="820"/>
      <c r="D15" s="821"/>
      <c r="E15" s="153"/>
      <c r="F15" s="105"/>
      <c r="G15" s="830"/>
      <c r="H15" s="830"/>
      <c r="I15" s="105"/>
      <c r="J15" s="105"/>
      <c r="K15" s="105"/>
      <c r="L15" s="105"/>
      <c r="M15" s="105"/>
    </row>
    <row r="16" spans="1:13" ht="16.5" thickBot="1" x14ac:dyDescent="0.3">
      <c r="A16" s="831"/>
      <c r="B16" s="832"/>
      <c r="C16" s="832"/>
      <c r="D16" s="833"/>
      <c r="E16" s="1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154" t="e">
        <f>POWER(B19/$D$19,$C$19)</f>
        <v>#DIV/0!</v>
      </c>
      <c r="F19" s="835">
        <v>40</v>
      </c>
      <c r="G19" s="154" t="e">
        <f>E19*$F$19</f>
        <v>#DIV/0!</v>
      </c>
      <c r="H19" s="134">
        <f>TRUNC($G$13-($G$13/100*B19),2)</f>
        <v>4770</v>
      </c>
      <c r="I19" s="135" t="str">
        <f>A19</f>
        <v>TELEFLEX MEDICAL SRL</v>
      </c>
      <c r="J19" s="154">
        <f>IF(I19=I8,J8,IF(I19=$H$7,$I$7,IF(I19=$H$8,$I$8,IF(I19=#REF!,#REF!,IF(I19=$H$10,$I$10,IF(I19=$H$11,$I$11,"1"))))))</f>
        <v>25.833333333333336</v>
      </c>
      <c r="K19" s="154" t="e">
        <f>G19</f>
        <v>#DIV/0!</v>
      </c>
      <c r="L19" s="70" t="e">
        <f>SUM(J19,K19)</f>
        <v>#DIV/0!</v>
      </c>
      <c r="M19" s="71" t="e">
        <f>IF(AND(K19&gt;=20,J19&gt;=60),"ANOMALIA","NO ANOMALIA")</f>
        <v>#DIV/0!</v>
      </c>
    </row>
    <row r="20" spans="1:13" ht="16.5" thickBot="1" x14ac:dyDescent="0.25">
      <c r="A20" s="140" t="str">
        <f>I9</f>
        <v>COLOPLAST</v>
      </c>
      <c r="B20" s="204"/>
      <c r="C20" s="837"/>
      <c r="D20" s="837"/>
      <c r="E20" s="156" t="e">
        <f>POWER(B20/$D$19,$C$19)</f>
        <v>#DIV/0!</v>
      </c>
      <c r="F20" s="837"/>
      <c r="G20" s="156" t="e">
        <f>E20*$F$19</f>
        <v>#DIV/0!</v>
      </c>
      <c r="H20" s="142">
        <f>TRUNC($G$13-($G$13/100*B20),2)</f>
        <v>4770</v>
      </c>
      <c r="I20" s="143" t="str">
        <f>A20</f>
        <v>COLOPLAST</v>
      </c>
      <c r="J20" s="156">
        <f>IF(I20=I9,J9,IF(I20=$H$7,$I$7,IF(I20=$H$8,$I$8,IF(I20=#REF!,#REF!,IF(I20=$H$10,$I$10,IF(I20=$H$11,$I$11,"1"))))))</f>
        <v>80</v>
      </c>
      <c r="K20" s="156"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651" priority="1" operator="containsText" text="NO ANOMALIA">
      <formula>NOT(ISERROR(SEARCH("NO ANOMALIA",M19)))</formula>
    </cfRule>
    <cfRule type="containsText" dxfId="650" priority="2" operator="containsText" text="ANOMALIA">
      <formula>NOT(ISERROR(SEARCH("ANOMALIA",M19)))</formula>
    </cfRule>
  </conditionalFormatting>
  <conditionalFormatting sqref="M19:M20">
    <cfRule type="containsText" dxfId="649" priority="3" operator="containsText" text="ANOMALIA">
      <formula>NOT(ISERROR(SEARCH("ANOMALIA",M19)))</formula>
    </cfRule>
  </conditionalFormatting>
  <conditionalFormatting sqref="L19:L20">
    <cfRule type="expression" dxfId="648" priority="4">
      <formula>L19=MAX($L$19:$L$24)</formula>
    </cfRule>
  </conditionalFormatting>
  <pageMargins left="0.7" right="0.7" top="0.75" bottom="0.75" header="0.3" footer="0.3"/>
  <pageSetup paperSize="9" orientation="portrait"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571</v>
      </c>
      <c r="B2" s="775"/>
      <c r="C2" s="775"/>
      <c r="D2" s="775"/>
      <c r="E2" s="775"/>
      <c r="F2" s="775"/>
      <c r="G2" s="775"/>
      <c r="H2" s="775"/>
      <c r="I2" s="775"/>
      <c r="J2" s="775"/>
      <c r="K2" s="776"/>
      <c r="L2" s="105"/>
      <c r="M2" s="105"/>
    </row>
    <row r="3" spans="1:13" ht="21" thickBot="1" x14ac:dyDescent="0.35">
      <c r="A3" s="777" t="str">
        <f>'Elenco Lotti'!B359</f>
        <v>9834259F3E</v>
      </c>
      <c r="B3" s="778"/>
      <c r="C3" s="778"/>
      <c r="D3" s="778"/>
      <c r="E3" s="778"/>
      <c r="F3" s="778"/>
      <c r="G3" s="778"/>
      <c r="H3" s="778"/>
      <c r="I3" s="778"/>
      <c r="J3" s="778"/>
      <c r="K3" s="779"/>
      <c r="L3" s="105"/>
      <c r="M3" s="105"/>
    </row>
    <row r="4" spans="1:13" ht="21" thickBot="1" x14ac:dyDescent="0.35">
      <c r="A4" s="802" t="str">
        <f>'Elenco Lotti'!C350</f>
        <v xml:space="preserve">Endoprotesi ureterali, uretrali e materiali vari </v>
      </c>
      <c r="B4" s="803"/>
      <c r="C4" s="803"/>
      <c r="D4" s="803"/>
      <c r="E4" s="803"/>
      <c r="F4" s="803"/>
      <c r="G4" s="803"/>
      <c r="H4" s="803"/>
      <c r="I4" s="803"/>
      <c r="J4" s="803"/>
      <c r="K4" s="804"/>
      <c r="L4" s="105"/>
      <c r="M4" s="105"/>
    </row>
    <row r="5" spans="1:13" ht="21.75" customHeight="1" x14ac:dyDescent="0.25">
      <c r="A5" s="780" t="str">
        <f>'Elenco Lotti'!C359</f>
        <v>Linea di irrigazione in PVC o equivalente, trasparente composta da clamp per interrompere il flusso durante la sostituzione della sacca di irrigazione. Connessione adatta a tutti gli endoscopi, dotata di  valvola antireflusso e sistema manuale integrato per aumentare il flusso.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128'!A16</f>
        <v>COOK ITALIA SRL</v>
      </c>
      <c r="J8" s="811">
        <f>'LOTTO 128'!B16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39"/>
      <c r="F12" s="105"/>
      <c r="G12" s="822" t="s">
        <v>432</v>
      </c>
      <c r="H12" s="823"/>
      <c r="I12" s="150"/>
      <c r="J12" s="828"/>
      <c r="K12" s="829"/>
      <c r="L12" s="117"/>
      <c r="M12" s="118"/>
    </row>
    <row r="13" spans="1:13" ht="16.5" thickBot="1" x14ac:dyDescent="0.3">
      <c r="A13" s="819" t="s">
        <v>433</v>
      </c>
      <c r="B13" s="820"/>
      <c r="C13" s="820"/>
      <c r="D13" s="821"/>
      <c r="E13" s="339"/>
      <c r="F13" s="105"/>
      <c r="G13" s="824">
        <f>'Elenco Lotti'!O359</f>
        <v>27560</v>
      </c>
      <c r="H13" s="825"/>
      <c r="I13" s="150"/>
      <c r="J13" s="828"/>
      <c r="K13" s="829"/>
      <c r="L13" s="117"/>
      <c r="M13" s="118"/>
    </row>
    <row r="14" spans="1:13" ht="16.5" thickBot="1" x14ac:dyDescent="0.3">
      <c r="A14" s="826" t="s">
        <v>434</v>
      </c>
      <c r="B14" s="820"/>
      <c r="C14" s="820"/>
      <c r="D14" s="821"/>
      <c r="E14" s="339"/>
      <c r="F14" s="105"/>
      <c r="G14" s="827"/>
      <c r="H14" s="827"/>
      <c r="I14" s="150"/>
      <c r="J14" s="828"/>
      <c r="K14" s="829"/>
      <c r="L14" s="105"/>
      <c r="M14" s="105"/>
    </row>
    <row r="15" spans="1:13" ht="15.75" x14ac:dyDescent="0.25">
      <c r="A15" s="819" t="s">
        <v>435</v>
      </c>
      <c r="B15" s="820"/>
      <c r="C15" s="820"/>
      <c r="D15" s="821"/>
      <c r="E15" s="339"/>
      <c r="F15" s="105"/>
      <c r="G15" s="830"/>
      <c r="H15" s="830"/>
      <c r="I15" s="105"/>
      <c r="J15" s="105"/>
      <c r="K15" s="105"/>
      <c r="L15" s="105"/>
      <c r="M15" s="105"/>
    </row>
    <row r="16" spans="1:13" ht="16.5" thickBot="1" x14ac:dyDescent="0.3">
      <c r="A16" s="831"/>
      <c r="B16" s="832"/>
      <c r="C16" s="832"/>
      <c r="D16" s="833"/>
      <c r="E16" s="339"/>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COOK ITALIA SRL</v>
      </c>
      <c r="B19" s="246"/>
      <c r="C19" s="247">
        <v>0.5</v>
      </c>
      <c r="D19" s="247">
        <f>MAX(B19:B19)</f>
        <v>0</v>
      </c>
      <c r="E19" s="247" t="e">
        <f>POWER(B19/$D$19,$C$19)</f>
        <v>#DIV/0!</v>
      </c>
      <c r="F19" s="247">
        <v>40</v>
      </c>
      <c r="G19" s="247" t="e">
        <f>E19*$F$19</f>
        <v>#DIV/0!</v>
      </c>
      <c r="H19" s="248">
        <f>TRUNC($G$13-($G$13/100*B19),2)</f>
        <v>27560</v>
      </c>
      <c r="I19" s="249" t="str">
        <f>A19</f>
        <v>COOK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183" priority="1" operator="containsText" text="NO ANOMALIA">
      <formula>NOT(ISERROR(SEARCH("NO ANOMALIA",M19)))</formula>
    </cfRule>
    <cfRule type="containsText" dxfId="182" priority="2" operator="containsText" text="ANOMALIA">
      <formula>NOT(ISERROR(SEARCH("ANOMALIA",M19)))</formula>
    </cfRule>
  </conditionalFormatting>
  <conditionalFormatting sqref="M19">
    <cfRule type="containsText" dxfId="181" priority="3" operator="containsText" text="ANOMALIA">
      <formula>NOT(ISERROR(SEARCH("ANOMALIA",M19)))</formula>
    </cfRule>
  </conditionalFormatting>
  <conditionalFormatting sqref="L19">
    <cfRule type="expression" dxfId="180" priority="4">
      <formula>L19=MAX($L$19:$L$23)</formula>
    </cfRule>
  </conditionalFormatting>
  <pageMargins left="0.7" right="0.7" top="0.75" bottom="0.75" header="0.3" footer="0.3"/>
  <pageSetup paperSize="9" orientation="portrait"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572</v>
      </c>
      <c r="B2" s="775"/>
      <c r="C2" s="775"/>
      <c r="D2" s="775"/>
      <c r="E2" s="775"/>
      <c r="F2" s="775"/>
      <c r="G2" s="775"/>
      <c r="H2" s="775"/>
      <c r="I2" s="775"/>
      <c r="J2" s="775"/>
      <c r="K2" s="776"/>
    </row>
    <row r="3" spans="1:11" ht="21" thickBot="1" x14ac:dyDescent="0.35">
      <c r="A3" s="777" t="str">
        <f>'Elenco Lotti'!B361</f>
        <v>98342675DB</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Lotti'!C361</f>
        <v>Sacca per lavaggio/endoscopia in sodio cloruro 0,9% da 3000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35" t="s">
        <v>425</v>
      </c>
      <c r="B8" s="151" t="str">
        <f>'Elenco Lotti'!R361</f>
        <v>DESERTO</v>
      </c>
      <c r="C8" s="205"/>
      <c r="D8" s="206"/>
      <c r="E8" s="207"/>
      <c r="F8" s="89" t="e">
        <f>AVERAGE(C8:E8)</f>
        <v>#DIV/0!</v>
      </c>
      <c r="G8" s="336" t="e">
        <f>MAX(F8:F8)</f>
        <v>#DIV/0!</v>
      </c>
      <c r="H8" s="336" t="e">
        <f>F8/$G8</f>
        <v>#DIV/0!</v>
      </c>
      <c r="I8" s="337">
        <v>35</v>
      </c>
      <c r="J8" s="88" t="e">
        <f>H8*I$8</f>
        <v>#DIV/0!</v>
      </c>
      <c r="K8" s="338"/>
    </row>
    <row r="9" spans="1:11" ht="48" customHeight="1" thickBot="1" x14ac:dyDescent="0.25">
      <c r="A9" s="335" t="s">
        <v>426</v>
      </c>
      <c r="B9" s="96" t="str">
        <f>B8</f>
        <v>DESERTO</v>
      </c>
      <c r="C9" s="205"/>
      <c r="D9" s="206"/>
      <c r="E9" s="207"/>
      <c r="F9" s="89" t="e">
        <f>AVERAGE(C9:E9)</f>
        <v>#DIV/0!</v>
      </c>
      <c r="G9" s="336" t="e">
        <f>MAX(F9:F9)</f>
        <v>#DIV/0!</v>
      </c>
      <c r="H9" s="336" t="e">
        <f>F9/$G9</f>
        <v>#DIV/0!</v>
      </c>
      <c r="I9" s="337">
        <v>10</v>
      </c>
      <c r="J9" s="88" t="e">
        <f>H9*I$9</f>
        <v>#DIV/0!</v>
      </c>
      <c r="K9" s="338"/>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tabColor rgb="FFFF0000"/>
  </sheetPr>
  <dimension ref="A1:M19"/>
  <sheetViews>
    <sheetView workbookViewId="0">
      <selection activeCell="I30" sqref="I3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572</v>
      </c>
      <c r="B2" s="775"/>
      <c r="C2" s="775"/>
      <c r="D2" s="775"/>
      <c r="E2" s="775"/>
      <c r="F2" s="775"/>
      <c r="G2" s="775"/>
      <c r="H2" s="775"/>
      <c r="I2" s="775"/>
      <c r="J2" s="775"/>
      <c r="K2" s="776"/>
      <c r="L2" s="105"/>
      <c r="M2" s="105"/>
    </row>
    <row r="3" spans="1:13" ht="21" thickBot="1" x14ac:dyDescent="0.35">
      <c r="A3" s="777" t="str">
        <f>'Elenco Lotti'!B361</f>
        <v>98342675DB</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Lotti'!C361</f>
        <v>Sacca per lavaggio/endoscopia in sodio cloruro 0,9% da 3000 ml</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129'!A15</f>
        <v>DESERTO</v>
      </c>
      <c r="J8" s="811" t="e">
        <f>'LOTTO 129'!B15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39"/>
      <c r="F12" s="105"/>
      <c r="G12" s="822" t="s">
        <v>432</v>
      </c>
      <c r="H12" s="823"/>
      <c r="I12" s="150"/>
      <c r="J12" s="828"/>
      <c r="K12" s="829"/>
      <c r="L12" s="117"/>
      <c r="M12" s="118"/>
    </row>
    <row r="13" spans="1:13" ht="16.5" thickBot="1" x14ac:dyDescent="0.3">
      <c r="A13" s="819" t="s">
        <v>433</v>
      </c>
      <c r="B13" s="820"/>
      <c r="C13" s="820"/>
      <c r="D13" s="821"/>
      <c r="E13" s="339"/>
      <c r="F13" s="105"/>
      <c r="G13" s="824">
        <f>'Elenco Lotti'!O361</f>
        <v>79500</v>
      </c>
      <c r="H13" s="825"/>
      <c r="I13" s="150"/>
      <c r="J13" s="828"/>
      <c r="K13" s="829"/>
      <c r="L13" s="117"/>
      <c r="M13" s="118"/>
    </row>
    <row r="14" spans="1:13" ht="16.5" thickBot="1" x14ac:dyDescent="0.3">
      <c r="A14" s="826" t="s">
        <v>434</v>
      </c>
      <c r="B14" s="820"/>
      <c r="C14" s="820"/>
      <c r="D14" s="821"/>
      <c r="E14" s="339"/>
      <c r="F14" s="105"/>
      <c r="G14" s="827"/>
      <c r="H14" s="827"/>
      <c r="I14" s="150"/>
      <c r="J14" s="828"/>
      <c r="K14" s="829"/>
      <c r="L14" s="105"/>
      <c r="M14" s="105"/>
    </row>
    <row r="15" spans="1:13" ht="15.75" x14ac:dyDescent="0.25">
      <c r="A15" s="819" t="s">
        <v>435</v>
      </c>
      <c r="B15" s="820"/>
      <c r="C15" s="820"/>
      <c r="D15" s="821"/>
      <c r="E15" s="339"/>
      <c r="F15" s="105"/>
      <c r="G15" s="830"/>
      <c r="H15" s="830"/>
      <c r="I15" s="105"/>
      <c r="J15" s="105"/>
      <c r="K15" s="105"/>
      <c r="L15" s="105"/>
      <c r="M15" s="105"/>
    </row>
    <row r="16" spans="1:13" ht="16.5" thickBot="1" x14ac:dyDescent="0.3">
      <c r="A16" s="831"/>
      <c r="B16" s="832"/>
      <c r="C16" s="832"/>
      <c r="D16" s="833"/>
      <c r="E16" s="339"/>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79500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179" priority="1" operator="containsText" text="NO ANOMALIA">
      <formula>NOT(ISERROR(SEARCH("NO ANOMALIA",M19)))</formula>
    </cfRule>
    <cfRule type="containsText" dxfId="178" priority="2" operator="containsText" text="ANOMALIA">
      <formula>NOT(ISERROR(SEARCH("ANOMALIA",M19)))</formula>
    </cfRule>
  </conditionalFormatting>
  <conditionalFormatting sqref="M19">
    <cfRule type="containsText" dxfId="177" priority="3" operator="containsText" text="ANOMALIA">
      <formula>NOT(ISERROR(SEARCH("ANOMALIA",M19)))</formula>
    </cfRule>
  </conditionalFormatting>
  <conditionalFormatting sqref="L19">
    <cfRule type="expression" dxfId="176" priority="4">
      <formula>L19=MAX($L$19:$L$23)</formula>
    </cfRule>
  </conditionalFormatting>
  <pageMargins left="0.7" right="0.7" top="0.75" bottom="0.75" header="0.3" footer="0.3"/>
  <pageSetup paperSize="9" orientation="portrait"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tabColor rgb="FFFF0000"/>
    <pageSetUpPr fitToPage="1"/>
  </sheetPr>
  <dimension ref="A1:K15"/>
  <sheetViews>
    <sheetView workbookViewId="0">
      <selection activeCell="K21" sqref="K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573</v>
      </c>
      <c r="B2" s="775"/>
      <c r="C2" s="775"/>
      <c r="D2" s="775"/>
      <c r="E2" s="775"/>
      <c r="F2" s="775"/>
      <c r="G2" s="775"/>
      <c r="H2" s="775"/>
      <c r="I2" s="775"/>
      <c r="J2" s="775"/>
      <c r="K2" s="776"/>
    </row>
    <row r="3" spans="1:11" ht="21" thickBot="1" x14ac:dyDescent="0.35">
      <c r="A3" s="777" t="str">
        <f>'Elenco Lotti'!B362</f>
        <v>9834279FBF</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Lotti'!C362</f>
        <v>Sacca per lavaggio/endoscopia in sodio cloruro 0,9% da 5000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0" t="s">
        <v>425</v>
      </c>
      <c r="B8" s="87" t="str">
        <f>'Elenco Lotti'!R362</f>
        <v>DESERTO</v>
      </c>
      <c r="C8" s="205"/>
      <c r="D8" s="206"/>
      <c r="E8" s="207"/>
      <c r="F8" s="89" t="e">
        <f>AVERAGE(C8:E8)</f>
        <v>#DIV/0!</v>
      </c>
      <c r="G8" s="341" t="e">
        <f>MAX(F8:F8)</f>
        <v>#DIV/0!</v>
      </c>
      <c r="H8" s="341" t="e">
        <f>F8/$G8</f>
        <v>#DIV/0!</v>
      </c>
      <c r="I8" s="342">
        <v>35</v>
      </c>
      <c r="J8" s="88" t="e">
        <f>H8*I$8</f>
        <v>#DIV/0!</v>
      </c>
      <c r="K8" s="343"/>
    </row>
    <row r="9" spans="1:11" ht="48" customHeight="1" thickBot="1" x14ac:dyDescent="0.25">
      <c r="A9" s="340" t="s">
        <v>426</v>
      </c>
      <c r="B9" s="96" t="str">
        <f>B8</f>
        <v>DESERTO</v>
      </c>
      <c r="C9" s="205"/>
      <c r="D9" s="206"/>
      <c r="E9" s="207"/>
      <c r="F9" s="89" t="e">
        <f>AVERAGE(C9:E9)</f>
        <v>#DIV/0!</v>
      </c>
      <c r="G9" s="341" t="e">
        <f>MAX(F9:F9)</f>
        <v>#DIV/0!</v>
      </c>
      <c r="H9" s="341" t="e">
        <f>F9/$G9</f>
        <v>#DIV/0!</v>
      </c>
      <c r="I9" s="342">
        <v>10</v>
      </c>
      <c r="J9" s="88" t="e">
        <f>H9*I$9</f>
        <v>#DIV/0!</v>
      </c>
      <c r="K9" s="34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tabColor rgb="FFFF0000"/>
  </sheetPr>
  <dimension ref="A1:M19"/>
  <sheetViews>
    <sheetView workbookViewId="0">
      <selection activeCell="I29" sqref="I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573</v>
      </c>
      <c r="B2" s="775"/>
      <c r="C2" s="775"/>
      <c r="D2" s="775"/>
      <c r="E2" s="775"/>
      <c r="F2" s="775"/>
      <c r="G2" s="775"/>
      <c r="H2" s="775"/>
      <c r="I2" s="775"/>
      <c r="J2" s="775"/>
      <c r="K2" s="776"/>
      <c r="L2" s="105"/>
      <c r="M2" s="105"/>
    </row>
    <row r="3" spans="1:13" ht="21" thickBot="1" x14ac:dyDescent="0.35">
      <c r="A3" s="777" t="str">
        <f>'Elenco Lotti'!B362</f>
        <v>9834279FBF</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Lotti'!C362</f>
        <v>Sacca per lavaggio/endoscopia in sodio cloruro 0,9% da 5000 ml</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130'!A15</f>
        <v>DESERTO</v>
      </c>
      <c r="J8" s="811" t="e">
        <f>'LOTTO 130'!B15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Lotti'!O362</f>
        <v>42400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42400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75" priority="1" operator="containsText" text="NO ANOMALIA">
      <formula>NOT(ISERROR(SEARCH("NO ANOMALIA",M19)))</formula>
    </cfRule>
    <cfRule type="containsText" dxfId="174" priority="2" operator="containsText" text="ANOMALIA">
      <formula>NOT(ISERROR(SEARCH("ANOMALIA",M19)))</formula>
    </cfRule>
  </conditionalFormatting>
  <conditionalFormatting sqref="M19">
    <cfRule type="containsText" dxfId="173" priority="3" operator="containsText" text="ANOMALIA">
      <formula>NOT(ISERROR(SEARCH("ANOMALIA",M19)))</formula>
    </cfRule>
  </conditionalFormatting>
  <conditionalFormatting sqref="L19">
    <cfRule type="expression" dxfId="172" priority="4">
      <formula>L19=MAX($L$19:$L$23)</formula>
    </cfRule>
  </conditionalFormatting>
  <pageMargins left="0.7" right="0.7" top="0.75" bottom="0.75" header="0.3" footer="0.3"/>
  <pageSetup paperSize="9" orientation="portrait"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574</v>
      </c>
      <c r="B2" s="775"/>
      <c r="C2" s="775"/>
      <c r="D2" s="775"/>
      <c r="E2" s="775"/>
      <c r="F2" s="775"/>
      <c r="G2" s="775"/>
      <c r="H2" s="775"/>
      <c r="I2" s="775"/>
      <c r="J2" s="775"/>
      <c r="K2" s="776"/>
    </row>
    <row r="3" spans="1:11" ht="21" thickBot="1" x14ac:dyDescent="0.35">
      <c r="A3" s="777" t="str">
        <f>'Elenco Lotti'!B363</f>
        <v>983428765C</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Lotti'!C363</f>
        <v>Sistema di deflussione a Y per sacca di lavaggio con valvola di regolazione del flusso (tipo Uroline)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0" t="s">
        <v>425</v>
      </c>
      <c r="B8" s="151" t="str">
        <f>'Elenco Lotti'!R363</f>
        <v>DESERTO</v>
      </c>
      <c r="C8" s="205"/>
      <c r="D8" s="206"/>
      <c r="E8" s="207"/>
      <c r="F8" s="89" t="e">
        <f>AVERAGE(C8:E8)</f>
        <v>#DIV/0!</v>
      </c>
      <c r="G8" s="341" t="e">
        <f>MAX(F8:F8)</f>
        <v>#DIV/0!</v>
      </c>
      <c r="H8" s="341" t="e">
        <f>F8/$G8</f>
        <v>#DIV/0!</v>
      </c>
      <c r="I8" s="342">
        <v>35</v>
      </c>
      <c r="J8" s="88" t="e">
        <f>H8*I$8</f>
        <v>#DIV/0!</v>
      </c>
      <c r="K8" s="343"/>
    </row>
    <row r="9" spans="1:11" ht="48" customHeight="1" thickBot="1" x14ac:dyDescent="0.25">
      <c r="A9" s="340" t="s">
        <v>426</v>
      </c>
      <c r="B9" s="96" t="str">
        <f>B8</f>
        <v>DESERTO</v>
      </c>
      <c r="C9" s="205"/>
      <c r="D9" s="206"/>
      <c r="E9" s="207"/>
      <c r="F9" s="89" t="e">
        <f>AVERAGE(C9:E9)</f>
        <v>#DIV/0!</v>
      </c>
      <c r="G9" s="341" t="e">
        <f>MAX(F9:F9)</f>
        <v>#DIV/0!</v>
      </c>
      <c r="H9" s="341" t="e">
        <f>F9/$G9</f>
        <v>#DIV/0!</v>
      </c>
      <c r="I9" s="342">
        <v>10</v>
      </c>
      <c r="J9" s="88" t="e">
        <f>H9*I$9</f>
        <v>#DIV/0!</v>
      </c>
      <c r="K9" s="34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tabColor rgb="FFFF0000"/>
  </sheetPr>
  <dimension ref="A1:M19"/>
  <sheetViews>
    <sheetView workbookViewId="0">
      <selection activeCell="J32" sqref="J3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574</v>
      </c>
      <c r="B2" s="775"/>
      <c r="C2" s="775"/>
      <c r="D2" s="775"/>
      <c r="E2" s="775"/>
      <c r="F2" s="775"/>
      <c r="G2" s="775"/>
      <c r="H2" s="775"/>
      <c r="I2" s="775"/>
      <c r="J2" s="775"/>
      <c r="K2" s="776"/>
      <c r="L2" s="105"/>
      <c r="M2" s="105"/>
    </row>
    <row r="3" spans="1:13" ht="21" thickBot="1" x14ac:dyDescent="0.35">
      <c r="A3" s="777" t="str">
        <f>'Elenco Lotti'!B363</f>
        <v>983428765C</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Lotti'!C363</f>
        <v>Sistema di deflussione a Y per sacca di lavaggio con valvola di regolazione del flusso (tipo Uroline)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131'!A15</f>
        <v>DESERTO</v>
      </c>
      <c r="J8" s="811" t="e">
        <f>'LOTTO 131'!B15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Lotti'!O363</f>
        <v>31800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31800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71" priority="1" operator="containsText" text="NO ANOMALIA">
      <formula>NOT(ISERROR(SEARCH("NO ANOMALIA",M19)))</formula>
    </cfRule>
    <cfRule type="containsText" dxfId="170" priority="2" operator="containsText" text="ANOMALIA">
      <formula>NOT(ISERROR(SEARCH("ANOMALIA",M19)))</formula>
    </cfRule>
  </conditionalFormatting>
  <conditionalFormatting sqref="M19">
    <cfRule type="containsText" dxfId="169" priority="3" operator="containsText" text="ANOMALIA">
      <formula>NOT(ISERROR(SEARCH("ANOMALIA",M19)))</formula>
    </cfRule>
  </conditionalFormatting>
  <conditionalFormatting sqref="L19">
    <cfRule type="expression" dxfId="168" priority="4">
      <formula>L19=MAX($L$19:$L$23)</formula>
    </cfRule>
  </conditionalFormatting>
  <pageMargins left="0.7" right="0.7" top="0.75" bottom="0.75" header="0.3" footer="0.3"/>
  <pageSetup paperSize="9" orientation="portrait"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pageSetUpPr fitToPage="1"/>
  </sheetPr>
  <dimension ref="A1:K23"/>
  <sheetViews>
    <sheetView topLeftCell="A7" workbookViewId="0">
      <selection activeCell="I20" sqref="I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575</v>
      </c>
      <c r="B2" s="775"/>
      <c r="C2" s="775"/>
      <c r="D2" s="775"/>
      <c r="E2" s="775"/>
      <c r="F2" s="775"/>
      <c r="G2" s="775"/>
      <c r="H2" s="775"/>
      <c r="I2" s="775"/>
      <c r="J2" s="775"/>
      <c r="K2" s="776"/>
    </row>
    <row r="3" spans="1:11" ht="21" thickBot="1" x14ac:dyDescent="0.35">
      <c r="A3" s="777" t="str">
        <f>'Elenco Lotti'!B364</f>
        <v>98343255B8</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Lotti'!C364</f>
        <v xml:space="preserve"> SISTEMA DI IRRIGAZIONE PER PROCEDURE ENDOUROLOGICHE A GRAVITA’ CON CAMERA DI PRESSIONE MANUALE ERGONOMICA CON DOPPIA VALVOLA, CON SISTEMA A T CON CONNETTORI DA INSERIRE SUGLI ENDOSCOPI, DOPPIO SPIKE. Equivalente Traxer </v>
      </c>
      <c r="B5" s="781"/>
      <c r="C5" s="781"/>
      <c r="D5" s="781"/>
      <c r="E5" s="781"/>
      <c r="F5" s="781"/>
      <c r="G5" s="781"/>
      <c r="H5" s="781"/>
      <c r="I5" s="781"/>
      <c r="J5" s="781"/>
      <c r="K5" s="782"/>
    </row>
    <row r="6" spans="1:11" ht="35.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151" t="str">
        <f>'Elenco Lotti'!R364</f>
        <v>ARS CHIRURGICA SRL</v>
      </c>
      <c r="C8" s="205">
        <v>0.9</v>
      </c>
      <c r="D8" s="206">
        <v>0.9</v>
      </c>
      <c r="E8" s="207">
        <v>0.9</v>
      </c>
      <c r="F8" s="89">
        <f t="shared" ref="F8:F15" si="0">AVERAGE(C8:E8)</f>
        <v>0.9</v>
      </c>
      <c r="G8" s="789">
        <f>MAX(F8:F9)</f>
        <v>0.9</v>
      </c>
      <c r="H8" s="438">
        <f>F8/$G8</f>
        <v>1</v>
      </c>
      <c r="I8" s="792">
        <v>50</v>
      </c>
      <c r="J8" s="88">
        <f>H8*I$8</f>
        <v>50</v>
      </c>
      <c r="K8" s="795" t="s">
        <v>636</v>
      </c>
    </row>
    <row r="9" spans="1:11" ht="48" customHeight="1" thickBot="1" x14ac:dyDescent="0.25">
      <c r="A9" s="787"/>
      <c r="B9" s="286" t="str">
        <f>'Elenco Lotti'!R365</f>
        <v>OLYMPUS ITALIA SRL</v>
      </c>
      <c r="C9" s="208">
        <v>0.75</v>
      </c>
      <c r="D9" s="209">
        <v>0.75</v>
      </c>
      <c r="E9" s="210">
        <v>0.75</v>
      </c>
      <c r="F9" s="92">
        <f t="shared" si="0"/>
        <v>0.75</v>
      </c>
      <c r="G9" s="790"/>
      <c r="H9" s="439">
        <f>F9/$G8</f>
        <v>0.83333333333333326</v>
      </c>
      <c r="I9" s="793"/>
      <c r="J9" s="91">
        <f>H9*I$8</f>
        <v>41.666666666666664</v>
      </c>
      <c r="K9" s="796"/>
    </row>
    <row r="10" spans="1:11" ht="48" customHeight="1" thickBot="1" x14ac:dyDescent="0.25">
      <c r="A10" s="786" t="s">
        <v>623</v>
      </c>
      <c r="B10" s="236" t="str">
        <f>B8</f>
        <v>ARS CHIRURGICA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405" t="str">
        <f>B9</f>
        <v>OLYMPUS ITALIA SRL</v>
      </c>
      <c r="C11" s="208">
        <v>0.75</v>
      </c>
      <c r="D11" s="209">
        <v>0.75</v>
      </c>
      <c r="E11" s="210">
        <v>0.75</v>
      </c>
      <c r="F11" s="92">
        <f t="shared" si="0"/>
        <v>0.75</v>
      </c>
      <c r="G11" s="790"/>
      <c r="H11" s="439">
        <f>F11/$G10</f>
        <v>0.83333333333333326</v>
      </c>
      <c r="I11" s="793"/>
      <c r="J11" s="91">
        <f>H11*I$10</f>
        <v>12.499999999999998</v>
      </c>
      <c r="K11" s="796"/>
    </row>
    <row r="12" spans="1:11" ht="48" customHeight="1" thickBot="1" x14ac:dyDescent="0.25">
      <c r="A12" s="786" t="s">
        <v>427</v>
      </c>
      <c r="B12" s="236" t="str">
        <f>B8</f>
        <v>ARS CHIRURGICA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405" t="str">
        <f>B9</f>
        <v>OLYMPUS ITALIA SRL</v>
      </c>
      <c r="C13" s="208">
        <v>0.75</v>
      </c>
      <c r="D13" s="209">
        <v>0.75</v>
      </c>
      <c r="E13" s="210">
        <v>0.75</v>
      </c>
      <c r="F13" s="95">
        <f t="shared" si="0"/>
        <v>0.75</v>
      </c>
      <c r="G13" s="791"/>
      <c r="H13" s="440">
        <f>F13/$G12</f>
        <v>0.83333333333333326</v>
      </c>
      <c r="I13" s="794"/>
      <c r="J13" s="94">
        <f>H13*I$12</f>
        <v>8.3333333333333321</v>
      </c>
      <c r="K13" s="796"/>
    </row>
    <row r="14" spans="1:11" ht="48" customHeight="1" thickBot="1" x14ac:dyDescent="0.25">
      <c r="A14" s="786" t="s">
        <v>621</v>
      </c>
      <c r="B14" s="236" t="str">
        <f>B8</f>
        <v>ARS CHIRURGICA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OLYMPUS ITALIA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427"/>
      <c r="I18" s="105"/>
      <c r="J18" s="105"/>
      <c r="K18" s="105"/>
    </row>
    <row r="19" spans="1:11" ht="16.5" thickBot="1" x14ac:dyDescent="0.3">
      <c r="A19" s="800"/>
      <c r="B19" s="801"/>
      <c r="C19" s="106"/>
      <c r="D19" s="106"/>
      <c r="E19" s="106"/>
      <c r="F19" s="106"/>
      <c r="G19" s="106"/>
      <c r="H19" s="427"/>
      <c r="I19" s="105"/>
      <c r="J19" s="105"/>
      <c r="K19" s="105"/>
    </row>
    <row r="20" spans="1:11" ht="15.75" x14ac:dyDescent="0.25">
      <c r="A20" s="147" t="str">
        <f>B8</f>
        <v>ARS CHIRURGICA SRL</v>
      </c>
      <c r="B20" s="148">
        <f>J8+J10+J12+J14</f>
        <v>80</v>
      </c>
      <c r="C20" s="617"/>
      <c r="D20" s="531"/>
      <c r="E20" s="531"/>
      <c r="F20" s="532"/>
      <c r="G20" s="531"/>
      <c r="H20" s="427"/>
      <c r="I20" s="105"/>
      <c r="J20" s="105"/>
      <c r="K20" s="105"/>
    </row>
    <row r="21" spans="1:11" ht="16.5" thickBot="1" x14ac:dyDescent="0.3">
      <c r="A21" s="112" t="str">
        <f>B9</f>
        <v>OLYMPUS ITALIA SRL</v>
      </c>
      <c r="B21" s="113">
        <f>J9+J11+J13+J15</f>
        <v>67.5</v>
      </c>
      <c r="C21" s="617"/>
      <c r="D21" s="531"/>
      <c r="E21" s="531"/>
      <c r="F21" s="532"/>
      <c r="G21" s="531"/>
      <c r="H21" s="427"/>
      <c r="I21" s="105"/>
      <c r="J21" s="105"/>
      <c r="K21" s="105"/>
    </row>
    <row r="22" spans="1:11" x14ac:dyDescent="0.2">
      <c r="C22" s="229"/>
      <c r="D22" s="229"/>
      <c r="E22" s="229"/>
      <c r="F22" s="229"/>
      <c r="G22" s="229"/>
    </row>
    <row r="23" spans="1:11" x14ac:dyDescent="0.2">
      <c r="C23" s="229"/>
      <c r="D23" s="229"/>
      <c r="E23" s="229"/>
      <c r="F23" s="229"/>
      <c r="G23" s="229"/>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4:A15"/>
    <mergeCell ref="G14:G15"/>
    <mergeCell ref="I14:I15"/>
    <mergeCell ref="A12:A13"/>
    <mergeCell ref="G12:G13"/>
    <mergeCell ref="I12:I13"/>
    <mergeCell ref="K8:K15"/>
    <mergeCell ref="B1:K1"/>
    <mergeCell ref="A2:K2"/>
    <mergeCell ref="A3:K3"/>
    <mergeCell ref="A4:K4"/>
    <mergeCell ref="A5:K6"/>
    <mergeCell ref="A8:A9"/>
    <mergeCell ref="G8:G9"/>
    <mergeCell ref="I8:I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575</v>
      </c>
      <c r="B2" s="775"/>
      <c r="C2" s="775"/>
      <c r="D2" s="775"/>
      <c r="E2" s="775"/>
      <c r="F2" s="775"/>
      <c r="G2" s="775"/>
      <c r="H2" s="775"/>
      <c r="I2" s="775"/>
      <c r="J2" s="775"/>
      <c r="K2" s="776"/>
      <c r="L2" s="105"/>
      <c r="M2" s="105"/>
    </row>
    <row r="3" spans="1:13" ht="21" thickBot="1" x14ac:dyDescent="0.35">
      <c r="A3" s="777" t="str">
        <f>'Elenco Lotti'!B364</f>
        <v>98343255B8</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Lotti'!C364</f>
        <v xml:space="preserve"> SISTEMA DI IRRIGAZIONE PER PROCEDURE ENDOUROLOGICHE A GRAVITA’ CON CAMERA DI PRESSIONE MANUALE ERGONOMICA CON DOPPIA VALVOLA, CON SISTEMA A T CON CONNETTORI DA INSERIRE SUGLI ENDOSCOPI, DOPPIO SPIKE. Equivalente Traxer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132'!A20</f>
        <v>ARS CHIRURGICA SRL</v>
      </c>
      <c r="J8" s="811">
        <f>'LOTTO 132'!B20</f>
        <v>80</v>
      </c>
      <c r="K8" s="812"/>
      <c r="L8" s="117"/>
      <c r="M8" s="118"/>
    </row>
    <row r="9" spans="1:13" ht="16.5" thickBot="1" x14ac:dyDescent="0.3">
      <c r="A9" s="808"/>
      <c r="B9" s="808"/>
      <c r="C9" s="808"/>
      <c r="D9" s="808"/>
      <c r="E9" s="808"/>
      <c r="F9" s="808"/>
      <c r="G9" s="808"/>
      <c r="H9" s="808"/>
      <c r="I9" s="144" t="str">
        <f>'LOTTO 132'!A21</f>
        <v>OLYMPUS ITALIA SRL</v>
      </c>
      <c r="J9" s="811">
        <f>'LOTTO 132'!B21</f>
        <v>67.5</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44"/>
      <c r="F12" s="105"/>
      <c r="G12" s="822" t="s">
        <v>432</v>
      </c>
      <c r="H12" s="823"/>
      <c r="I12" s="144"/>
      <c r="J12" s="811"/>
      <c r="K12" s="812"/>
      <c r="L12" s="117"/>
      <c r="M12" s="118"/>
    </row>
    <row r="13" spans="1:13" ht="16.5" thickBot="1" x14ac:dyDescent="0.3">
      <c r="A13" s="819" t="s">
        <v>433</v>
      </c>
      <c r="B13" s="820"/>
      <c r="C13" s="820"/>
      <c r="D13" s="821"/>
      <c r="E13" s="344"/>
      <c r="F13" s="105"/>
      <c r="G13" s="824">
        <f>'Elenco Lotti'!O364</f>
        <v>7950</v>
      </c>
      <c r="H13" s="825"/>
      <c r="I13" s="144"/>
      <c r="J13" s="811"/>
      <c r="K13" s="812"/>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345" t="e">
        <f>POWER(B19/$D$19,$C$19)</f>
        <v>#DIV/0!</v>
      </c>
      <c r="F19" s="835">
        <v>40</v>
      </c>
      <c r="G19" s="345" t="e">
        <f>E19*$F$19</f>
        <v>#DIV/0!</v>
      </c>
      <c r="H19" s="134">
        <f>TRUNC($G$13-($G$13/100*B19),2)</f>
        <v>7950</v>
      </c>
      <c r="I19" s="135" t="str">
        <f>A19</f>
        <v>ARS CHIRURGICA SRL</v>
      </c>
      <c r="J19" s="345">
        <f>IF(I19=I8,J8,IF(I19=$H$7,$I$7,IF(I19=$H$8,$I$8,IF(I19=#REF!,#REF!,IF(I19=$H$10,$I$10,IF(I19=$H$11,$I$11,"1"))))))</f>
        <v>80</v>
      </c>
      <c r="K19" s="345" t="e">
        <f>G19</f>
        <v>#DIV/0!</v>
      </c>
      <c r="L19" s="70" t="e">
        <f>SUM(J19,K19)</f>
        <v>#DIV/0!</v>
      </c>
      <c r="M19" s="71" t="e">
        <f>IF(AND(K19&gt;=20,J19&gt;=60),"ANOMALIA","NO ANOMALIA")</f>
        <v>#DIV/0!</v>
      </c>
    </row>
    <row r="20" spans="1:13" ht="16.5" thickBot="1" x14ac:dyDescent="0.25">
      <c r="A20" s="140" t="str">
        <f>I9</f>
        <v>OLYMPUS ITALIA SRL</v>
      </c>
      <c r="B20" s="204"/>
      <c r="C20" s="837"/>
      <c r="D20" s="837"/>
      <c r="E20" s="347" t="e">
        <f>POWER(B20/$D$19,$C$19)</f>
        <v>#DIV/0!</v>
      </c>
      <c r="F20" s="837"/>
      <c r="G20" s="347" t="e">
        <f>E20*$F$19</f>
        <v>#DIV/0!</v>
      </c>
      <c r="H20" s="142">
        <f>TRUNC($G$13-($G$13/100*B20),2)</f>
        <v>7950</v>
      </c>
      <c r="I20" s="143" t="str">
        <f>A20</f>
        <v>OLYMPUS ITALIA SRL</v>
      </c>
      <c r="J20" s="347">
        <f>IF(I20=I9,J9,IF(I20=$H$7,$I$7,IF(I20=$H$8,$I$8,IF(I20=#REF!,#REF!,IF(I20=$H$10,$I$10,IF(I20=$H$11,$I$11,"1"))))))</f>
        <v>67.5</v>
      </c>
      <c r="K20" s="347"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167" priority="1" operator="containsText" text="NO ANOMALIA">
      <formula>NOT(ISERROR(SEARCH("NO ANOMALIA",M19)))</formula>
    </cfRule>
    <cfRule type="containsText" dxfId="166" priority="2" operator="containsText" text="ANOMALIA">
      <formula>NOT(ISERROR(SEARCH("ANOMALIA",M19)))</formula>
    </cfRule>
  </conditionalFormatting>
  <conditionalFormatting sqref="M19:M20">
    <cfRule type="containsText" dxfId="165" priority="3" operator="containsText" text="ANOMALIA">
      <formula>NOT(ISERROR(SEARCH("ANOMALIA",M19)))</formula>
    </cfRule>
  </conditionalFormatting>
  <conditionalFormatting sqref="L19:L20">
    <cfRule type="expression" dxfId="164" priority="4">
      <formula>L19=MAX($L$19:$L$24)</formula>
    </cfRule>
  </conditionalFormatting>
  <pageMargins left="0.7" right="0.7" top="0.75" bottom="0.75" header="0.3" footer="0.3"/>
  <pageSetup paperSize="9" orientation="portrait"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tabColor rgb="FFFF0000"/>
    <pageSetUpPr fitToPage="1"/>
  </sheetPr>
  <dimension ref="A1:K15"/>
  <sheetViews>
    <sheetView workbookViewId="0">
      <selection activeCell="F19" sqref="F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576</v>
      </c>
      <c r="B2" s="775"/>
      <c r="C2" s="775"/>
      <c r="D2" s="775"/>
      <c r="E2" s="775"/>
      <c r="F2" s="775"/>
      <c r="G2" s="775"/>
      <c r="H2" s="775"/>
      <c r="I2" s="775"/>
      <c r="J2" s="775"/>
      <c r="K2" s="776"/>
    </row>
    <row r="3" spans="1:11" ht="21" thickBot="1" x14ac:dyDescent="0.35">
      <c r="A3" s="777" t="str">
        <f>'Elenco Lotti'!B366</f>
        <v>98344160D2</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Lotti'!C366</f>
        <v>Sonde rettali autostatiche con palloncino 22 - 24 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0" t="s">
        <v>425</v>
      </c>
      <c r="B8" s="151" t="str">
        <f>'Elenco Lotti'!R366</f>
        <v>DESERTO</v>
      </c>
      <c r="C8" s="205"/>
      <c r="D8" s="206"/>
      <c r="E8" s="207"/>
      <c r="F8" s="89" t="e">
        <f>AVERAGE(C8:E8)</f>
        <v>#DIV/0!</v>
      </c>
      <c r="G8" s="341" t="e">
        <f>MAX(F8:F8)</f>
        <v>#DIV/0!</v>
      </c>
      <c r="H8" s="341" t="e">
        <f>F8/$G8</f>
        <v>#DIV/0!</v>
      </c>
      <c r="I8" s="342">
        <v>35</v>
      </c>
      <c r="J8" s="88" t="e">
        <f>H8*I$8</f>
        <v>#DIV/0!</v>
      </c>
      <c r="K8" s="343"/>
    </row>
    <row r="9" spans="1:11" ht="48" customHeight="1" thickBot="1" x14ac:dyDescent="0.25">
      <c r="A9" s="340" t="s">
        <v>426</v>
      </c>
      <c r="B9" s="96" t="str">
        <f>B8</f>
        <v>DESERTO</v>
      </c>
      <c r="C9" s="205"/>
      <c r="D9" s="206"/>
      <c r="E9" s="207"/>
      <c r="F9" s="89" t="e">
        <f>AVERAGE(C9:E9)</f>
        <v>#DIV/0!</v>
      </c>
      <c r="G9" s="341" t="e">
        <f>MAX(F9:F9)</f>
        <v>#DIV/0!</v>
      </c>
      <c r="H9" s="341" t="e">
        <f>F9/$G9</f>
        <v>#DIV/0!</v>
      </c>
      <c r="I9" s="342">
        <v>10</v>
      </c>
      <c r="J9" s="88" t="e">
        <f>H9*I$9</f>
        <v>#DIV/0!</v>
      </c>
      <c r="K9" s="34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5">
    <pageSetUpPr fitToPage="1"/>
  </sheetPr>
  <dimension ref="A1:K15"/>
  <sheetViews>
    <sheetView topLeftCell="A4" workbookViewId="0">
      <selection activeCell="H16" sqref="H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455</v>
      </c>
      <c r="B2" s="775"/>
      <c r="C2" s="775"/>
      <c r="D2" s="775"/>
      <c r="E2" s="775"/>
      <c r="F2" s="775"/>
      <c r="G2" s="775"/>
      <c r="H2" s="775"/>
      <c r="I2" s="775"/>
      <c r="J2" s="775"/>
      <c r="K2" s="776"/>
    </row>
    <row r="3" spans="1:11" ht="21" thickBot="1" x14ac:dyDescent="0.35">
      <c r="A3" s="777" t="str">
        <f>'Elenco Lotti'!B44</f>
        <v>98218910DD</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Lotti'!C44</f>
        <v>Caterete a palloncino 5 e 6 Fr circa utilizzato per occludere temporaneamente il giunto pieloureterale durante  litotrissia percutanea lunghezza 75 cm circa, con  adattatore completamente smontabile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73.5" customHeight="1" thickBot="1" x14ac:dyDescent="0.25">
      <c r="A8" s="386" t="s">
        <v>622</v>
      </c>
      <c r="B8" s="151" t="str">
        <f>'Elenco Lotti'!R44</f>
        <v xml:space="preserve">COOK ITALIA SRL </v>
      </c>
      <c r="C8" s="205">
        <v>0.9</v>
      </c>
      <c r="D8" s="206">
        <v>0.9</v>
      </c>
      <c r="E8" s="207">
        <v>0.9</v>
      </c>
      <c r="F8" s="89">
        <f>AVERAGE(C8:E8)</f>
        <v>0.9</v>
      </c>
      <c r="G8" s="387">
        <f>MAX(F8:F8)</f>
        <v>0.9</v>
      </c>
      <c r="H8" s="387">
        <f>F8/$G8</f>
        <v>1</v>
      </c>
      <c r="I8" s="390">
        <v>50</v>
      </c>
      <c r="J8" s="88">
        <f>H8*I$8</f>
        <v>50</v>
      </c>
      <c r="K8" s="795" t="s">
        <v>643</v>
      </c>
    </row>
    <row r="9" spans="1:11" ht="73.5" customHeight="1" thickBot="1" x14ac:dyDescent="0.25">
      <c r="A9" s="386" t="s">
        <v>623</v>
      </c>
      <c r="B9" s="236" t="str">
        <f>B8</f>
        <v xml:space="preserve">COOK ITALIA SRL </v>
      </c>
      <c r="C9" s="205">
        <v>0.9</v>
      </c>
      <c r="D9" s="206">
        <v>0.9</v>
      </c>
      <c r="E9" s="207">
        <v>0.9</v>
      </c>
      <c r="F9" s="89">
        <f>AVERAGE(C9:E9)</f>
        <v>0.9</v>
      </c>
      <c r="G9" s="387">
        <f>MAX(F9:F9)</f>
        <v>0.9</v>
      </c>
      <c r="H9" s="387">
        <f>F9/$G9</f>
        <v>1</v>
      </c>
      <c r="I9" s="390">
        <v>15</v>
      </c>
      <c r="J9" s="88">
        <f>H9*I$9</f>
        <v>15</v>
      </c>
      <c r="K9" s="796"/>
    </row>
    <row r="10" spans="1:11" ht="73.5" customHeight="1" thickBot="1" x14ac:dyDescent="0.25">
      <c r="A10" s="235" t="s">
        <v>427</v>
      </c>
      <c r="B10" s="236" t="str">
        <f>B8</f>
        <v xml:space="preserve">COOK ITALIA SRL </v>
      </c>
      <c r="C10" s="205">
        <v>0.9</v>
      </c>
      <c r="D10" s="206">
        <v>0.9</v>
      </c>
      <c r="E10" s="207">
        <v>0.9</v>
      </c>
      <c r="F10" s="406">
        <f>AVERAGE(C10:E10)</f>
        <v>0.9</v>
      </c>
      <c r="G10" s="407">
        <f>MAX(F10:F10)</f>
        <v>0.9</v>
      </c>
      <c r="H10" s="407">
        <f>F10/$G10</f>
        <v>1</v>
      </c>
      <c r="I10" s="408">
        <v>10</v>
      </c>
      <c r="J10" s="409">
        <f>H10*I$10</f>
        <v>10</v>
      </c>
      <c r="K10" s="796"/>
    </row>
    <row r="11" spans="1:11" ht="73.5" customHeight="1" thickBot="1" x14ac:dyDescent="0.25">
      <c r="A11" s="235" t="s">
        <v>621</v>
      </c>
      <c r="B11" s="405" t="str">
        <f>B8</f>
        <v xml:space="preserve">COOK ITALIA SRL </v>
      </c>
      <c r="C11" s="237">
        <v>1</v>
      </c>
      <c r="D11" s="238">
        <v>1</v>
      </c>
      <c r="E11" s="239">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 xml:space="preserve">COOK ITALIA SRL </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tabColor rgb="FFFF0000"/>
  </sheetPr>
  <dimension ref="A1:M19"/>
  <sheetViews>
    <sheetView workbookViewId="0">
      <selection activeCell="I25" sqref="I2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576</v>
      </c>
      <c r="B2" s="775"/>
      <c r="C2" s="775"/>
      <c r="D2" s="775"/>
      <c r="E2" s="775"/>
      <c r="F2" s="775"/>
      <c r="G2" s="775"/>
      <c r="H2" s="775"/>
      <c r="I2" s="775"/>
      <c r="J2" s="775"/>
      <c r="K2" s="776"/>
      <c r="L2" s="105"/>
      <c r="M2" s="105"/>
    </row>
    <row r="3" spans="1:13" ht="21" thickBot="1" x14ac:dyDescent="0.35">
      <c r="A3" s="777" t="str">
        <f>'Elenco Lotti'!B366</f>
        <v>98344160D2</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Lotti'!C366</f>
        <v>Sonde rettali autostatiche con palloncino 22 - 24 ch</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133'!A15</f>
        <v>DESERTO</v>
      </c>
      <c r="J8" s="811" t="e">
        <f>'LOTTO 133'!B15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Lotti'!O366</f>
        <v>5300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5300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63" priority="1" operator="containsText" text="NO ANOMALIA">
      <formula>NOT(ISERROR(SEARCH("NO ANOMALIA",M19)))</formula>
    </cfRule>
    <cfRule type="containsText" dxfId="162" priority="2" operator="containsText" text="ANOMALIA">
      <formula>NOT(ISERROR(SEARCH("ANOMALIA",M19)))</formula>
    </cfRule>
  </conditionalFormatting>
  <conditionalFormatting sqref="M19">
    <cfRule type="containsText" dxfId="161" priority="3" operator="containsText" text="ANOMALIA">
      <formula>NOT(ISERROR(SEARCH("ANOMALIA",M19)))</formula>
    </cfRule>
  </conditionalFormatting>
  <conditionalFormatting sqref="L19">
    <cfRule type="expression" dxfId="160" priority="4">
      <formula>L19=MAX($L$19:$L$23)</formula>
    </cfRule>
  </conditionalFormatting>
  <pageMargins left="0.7" right="0.7" top="0.75" bottom="0.75" header="0.3" footer="0.3"/>
  <pageSetup paperSize="9" orientation="portrait"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pageSetUpPr fitToPage="1"/>
  </sheetPr>
  <dimension ref="A1:K16"/>
  <sheetViews>
    <sheetView workbookViewId="0">
      <selection activeCell="E16" sqref="E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577</v>
      </c>
      <c r="B2" s="775"/>
      <c r="C2" s="775"/>
      <c r="D2" s="775"/>
      <c r="E2" s="775"/>
      <c r="F2" s="775"/>
      <c r="G2" s="775"/>
      <c r="H2" s="775"/>
      <c r="I2" s="775"/>
      <c r="J2" s="775"/>
      <c r="K2" s="776"/>
    </row>
    <row r="3" spans="1:11" ht="21" thickBot="1" x14ac:dyDescent="0.35">
      <c r="A3" s="777" t="str">
        <f>'Elenco Lotti'!B367</f>
        <v>983442583D</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Lotti'!C367</f>
        <v>Raccordo universale in latex tra cateterino ureterale e sacca sterile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Lotti'!R367</f>
        <v>COLOPLAST</v>
      </c>
      <c r="C8" s="205">
        <v>0.9</v>
      </c>
      <c r="D8" s="206">
        <v>0.9</v>
      </c>
      <c r="E8" s="207">
        <v>0.9</v>
      </c>
      <c r="F8" s="89">
        <f>AVERAGE(C8:E8)</f>
        <v>0.9</v>
      </c>
      <c r="G8" s="438">
        <f>MAX(F8:F8)</f>
        <v>0.9</v>
      </c>
      <c r="H8" s="438">
        <f>F8/$G8</f>
        <v>1</v>
      </c>
      <c r="I8" s="441">
        <v>50</v>
      </c>
      <c r="J8" s="88">
        <f>H8*I$8</f>
        <v>50</v>
      </c>
      <c r="K8" s="795" t="s">
        <v>695</v>
      </c>
    </row>
    <row r="9" spans="1:11" ht="48" customHeight="1" thickBot="1" x14ac:dyDescent="0.25">
      <c r="A9" s="437" t="s">
        <v>623</v>
      </c>
      <c r="B9" s="236" t="str">
        <f>B8</f>
        <v>COLOPLAST</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577</v>
      </c>
      <c r="B2" s="775"/>
      <c r="C2" s="775"/>
      <c r="D2" s="775"/>
      <c r="E2" s="775"/>
      <c r="F2" s="775"/>
      <c r="G2" s="775"/>
      <c r="H2" s="775"/>
      <c r="I2" s="775"/>
      <c r="J2" s="775"/>
      <c r="K2" s="776"/>
      <c r="L2" s="105"/>
      <c r="M2" s="105"/>
    </row>
    <row r="3" spans="1:13" ht="21" thickBot="1" x14ac:dyDescent="0.35">
      <c r="A3" s="777" t="str">
        <f>'Elenco Lotti'!B367</f>
        <v>983442583D</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Lotti'!C367</f>
        <v>Raccordo universale in latex tra cateterino ureterale e sacca sterile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134'!A16</f>
        <v>COLOPLAST</v>
      </c>
      <c r="J8" s="811">
        <f>'LOTTO 134'!B16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Lotti'!O367</f>
        <v>6625</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6625</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59" priority="1" operator="containsText" text="NO ANOMALIA">
      <formula>NOT(ISERROR(SEARCH("NO ANOMALIA",M19)))</formula>
    </cfRule>
    <cfRule type="containsText" dxfId="158" priority="2" operator="containsText" text="ANOMALIA">
      <formula>NOT(ISERROR(SEARCH("ANOMALIA",M19)))</formula>
    </cfRule>
  </conditionalFormatting>
  <conditionalFormatting sqref="M19">
    <cfRule type="containsText" dxfId="157" priority="3" operator="containsText" text="ANOMALIA">
      <formula>NOT(ISERROR(SEARCH("ANOMALIA",M19)))</formula>
    </cfRule>
  </conditionalFormatting>
  <conditionalFormatting sqref="L19">
    <cfRule type="expression" dxfId="156" priority="4">
      <formula>L19=MAX($L$19:$L$23)</formula>
    </cfRule>
  </conditionalFormatting>
  <pageMargins left="0.7" right="0.7" top="0.75" bottom="0.75" header="0.3" footer="0.3"/>
  <pageSetup paperSize="9" orientation="portrait"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pageSetUpPr fitToPage="1"/>
  </sheetPr>
  <dimension ref="A1:K21"/>
  <sheetViews>
    <sheetView topLeftCell="A7" workbookViewId="0">
      <selection activeCell="G21" sqref="G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578</v>
      </c>
      <c r="B2" s="775"/>
      <c r="C2" s="775"/>
      <c r="D2" s="775"/>
      <c r="E2" s="775"/>
      <c r="F2" s="775"/>
      <c r="G2" s="775"/>
      <c r="H2" s="775"/>
      <c r="I2" s="775"/>
      <c r="J2" s="775"/>
      <c r="K2" s="776"/>
    </row>
    <row r="3" spans="1:11" ht="21" thickBot="1" x14ac:dyDescent="0.35">
      <c r="A3" s="777" t="str">
        <f>'Elenco Lotti'!B368</f>
        <v>98344458BE</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Lotti'!C368</f>
        <v xml:space="preserve">Raccordo con attacco luer lock (flessibile e non), sterile, per catetere ureterale da ch 3 ch 6 </v>
      </c>
      <c r="B5" s="781"/>
      <c r="C5" s="781"/>
      <c r="D5" s="781"/>
      <c r="E5" s="781"/>
      <c r="F5" s="781"/>
      <c r="G5" s="781"/>
      <c r="H5" s="781"/>
      <c r="I5" s="781"/>
      <c r="J5" s="781"/>
      <c r="K5" s="782"/>
    </row>
    <row r="6" spans="1:11" ht="33"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786" t="s">
        <v>622</v>
      </c>
      <c r="B8" s="151" t="str">
        <f>'Elenco Lotti'!R368</f>
        <v>TELEFLEX MEDICAL SRL</v>
      </c>
      <c r="C8" s="205">
        <v>0.9</v>
      </c>
      <c r="D8" s="206">
        <v>0.9</v>
      </c>
      <c r="E8" s="207">
        <v>0.9</v>
      </c>
      <c r="F8" s="89">
        <f t="shared" ref="F8:F15" si="0">AVERAGE(C8:E8)</f>
        <v>0.9</v>
      </c>
      <c r="G8" s="789">
        <f>MAX(F8:F9)</f>
        <v>0.9</v>
      </c>
      <c r="H8" s="438">
        <f>F8/$G8</f>
        <v>1</v>
      </c>
      <c r="I8" s="792">
        <v>50</v>
      </c>
      <c r="J8" s="88">
        <f>H8*I$8</f>
        <v>50</v>
      </c>
      <c r="K8" s="795" t="s">
        <v>696</v>
      </c>
    </row>
    <row r="9" spans="1:11" ht="48" customHeight="1" thickBot="1" x14ac:dyDescent="0.25">
      <c r="A9" s="787"/>
      <c r="B9" s="286" t="str">
        <f>'Elenco Lotti'!R369</f>
        <v>COLOPLAST</v>
      </c>
      <c r="C9" s="208">
        <v>0.75</v>
      </c>
      <c r="D9" s="209">
        <v>0.75</v>
      </c>
      <c r="E9" s="210">
        <v>0.75</v>
      </c>
      <c r="F9" s="92">
        <f t="shared" si="0"/>
        <v>0.75</v>
      </c>
      <c r="G9" s="790"/>
      <c r="H9" s="439">
        <f>F9/$G8</f>
        <v>0.83333333333333326</v>
      </c>
      <c r="I9" s="793"/>
      <c r="J9" s="91">
        <f>H9*I$8</f>
        <v>41.666666666666664</v>
      </c>
      <c r="K9" s="796"/>
    </row>
    <row r="10" spans="1:11" ht="48" customHeight="1" thickBot="1" x14ac:dyDescent="0.25">
      <c r="A10" s="786" t="s">
        <v>623</v>
      </c>
      <c r="B10" s="236" t="str">
        <f>B8</f>
        <v>TELEFLEX MEDICAL SRL</v>
      </c>
      <c r="C10" s="205">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405" t="str">
        <f>B9</f>
        <v>COLOPLAST</v>
      </c>
      <c r="C11" s="208">
        <v>0.75</v>
      </c>
      <c r="D11" s="209">
        <v>0.75</v>
      </c>
      <c r="E11" s="210">
        <v>0.75</v>
      </c>
      <c r="F11" s="92">
        <f t="shared" si="0"/>
        <v>0.75</v>
      </c>
      <c r="G11" s="790"/>
      <c r="H11" s="439">
        <f>F11/$G10</f>
        <v>0.83333333333333326</v>
      </c>
      <c r="I11" s="793"/>
      <c r="J11" s="91">
        <f>H11*I$10</f>
        <v>12.499999999999998</v>
      </c>
      <c r="K11" s="796"/>
    </row>
    <row r="12" spans="1:11" ht="48" customHeight="1" thickBot="1" x14ac:dyDescent="0.25">
      <c r="A12" s="786" t="s">
        <v>427</v>
      </c>
      <c r="B12" s="236" t="str">
        <f>B8</f>
        <v>TELEFLEX MEDICAL SRL</v>
      </c>
      <c r="C12" s="205">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405" t="str">
        <f>B9</f>
        <v>COLOPLAST</v>
      </c>
      <c r="C13" s="208">
        <v>0.75</v>
      </c>
      <c r="D13" s="209">
        <v>0.75</v>
      </c>
      <c r="E13" s="210">
        <v>0.75</v>
      </c>
      <c r="F13" s="95">
        <f t="shared" si="0"/>
        <v>0.75</v>
      </c>
      <c r="G13" s="791"/>
      <c r="H13" s="440">
        <f>F13/$G12</f>
        <v>0.83333333333333326</v>
      </c>
      <c r="I13" s="794"/>
      <c r="J13" s="94">
        <f>H13*I$12</f>
        <v>8.3333333333333321</v>
      </c>
      <c r="K13" s="796"/>
    </row>
    <row r="14" spans="1:11" ht="48" customHeight="1" thickBot="1" x14ac:dyDescent="0.25">
      <c r="A14" s="786" t="s">
        <v>621</v>
      </c>
      <c r="B14" s="236" t="str">
        <f>B8</f>
        <v>TELEFLEX MEDICAL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COLOPLAST</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TELEFLEX MEDICAL SRL</v>
      </c>
      <c r="B20" s="148">
        <f>J8+J10+J12+J14</f>
        <v>80</v>
      </c>
      <c r="C20" s="599"/>
      <c r="D20" s="531"/>
      <c r="E20" s="531"/>
      <c r="F20" s="532"/>
      <c r="G20" s="531"/>
      <c r="H20" s="105"/>
      <c r="I20" s="105"/>
      <c r="J20" s="105"/>
      <c r="K20" s="105"/>
    </row>
    <row r="21" spans="1:11" ht="16.5" thickBot="1" x14ac:dyDescent="0.3">
      <c r="A21" s="112" t="str">
        <f>B9</f>
        <v>COLOPLAST</v>
      </c>
      <c r="B21" s="113">
        <f>J9+J11+J13+J15</f>
        <v>67.5</v>
      </c>
      <c r="C21" s="599"/>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4:A15"/>
    <mergeCell ref="G14:G15"/>
    <mergeCell ref="I14:I15"/>
    <mergeCell ref="A12:A13"/>
    <mergeCell ref="G12:G13"/>
    <mergeCell ref="I12:I13"/>
    <mergeCell ref="K8:K15"/>
    <mergeCell ref="B1:K1"/>
    <mergeCell ref="A2:K2"/>
    <mergeCell ref="A3:K3"/>
    <mergeCell ref="A4:K4"/>
    <mergeCell ref="A5:K6"/>
    <mergeCell ref="A8:A9"/>
    <mergeCell ref="G8:G9"/>
    <mergeCell ref="I8:I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578</v>
      </c>
      <c r="B2" s="775"/>
      <c r="C2" s="775"/>
      <c r="D2" s="775"/>
      <c r="E2" s="775"/>
      <c r="F2" s="775"/>
      <c r="G2" s="775"/>
      <c r="H2" s="775"/>
      <c r="I2" s="775"/>
      <c r="J2" s="775"/>
      <c r="K2" s="776"/>
      <c r="L2" s="105"/>
      <c r="M2" s="105"/>
    </row>
    <row r="3" spans="1:13" ht="21" thickBot="1" x14ac:dyDescent="0.35">
      <c r="A3" s="777" t="str">
        <f>'Elenco Lotti'!B368</f>
        <v>98344458BE</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Lotti'!C368</f>
        <v xml:space="preserve">Raccordo con attacco luer lock (flessibile e non), sterile, per catetere ureterale da ch 3 ch 6 </v>
      </c>
      <c r="B5" s="781"/>
      <c r="C5" s="781"/>
      <c r="D5" s="781"/>
      <c r="E5" s="781"/>
      <c r="F5" s="781"/>
      <c r="G5" s="781"/>
      <c r="H5" s="781"/>
      <c r="I5" s="781"/>
      <c r="J5" s="781"/>
      <c r="K5" s="782"/>
      <c r="L5" s="105"/>
      <c r="M5" s="105"/>
    </row>
    <row r="6" spans="1:13" ht="11.2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135'!A20</f>
        <v>TELEFLEX MEDICAL SRL</v>
      </c>
      <c r="J8" s="811">
        <f>'LOTTO 135'!B20</f>
        <v>80</v>
      </c>
      <c r="K8" s="812"/>
      <c r="L8" s="117"/>
      <c r="M8" s="118"/>
    </row>
    <row r="9" spans="1:13" ht="16.5" thickBot="1" x14ac:dyDescent="0.3">
      <c r="A9" s="808"/>
      <c r="B9" s="808"/>
      <c r="C9" s="808"/>
      <c r="D9" s="808"/>
      <c r="E9" s="808"/>
      <c r="F9" s="808"/>
      <c r="G9" s="808"/>
      <c r="H9" s="808"/>
      <c r="I9" s="144" t="str">
        <f>'LOTTO 135'!A21</f>
        <v>COLOPLAST</v>
      </c>
      <c r="J9" s="811">
        <f>'LOTTO 135'!B21</f>
        <v>67.5</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44"/>
      <c r="F12" s="105"/>
      <c r="G12" s="822" t="s">
        <v>432</v>
      </c>
      <c r="H12" s="823"/>
      <c r="I12" s="144"/>
      <c r="J12" s="811"/>
      <c r="K12" s="812"/>
      <c r="L12" s="117"/>
      <c r="M12" s="118"/>
    </row>
    <row r="13" spans="1:13" ht="16.5" thickBot="1" x14ac:dyDescent="0.3">
      <c r="A13" s="819" t="s">
        <v>433</v>
      </c>
      <c r="B13" s="820"/>
      <c r="C13" s="820"/>
      <c r="D13" s="821"/>
      <c r="E13" s="344"/>
      <c r="F13" s="105"/>
      <c r="G13" s="824">
        <f>'Elenco Lotti'!O368</f>
        <v>2650</v>
      </c>
      <c r="H13" s="825"/>
      <c r="I13" s="144"/>
      <c r="J13" s="811"/>
      <c r="K13" s="812"/>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345" t="e">
        <f>POWER(B19/$D$19,$C$19)</f>
        <v>#DIV/0!</v>
      </c>
      <c r="F19" s="835">
        <v>40</v>
      </c>
      <c r="G19" s="345" t="e">
        <f>E19*$F$19</f>
        <v>#DIV/0!</v>
      </c>
      <c r="H19" s="134">
        <f>TRUNC($G$13-($G$13/100*B19),2)</f>
        <v>2650</v>
      </c>
      <c r="I19" s="135" t="str">
        <f>A19</f>
        <v>TELEFLEX MEDICAL SRL</v>
      </c>
      <c r="J19" s="345">
        <f>IF(I19=I8,J8,IF(I19=$H$7,$I$7,IF(I19=$H$8,$I$8,IF(I19=#REF!,#REF!,IF(I19=$H$10,$I$10,IF(I19=$H$11,$I$11,"1"))))))</f>
        <v>80</v>
      </c>
      <c r="K19" s="345" t="e">
        <f>G19</f>
        <v>#DIV/0!</v>
      </c>
      <c r="L19" s="70" t="e">
        <f>SUM(J19,K19)</f>
        <v>#DIV/0!</v>
      </c>
      <c r="M19" s="71" t="e">
        <f>IF(AND(K19&gt;=20,J19&gt;=60),"ANOMALIA","NO ANOMALIA")</f>
        <v>#DIV/0!</v>
      </c>
    </row>
    <row r="20" spans="1:13" ht="16.5" thickBot="1" x14ac:dyDescent="0.25">
      <c r="A20" s="140" t="str">
        <f>I9</f>
        <v>COLOPLAST</v>
      </c>
      <c r="B20" s="204"/>
      <c r="C20" s="837"/>
      <c r="D20" s="837"/>
      <c r="E20" s="347" t="e">
        <f>POWER(B20/$D$19,$C$19)</f>
        <v>#DIV/0!</v>
      </c>
      <c r="F20" s="837"/>
      <c r="G20" s="347" t="e">
        <f>E20*$F$19</f>
        <v>#DIV/0!</v>
      </c>
      <c r="H20" s="142">
        <f>TRUNC($G$13-($G$13/100*B20),2)</f>
        <v>2650</v>
      </c>
      <c r="I20" s="143" t="str">
        <f>A20</f>
        <v>COLOPLAST</v>
      </c>
      <c r="J20" s="347">
        <f>IF(I20=I9,J9,IF(I20=$H$7,$I$7,IF(I20=$H$8,$I$8,IF(I20=#REF!,#REF!,IF(I20=$H$10,$I$10,IF(I20=$H$11,$I$11,"1"))))))</f>
        <v>67.5</v>
      </c>
      <c r="K20" s="347"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155" priority="1" operator="containsText" text="NO ANOMALIA">
      <formula>NOT(ISERROR(SEARCH("NO ANOMALIA",M19)))</formula>
    </cfRule>
    <cfRule type="containsText" dxfId="154" priority="2" operator="containsText" text="ANOMALIA">
      <formula>NOT(ISERROR(SEARCH("ANOMALIA",M19)))</formula>
    </cfRule>
  </conditionalFormatting>
  <conditionalFormatting sqref="M19:M20">
    <cfRule type="containsText" dxfId="153" priority="3" operator="containsText" text="ANOMALIA">
      <formula>NOT(ISERROR(SEARCH("ANOMALIA",M19)))</formula>
    </cfRule>
  </conditionalFormatting>
  <conditionalFormatting sqref="L19:L20">
    <cfRule type="expression" dxfId="152" priority="4">
      <formula>L19=MAX($L$19:$L$24)</formula>
    </cfRule>
  </conditionalFormatting>
  <pageMargins left="0.7" right="0.7" top="0.75" bottom="0.75" header="0.3" footer="0.3"/>
  <pageSetup paperSize="9" orientation="portrait"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pageSetUpPr fitToPage="1"/>
  </sheetPr>
  <dimension ref="A1:K41"/>
  <sheetViews>
    <sheetView topLeftCell="A13" workbookViewId="0">
      <selection activeCell="K8" sqref="K8:K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579</v>
      </c>
      <c r="B2" s="775"/>
      <c r="C2" s="775"/>
      <c r="D2" s="775"/>
      <c r="E2" s="775"/>
      <c r="F2" s="775"/>
      <c r="G2" s="775"/>
      <c r="H2" s="775"/>
      <c r="I2" s="775"/>
      <c r="J2" s="775"/>
      <c r="K2" s="776"/>
    </row>
    <row r="3" spans="1:11" ht="21" thickBot="1" x14ac:dyDescent="0.35">
      <c r="A3" s="777">
        <f>'Elenco Lotti'!B370</f>
        <v>9834476255</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Lotti'!C370</f>
        <v>Tappo per catetere, in PVC, sterile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Lotti'!R370</f>
        <v>F.A.S.E.</v>
      </c>
      <c r="C8" s="217">
        <v>0.9</v>
      </c>
      <c r="D8" s="206">
        <v>0.9</v>
      </c>
      <c r="E8" s="207">
        <v>0.9</v>
      </c>
      <c r="F8" s="489">
        <f>AVERAGE(C8:E8)</f>
        <v>0.9</v>
      </c>
      <c r="G8" s="789">
        <f>MAX(F8:F13)</f>
        <v>0.9</v>
      </c>
      <c r="H8" s="438">
        <f>F8/$G8</f>
        <v>1</v>
      </c>
      <c r="I8" s="792">
        <v>50</v>
      </c>
      <c r="J8" s="88">
        <f>H8*I$8</f>
        <v>50</v>
      </c>
      <c r="K8" s="795" t="s">
        <v>697</v>
      </c>
    </row>
    <row r="9" spans="1:11" ht="15.75" x14ac:dyDescent="0.2">
      <c r="A9" s="787"/>
      <c r="B9" s="484" t="str">
        <f>'Elenco Lotti'!R371</f>
        <v>COLOPLAST</v>
      </c>
      <c r="C9" s="218">
        <v>0.9</v>
      </c>
      <c r="D9" s="209">
        <v>0.9</v>
      </c>
      <c r="E9" s="210">
        <v>0.9</v>
      </c>
      <c r="F9" s="490">
        <f t="shared" ref="F9:F31" si="0">AVERAGE(C9:E9)</f>
        <v>0.9</v>
      </c>
      <c r="G9" s="790"/>
      <c r="H9" s="439">
        <f>F9/$G8</f>
        <v>1</v>
      </c>
      <c r="I9" s="793"/>
      <c r="J9" s="91">
        <f t="shared" ref="J9:J13" si="1">H9*I$8</f>
        <v>50</v>
      </c>
      <c r="K9" s="796"/>
    </row>
    <row r="10" spans="1:11" ht="15.75" x14ac:dyDescent="0.2">
      <c r="A10" s="787"/>
      <c r="B10" s="484" t="str">
        <f>'Elenco Lotti'!R372</f>
        <v>SANIC SRL A SOCIO UNICO</v>
      </c>
      <c r="C10" s="218">
        <v>0.9</v>
      </c>
      <c r="D10" s="209">
        <v>0.9</v>
      </c>
      <c r="E10" s="210">
        <v>0.9</v>
      </c>
      <c r="F10" s="490">
        <f t="shared" si="0"/>
        <v>0.9</v>
      </c>
      <c r="G10" s="790"/>
      <c r="H10" s="439">
        <f>F10/$G8</f>
        <v>1</v>
      </c>
      <c r="I10" s="793"/>
      <c r="J10" s="91">
        <f t="shared" si="1"/>
        <v>50</v>
      </c>
      <c r="K10" s="796"/>
    </row>
    <row r="11" spans="1:11" ht="33" customHeight="1" x14ac:dyDescent="0.2">
      <c r="A11" s="787"/>
      <c r="B11" s="469" t="str">
        <f>'Elenco Lotti'!R373</f>
        <v>MEDLINE INTERNATIONAL ITALY SRL UNIP.</v>
      </c>
      <c r="C11" s="218">
        <v>0.9</v>
      </c>
      <c r="D11" s="209">
        <v>0.9</v>
      </c>
      <c r="E11" s="210">
        <v>0.9</v>
      </c>
      <c r="F11" s="490">
        <f t="shared" si="0"/>
        <v>0.9</v>
      </c>
      <c r="G11" s="790"/>
      <c r="H11" s="439">
        <f>F11/$G8</f>
        <v>1</v>
      </c>
      <c r="I11" s="793"/>
      <c r="J11" s="91">
        <f t="shared" si="1"/>
        <v>50</v>
      </c>
      <c r="K11" s="796"/>
    </row>
    <row r="12" spans="1:11" ht="15.75" x14ac:dyDescent="0.2">
      <c r="A12" s="787"/>
      <c r="B12" s="469" t="str">
        <f>'Elenco Lotti'!R374</f>
        <v>CARBINI SRL</v>
      </c>
      <c r="C12" s="218">
        <v>0.9</v>
      </c>
      <c r="D12" s="209">
        <v>0.9</v>
      </c>
      <c r="E12" s="210">
        <v>0.9</v>
      </c>
      <c r="F12" s="490">
        <f t="shared" si="0"/>
        <v>0.9</v>
      </c>
      <c r="G12" s="790"/>
      <c r="H12" s="439">
        <f>F12/$G8</f>
        <v>1</v>
      </c>
      <c r="I12" s="793"/>
      <c r="J12" s="91">
        <f t="shared" si="1"/>
        <v>50</v>
      </c>
      <c r="K12" s="796"/>
    </row>
    <row r="13" spans="1:11" ht="16.5" thickBot="1" x14ac:dyDescent="0.25">
      <c r="A13" s="805"/>
      <c r="B13" s="485" t="str">
        <f>'Elenco Lotti'!R375</f>
        <v>CLINI-LAB SRL</v>
      </c>
      <c r="C13" s="220">
        <v>0.9</v>
      </c>
      <c r="D13" s="215">
        <v>0.9</v>
      </c>
      <c r="E13" s="216">
        <v>0.9</v>
      </c>
      <c r="F13" s="492">
        <f t="shared" si="0"/>
        <v>0.9</v>
      </c>
      <c r="G13" s="806"/>
      <c r="H13" s="442">
        <f>F13/$G8</f>
        <v>1</v>
      </c>
      <c r="I13" s="807"/>
      <c r="J13" s="102">
        <f t="shared" si="1"/>
        <v>50</v>
      </c>
      <c r="K13" s="796"/>
    </row>
    <row r="14" spans="1:11" ht="15.75" customHeight="1" x14ac:dyDescent="0.2">
      <c r="A14" s="860" t="s">
        <v>623</v>
      </c>
      <c r="B14" s="96" t="str">
        <f t="shared" ref="B14:B19" si="2">B8</f>
        <v>F.A.S.E.</v>
      </c>
      <c r="C14" s="217">
        <v>0.9</v>
      </c>
      <c r="D14" s="206">
        <v>0.9</v>
      </c>
      <c r="E14" s="207">
        <v>0.9</v>
      </c>
      <c r="F14" s="221">
        <f t="shared" si="0"/>
        <v>0.9</v>
      </c>
      <c r="G14" s="861">
        <f>MAX(F14:F19)</f>
        <v>0.9</v>
      </c>
      <c r="H14" s="443">
        <f>F14/$G14</f>
        <v>1</v>
      </c>
      <c r="I14" s="859">
        <v>15</v>
      </c>
      <c r="J14" s="222">
        <f>H14*I$14</f>
        <v>15</v>
      </c>
      <c r="K14" s="796"/>
    </row>
    <row r="15" spans="1:11" ht="15.75" x14ac:dyDescent="0.2">
      <c r="A15" s="787"/>
      <c r="B15" s="97" t="str">
        <f t="shared" si="2"/>
        <v>COLOPLAST</v>
      </c>
      <c r="C15" s="218">
        <v>0.9</v>
      </c>
      <c r="D15" s="209">
        <v>0.9</v>
      </c>
      <c r="E15" s="210">
        <v>0.9</v>
      </c>
      <c r="F15" s="92">
        <f t="shared" si="0"/>
        <v>0.9</v>
      </c>
      <c r="G15" s="790"/>
      <c r="H15" s="439">
        <f>F15/$G14</f>
        <v>1</v>
      </c>
      <c r="I15" s="793"/>
      <c r="J15" s="91">
        <f t="shared" ref="J15:J19" si="3">H15*I$14</f>
        <v>15</v>
      </c>
      <c r="K15" s="796"/>
    </row>
    <row r="16" spans="1:11" ht="15.75" x14ac:dyDescent="0.2">
      <c r="A16" s="787"/>
      <c r="B16" s="97" t="str">
        <f t="shared" si="2"/>
        <v>SANIC SRL A SOCIO UNICO</v>
      </c>
      <c r="C16" s="218">
        <v>0.9</v>
      </c>
      <c r="D16" s="209">
        <v>0.9</v>
      </c>
      <c r="E16" s="210">
        <v>0.9</v>
      </c>
      <c r="F16" s="92">
        <f t="shared" si="0"/>
        <v>0.9</v>
      </c>
      <c r="G16" s="790"/>
      <c r="H16" s="439">
        <f>F16/$G14</f>
        <v>1</v>
      </c>
      <c r="I16" s="793"/>
      <c r="J16" s="91">
        <f t="shared" si="3"/>
        <v>15</v>
      </c>
      <c r="K16" s="796"/>
    </row>
    <row r="17" spans="1:11" ht="31.5" x14ac:dyDescent="0.2">
      <c r="A17" s="787"/>
      <c r="B17" s="97" t="str">
        <f t="shared" si="2"/>
        <v>MEDLINE INTERNATIONAL ITALY SRL UNIP.</v>
      </c>
      <c r="C17" s="218">
        <v>0.9</v>
      </c>
      <c r="D17" s="209">
        <v>0.9</v>
      </c>
      <c r="E17" s="210">
        <v>0.9</v>
      </c>
      <c r="F17" s="92">
        <f t="shared" si="0"/>
        <v>0.9</v>
      </c>
      <c r="G17" s="790"/>
      <c r="H17" s="439">
        <f>F17/$G14</f>
        <v>1</v>
      </c>
      <c r="I17" s="793"/>
      <c r="J17" s="91">
        <f t="shared" si="3"/>
        <v>15</v>
      </c>
      <c r="K17" s="796"/>
    </row>
    <row r="18" spans="1:11" ht="15.75" x14ac:dyDescent="0.2">
      <c r="A18" s="787"/>
      <c r="B18" s="97" t="str">
        <f t="shared" si="2"/>
        <v>CARBINI SRL</v>
      </c>
      <c r="C18" s="218">
        <v>0.9</v>
      </c>
      <c r="D18" s="209">
        <v>0.9</v>
      </c>
      <c r="E18" s="210">
        <v>0.9</v>
      </c>
      <c r="F18" s="92">
        <f t="shared" si="0"/>
        <v>0.9</v>
      </c>
      <c r="G18" s="790"/>
      <c r="H18" s="439">
        <f>F18/$G14</f>
        <v>1</v>
      </c>
      <c r="I18" s="793"/>
      <c r="J18" s="91">
        <f t="shared" si="3"/>
        <v>15</v>
      </c>
      <c r="K18" s="796"/>
    </row>
    <row r="19" spans="1:11" ht="16.5" thickBot="1" x14ac:dyDescent="0.25">
      <c r="A19" s="788"/>
      <c r="B19" s="98" t="str">
        <f t="shared" si="2"/>
        <v>CLINI-LAB SRL</v>
      </c>
      <c r="C19" s="220">
        <v>0.9</v>
      </c>
      <c r="D19" s="215">
        <v>0.9</v>
      </c>
      <c r="E19" s="216">
        <v>0.9</v>
      </c>
      <c r="F19" s="95">
        <f t="shared" si="0"/>
        <v>0.9</v>
      </c>
      <c r="G19" s="791"/>
      <c r="H19" s="440">
        <f>F19/$G14</f>
        <v>1</v>
      </c>
      <c r="I19" s="794"/>
      <c r="J19" s="94">
        <f t="shared" si="3"/>
        <v>15</v>
      </c>
      <c r="K19" s="796"/>
    </row>
    <row r="20" spans="1:11" ht="15.75" customHeight="1" x14ac:dyDescent="0.2">
      <c r="A20" s="786" t="s">
        <v>427</v>
      </c>
      <c r="B20" s="99" t="str">
        <f t="shared" ref="B20:B25" si="4">B8</f>
        <v>F.A.S.E.</v>
      </c>
      <c r="C20" s="217">
        <v>0.9</v>
      </c>
      <c r="D20" s="206">
        <v>0.9</v>
      </c>
      <c r="E20" s="207">
        <v>0.9</v>
      </c>
      <c r="F20" s="89">
        <f t="shared" si="0"/>
        <v>0.9</v>
      </c>
      <c r="G20" s="789">
        <f>MAX(F20:F25)</f>
        <v>0.9</v>
      </c>
      <c r="H20" s="438">
        <f>F20/$G20</f>
        <v>1</v>
      </c>
      <c r="I20" s="792">
        <v>10</v>
      </c>
      <c r="J20" s="88">
        <f>H20*I$20</f>
        <v>10</v>
      </c>
      <c r="K20" s="796"/>
    </row>
    <row r="21" spans="1:11" ht="15.75" x14ac:dyDescent="0.2">
      <c r="A21" s="787"/>
      <c r="B21" s="97" t="str">
        <f t="shared" si="4"/>
        <v>COLOPLAST</v>
      </c>
      <c r="C21" s="218">
        <v>0.9</v>
      </c>
      <c r="D21" s="209">
        <v>0.9</v>
      </c>
      <c r="E21" s="210">
        <v>0.9</v>
      </c>
      <c r="F21" s="92">
        <f t="shared" si="0"/>
        <v>0.9</v>
      </c>
      <c r="G21" s="790"/>
      <c r="H21" s="439">
        <f>F21/$G20</f>
        <v>1</v>
      </c>
      <c r="I21" s="793"/>
      <c r="J21" s="91">
        <f t="shared" ref="J21:J25" si="5">H21*I$20</f>
        <v>10</v>
      </c>
      <c r="K21" s="796"/>
    </row>
    <row r="22" spans="1:11" ht="15.75" x14ac:dyDescent="0.2">
      <c r="A22" s="787"/>
      <c r="B22" s="97" t="str">
        <f t="shared" si="4"/>
        <v>SANIC SRL A SOCIO UNICO</v>
      </c>
      <c r="C22" s="218">
        <v>0.9</v>
      </c>
      <c r="D22" s="209">
        <v>0.9</v>
      </c>
      <c r="E22" s="210">
        <v>0.9</v>
      </c>
      <c r="F22" s="92">
        <f t="shared" si="0"/>
        <v>0.9</v>
      </c>
      <c r="G22" s="790"/>
      <c r="H22" s="439">
        <f>F22/$G20</f>
        <v>1</v>
      </c>
      <c r="I22" s="793"/>
      <c r="J22" s="91">
        <f t="shared" si="5"/>
        <v>10</v>
      </c>
      <c r="K22" s="796"/>
    </row>
    <row r="23" spans="1:11" ht="31.5" x14ac:dyDescent="0.2">
      <c r="A23" s="787"/>
      <c r="B23" s="97" t="str">
        <f t="shared" si="4"/>
        <v>MEDLINE INTERNATIONAL ITALY SRL UNIP.</v>
      </c>
      <c r="C23" s="218">
        <v>0.9</v>
      </c>
      <c r="D23" s="209">
        <v>0.9</v>
      </c>
      <c r="E23" s="210">
        <v>0.9</v>
      </c>
      <c r="F23" s="92">
        <f t="shared" si="0"/>
        <v>0.9</v>
      </c>
      <c r="G23" s="790"/>
      <c r="H23" s="439">
        <f>F23/$G20</f>
        <v>1</v>
      </c>
      <c r="I23" s="793"/>
      <c r="J23" s="91">
        <f t="shared" si="5"/>
        <v>10</v>
      </c>
      <c r="K23" s="796"/>
    </row>
    <row r="24" spans="1:11" ht="15.75" x14ac:dyDescent="0.2">
      <c r="A24" s="787"/>
      <c r="B24" s="97" t="str">
        <f t="shared" si="4"/>
        <v>CARBINI SRL</v>
      </c>
      <c r="C24" s="218">
        <v>0.9</v>
      </c>
      <c r="D24" s="209">
        <v>0.9</v>
      </c>
      <c r="E24" s="210">
        <v>0.9</v>
      </c>
      <c r="F24" s="92">
        <f t="shared" si="0"/>
        <v>0.9</v>
      </c>
      <c r="G24" s="790"/>
      <c r="H24" s="439">
        <f>F24/$G20</f>
        <v>1</v>
      </c>
      <c r="I24" s="793"/>
      <c r="J24" s="91">
        <f t="shared" si="5"/>
        <v>10</v>
      </c>
      <c r="K24" s="796"/>
    </row>
    <row r="25" spans="1:11" ht="16.5" thickBot="1" x14ac:dyDescent="0.25">
      <c r="A25" s="805"/>
      <c r="B25" s="100" t="str">
        <f t="shared" si="4"/>
        <v>CLINI-LAB SRL</v>
      </c>
      <c r="C25" s="219">
        <v>0.9</v>
      </c>
      <c r="D25" s="212">
        <v>0.9</v>
      </c>
      <c r="E25" s="213">
        <v>0.9</v>
      </c>
      <c r="F25" s="101">
        <f t="shared" si="0"/>
        <v>0.9</v>
      </c>
      <c r="G25" s="806"/>
      <c r="H25" s="442">
        <f>F25/$G20</f>
        <v>1</v>
      </c>
      <c r="I25" s="807"/>
      <c r="J25" s="102">
        <f t="shared" si="5"/>
        <v>10</v>
      </c>
      <c r="K25" s="796"/>
    </row>
    <row r="26" spans="1:11" ht="26.25" customHeight="1" thickBot="1" x14ac:dyDescent="0.25">
      <c r="A26" s="786" t="s">
        <v>621</v>
      </c>
      <c r="B26" s="478" t="str">
        <f>B8</f>
        <v>F.A.S.E.</v>
      </c>
      <c r="C26" s="217">
        <v>1</v>
      </c>
      <c r="D26" s="206">
        <v>1</v>
      </c>
      <c r="E26" s="207">
        <v>1</v>
      </c>
      <c r="F26" s="492">
        <f t="shared" si="0"/>
        <v>1</v>
      </c>
      <c r="G26" s="789">
        <f>MAX(F26:F31)</f>
        <v>1</v>
      </c>
      <c r="H26" s="442">
        <f>F26/$G26</f>
        <v>1</v>
      </c>
      <c r="I26" s="792">
        <v>5</v>
      </c>
      <c r="J26" s="102">
        <f t="shared" ref="J26:J31" si="6">H26*I$26</f>
        <v>5</v>
      </c>
      <c r="K26" s="796"/>
    </row>
    <row r="27" spans="1:11" ht="16.5" thickBot="1" x14ac:dyDescent="0.25">
      <c r="A27" s="787"/>
      <c r="B27" s="400" t="str">
        <f t="shared" ref="B27:B31" si="7">B9</f>
        <v>COLOPLAST</v>
      </c>
      <c r="C27" s="218">
        <v>1</v>
      </c>
      <c r="D27" s="209">
        <v>1</v>
      </c>
      <c r="E27" s="210">
        <v>1</v>
      </c>
      <c r="F27" s="492">
        <f t="shared" si="0"/>
        <v>1</v>
      </c>
      <c r="G27" s="790"/>
      <c r="H27" s="442">
        <f>F27/$G26</f>
        <v>1</v>
      </c>
      <c r="I27" s="793"/>
      <c r="J27" s="102">
        <f t="shared" si="6"/>
        <v>5</v>
      </c>
      <c r="K27" s="796"/>
    </row>
    <row r="28" spans="1:11" ht="27.75" customHeight="1" thickBot="1" x14ac:dyDescent="0.25">
      <c r="A28" s="787"/>
      <c r="B28" s="400" t="str">
        <f t="shared" si="7"/>
        <v>SANIC SRL A SOCIO UNICO</v>
      </c>
      <c r="C28" s="218">
        <v>1</v>
      </c>
      <c r="D28" s="209">
        <v>1</v>
      </c>
      <c r="E28" s="210">
        <v>1</v>
      </c>
      <c r="F28" s="492">
        <f t="shared" si="0"/>
        <v>1</v>
      </c>
      <c r="G28" s="790"/>
      <c r="H28" s="442">
        <f>F28/$G26</f>
        <v>1</v>
      </c>
      <c r="I28" s="793"/>
      <c r="J28" s="102">
        <f t="shared" si="6"/>
        <v>5</v>
      </c>
      <c r="K28" s="796"/>
    </row>
    <row r="29" spans="1:11" ht="34.5" customHeight="1" thickBot="1" x14ac:dyDescent="0.25">
      <c r="A29" s="787"/>
      <c r="B29" s="400" t="str">
        <f t="shared" si="7"/>
        <v>MEDLINE INTERNATIONAL ITALY SRL UNIP.</v>
      </c>
      <c r="C29" s="218">
        <v>1</v>
      </c>
      <c r="D29" s="209">
        <v>1</v>
      </c>
      <c r="E29" s="210">
        <v>1</v>
      </c>
      <c r="F29" s="492">
        <f t="shared" si="0"/>
        <v>1</v>
      </c>
      <c r="G29" s="790"/>
      <c r="H29" s="442">
        <f>F29/$G26</f>
        <v>1</v>
      </c>
      <c r="I29" s="793"/>
      <c r="J29" s="102">
        <f t="shared" si="6"/>
        <v>5</v>
      </c>
      <c r="K29" s="796"/>
    </row>
    <row r="30" spans="1:11" ht="27" customHeight="1" thickBot="1" x14ac:dyDescent="0.25">
      <c r="A30" s="787"/>
      <c r="B30" s="400" t="str">
        <f t="shared" si="7"/>
        <v>CARBINI SRL</v>
      </c>
      <c r="C30" s="218">
        <v>1</v>
      </c>
      <c r="D30" s="209">
        <v>1</v>
      </c>
      <c r="E30" s="210">
        <v>1</v>
      </c>
      <c r="F30" s="492">
        <f t="shared" si="0"/>
        <v>1</v>
      </c>
      <c r="G30" s="790"/>
      <c r="H30" s="442">
        <f>F30/$G26</f>
        <v>1</v>
      </c>
      <c r="I30" s="793"/>
      <c r="J30" s="102">
        <f t="shared" si="6"/>
        <v>5</v>
      </c>
      <c r="K30" s="796"/>
    </row>
    <row r="31" spans="1:11" ht="16.5" thickBot="1" x14ac:dyDescent="0.25">
      <c r="A31" s="805"/>
      <c r="B31" s="493" t="str">
        <f t="shared" si="7"/>
        <v>CLINI-LAB SRL</v>
      </c>
      <c r="C31" s="220">
        <v>1</v>
      </c>
      <c r="D31" s="215">
        <v>1</v>
      </c>
      <c r="E31" s="216">
        <v>1</v>
      </c>
      <c r="F31" s="492">
        <f t="shared" si="0"/>
        <v>1</v>
      </c>
      <c r="G31" s="806"/>
      <c r="H31" s="442">
        <f>F31/$G26</f>
        <v>1</v>
      </c>
      <c r="I31" s="807"/>
      <c r="J31" s="102">
        <f t="shared" si="6"/>
        <v>5</v>
      </c>
      <c r="K31" s="797"/>
    </row>
    <row r="32" spans="1:11" ht="15.75" x14ac:dyDescent="0.25">
      <c r="A32" s="103"/>
      <c r="B32" s="104"/>
      <c r="C32" s="105"/>
      <c r="D32" s="105"/>
      <c r="E32" s="105"/>
      <c r="F32" s="105"/>
      <c r="G32" s="105"/>
      <c r="H32" s="105"/>
      <c r="I32" s="105"/>
      <c r="J32" s="105"/>
      <c r="K32" s="105"/>
    </row>
    <row r="33" spans="1:11" ht="16.5" thickBot="1" x14ac:dyDescent="0.3">
      <c r="A33" s="103"/>
      <c r="B33" s="104"/>
      <c r="C33" s="105"/>
      <c r="D33" s="105"/>
      <c r="E33" s="105"/>
      <c r="F33" s="105"/>
      <c r="G33" s="105"/>
      <c r="H33" s="105"/>
      <c r="I33" s="105"/>
      <c r="J33" s="105"/>
      <c r="K33" s="105"/>
    </row>
    <row r="34" spans="1:11" ht="15.75" x14ac:dyDescent="0.25">
      <c r="A34" s="798" t="s">
        <v>627</v>
      </c>
      <c r="B34" s="799"/>
      <c r="G34" s="106"/>
      <c r="H34" s="105"/>
      <c r="I34" s="105"/>
      <c r="J34" s="105"/>
      <c r="K34" s="105"/>
    </row>
    <row r="35" spans="1:11" ht="16.5" thickBot="1" x14ac:dyDescent="0.3">
      <c r="A35" s="800"/>
      <c r="B35" s="801"/>
      <c r="G35" s="106"/>
      <c r="H35" s="105"/>
      <c r="I35" s="105"/>
      <c r="J35" s="105"/>
      <c r="K35" s="105"/>
    </row>
    <row r="36" spans="1:11" ht="15.75" x14ac:dyDescent="0.25">
      <c r="A36" s="107" t="str">
        <f t="shared" ref="A36:A41" si="8">B8</f>
        <v>F.A.S.E.</v>
      </c>
      <c r="B36" s="108">
        <f t="shared" ref="B36:B41" si="9">J8+J14+J20+J26</f>
        <v>80</v>
      </c>
      <c r="G36" s="109"/>
      <c r="H36" s="105"/>
      <c r="I36" s="105"/>
      <c r="J36" s="105"/>
      <c r="K36" s="105"/>
    </row>
    <row r="37" spans="1:11" ht="15.75" x14ac:dyDescent="0.25">
      <c r="A37" s="110" t="str">
        <f t="shared" si="8"/>
        <v>COLOPLAST</v>
      </c>
      <c r="B37" s="111">
        <f t="shared" si="9"/>
        <v>80</v>
      </c>
      <c r="G37" s="109"/>
      <c r="H37" s="105"/>
      <c r="I37" s="105"/>
      <c r="J37" s="105"/>
      <c r="K37" s="105"/>
    </row>
    <row r="38" spans="1:11" ht="15.75" x14ac:dyDescent="0.25">
      <c r="A38" s="110" t="str">
        <f t="shared" si="8"/>
        <v>SANIC SRL A SOCIO UNICO</v>
      </c>
      <c r="B38" s="111">
        <f t="shared" si="9"/>
        <v>80</v>
      </c>
      <c r="G38" s="109"/>
      <c r="H38" s="105"/>
      <c r="I38" s="105"/>
      <c r="J38" s="105"/>
      <c r="K38" s="105"/>
    </row>
    <row r="39" spans="1:11" ht="15.75" x14ac:dyDescent="0.25">
      <c r="A39" s="110" t="str">
        <f t="shared" si="8"/>
        <v>MEDLINE INTERNATIONAL ITALY SRL UNIP.</v>
      </c>
      <c r="B39" s="111">
        <f t="shared" si="9"/>
        <v>80</v>
      </c>
      <c r="G39" s="109"/>
      <c r="H39" s="105"/>
      <c r="I39" s="105"/>
      <c r="J39" s="105"/>
      <c r="K39" s="105"/>
    </row>
    <row r="40" spans="1:11" ht="15.75" x14ac:dyDescent="0.25">
      <c r="A40" s="110" t="str">
        <f t="shared" si="8"/>
        <v>CARBINI SRL</v>
      </c>
      <c r="B40" s="111">
        <f t="shared" si="9"/>
        <v>80</v>
      </c>
      <c r="G40" s="109"/>
      <c r="H40" s="105"/>
      <c r="I40" s="105"/>
      <c r="J40" s="105"/>
      <c r="K40" s="105"/>
    </row>
    <row r="41" spans="1:11" ht="16.5" thickBot="1" x14ac:dyDescent="0.3">
      <c r="A41" s="112" t="str">
        <f t="shared" si="8"/>
        <v>CLINI-LAB SRL</v>
      </c>
      <c r="B41" s="113">
        <f t="shared" si="9"/>
        <v>80</v>
      </c>
      <c r="G41" s="109"/>
      <c r="H41" s="105"/>
      <c r="I41" s="105"/>
      <c r="J41" s="105"/>
      <c r="K41" s="105"/>
    </row>
  </sheetData>
  <sheetProtection formatCells="0" formatColumns="0" formatRows="0" insertColumns="0" insertRows="0" insertHyperlinks="0" deleteColumns="0" deleteRows="0" sort="0" autoFilter="0" pivotTables="0"/>
  <mergeCells count="19">
    <mergeCell ref="A34:B35"/>
    <mergeCell ref="A14:A19"/>
    <mergeCell ref="G14:G19"/>
    <mergeCell ref="I14:I19"/>
    <mergeCell ref="A26:A31"/>
    <mergeCell ref="G26:G31"/>
    <mergeCell ref="I26:I31"/>
    <mergeCell ref="A20:A25"/>
    <mergeCell ref="G20:G25"/>
    <mergeCell ref="I20:I25"/>
    <mergeCell ref="K8:K31"/>
    <mergeCell ref="B1:K1"/>
    <mergeCell ref="A2:K2"/>
    <mergeCell ref="A3:K3"/>
    <mergeCell ref="A4:K4"/>
    <mergeCell ref="A5:K6"/>
    <mergeCell ref="A8:A13"/>
    <mergeCell ref="G8:G13"/>
    <mergeCell ref="I8:I13"/>
  </mergeCells>
  <pageMargins left="0.25" right="0.25" top="0.75" bottom="0.75" header="0.3" footer="0.3"/>
  <pageSetup paperSize="8" scale="80"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M28"/>
  <sheetViews>
    <sheetView topLeftCell="A4" workbookViewId="0">
      <selection activeCell="J13" sqref="J13:K13"/>
    </sheetView>
  </sheetViews>
  <sheetFormatPr defaultColWidth="9.140625" defaultRowHeight="12.75" x14ac:dyDescent="0.2"/>
  <cols>
    <col min="1" max="1" width="30.28515625" style="77"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579</v>
      </c>
      <c r="B2" s="775"/>
      <c r="C2" s="775"/>
      <c r="D2" s="775"/>
      <c r="E2" s="775"/>
      <c r="F2" s="775"/>
      <c r="G2" s="775"/>
      <c r="H2" s="775"/>
      <c r="I2" s="775"/>
      <c r="J2" s="775"/>
      <c r="K2" s="776"/>
      <c r="L2" s="105"/>
      <c r="M2" s="105"/>
    </row>
    <row r="3" spans="1:13" ht="21" thickBot="1" x14ac:dyDescent="0.35">
      <c r="A3" s="777">
        <f>'Elenco Lotti'!B370</f>
        <v>9834476255</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15.75" customHeight="1" x14ac:dyDescent="0.25">
      <c r="A5" s="780" t="str">
        <f>'Elenco Lotti'!C370</f>
        <v>Tappo per catetere, in PVC, sterile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136'!A36</f>
        <v>F.A.S.E.</v>
      </c>
      <c r="J8" s="811">
        <f>'LOTTO 136'!B36</f>
        <v>80</v>
      </c>
      <c r="K8" s="812"/>
      <c r="L8" s="117"/>
      <c r="M8" s="118"/>
    </row>
    <row r="9" spans="1:13" ht="16.5" thickBot="1" x14ac:dyDescent="0.3">
      <c r="A9" s="808"/>
      <c r="B9" s="808"/>
      <c r="C9" s="808"/>
      <c r="D9" s="808"/>
      <c r="E9" s="808"/>
      <c r="F9" s="808"/>
      <c r="G9" s="808"/>
      <c r="H9" s="808"/>
      <c r="I9" s="144" t="str">
        <f>'LOTTO 136'!A37</f>
        <v>COLOPLAST</v>
      </c>
      <c r="J9" s="811">
        <f>'LOTTO 136'!B37</f>
        <v>80</v>
      </c>
      <c r="K9" s="812"/>
      <c r="L9" s="117"/>
      <c r="M9" s="118"/>
    </row>
    <row r="10" spans="1:13" ht="16.5" thickBot="1" x14ac:dyDescent="0.3">
      <c r="A10" s="813" t="s">
        <v>430</v>
      </c>
      <c r="B10" s="814"/>
      <c r="C10" s="814"/>
      <c r="D10" s="815"/>
      <c r="E10" s="119"/>
      <c r="F10" s="119"/>
      <c r="G10" s="119"/>
      <c r="H10" s="119"/>
      <c r="I10" s="144" t="str">
        <f>'LOTTO 136'!A38</f>
        <v>SANIC SRL A SOCIO UNICO</v>
      </c>
      <c r="J10" s="811">
        <f>'LOTTO 136'!B38</f>
        <v>80</v>
      </c>
      <c r="K10" s="812"/>
      <c r="L10" s="117"/>
      <c r="M10" s="118"/>
    </row>
    <row r="11" spans="1:13" ht="16.5" thickBot="1" x14ac:dyDescent="0.3">
      <c r="A11" s="816"/>
      <c r="B11" s="817"/>
      <c r="C11" s="817"/>
      <c r="D11" s="818"/>
      <c r="E11" s="119"/>
      <c r="F11" s="119"/>
      <c r="G11" s="119"/>
      <c r="H11" s="119"/>
      <c r="I11" s="144" t="str">
        <f>'LOTTO 136'!A39</f>
        <v>MEDLINE INTERNATIONAL ITALY SRL UNIP.</v>
      </c>
      <c r="J11" s="811">
        <f>'LOTTO 136'!B39</f>
        <v>80</v>
      </c>
      <c r="K11" s="812"/>
      <c r="L11" s="117"/>
      <c r="M11" s="118"/>
    </row>
    <row r="12" spans="1:13" ht="16.5" thickBot="1" x14ac:dyDescent="0.3">
      <c r="A12" s="819" t="s">
        <v>431</v>
      </c>
      <c r="B12" s="820"/>
      <c r="C12" s="820"/>
      <c r="D12" s="821"/>
      <c r="E12" s="344"/>
      <c r="F12" s="105"/>
      <c r="G12" s="822" t="s">
        <v>432</v>
      </c>
      <c r="H12" s="823"/>
      <c r="I12" s="144" t="str">
        <f>'LOTTO 136'!A40</f>
        <v>CARBINI SRL</v>
      </c>
      <c r="J12" s="811">
        <f>'LOTTO 136'!B40</f>
        <v>80</v>
      </c>
      <c r="K12" s="812"/>
      <c r="L12" s="117"/>
      <c r="M12" s="118"/>
    </row>
    <row r="13" spans="1:13" ht="16.5" thickBot="1" x14ac:dyDescent="0.3">
      <c r="A13" s="819" t="s">
        <v>433</v>
      </c>
      <c r="B13" s="820"/>
      <c r="C13" s="820"/>
      <c r="D13" s="821"/>
      <c r="E13" s="344"/>
      <c r="F13" s="105"/>
      <c r="G13" s="824">
        <f>'Elenco Lotti'!O370</f>
        <v>6625</v>
      </c>
      <c r="H13" s="825"/>
      <c r="I13" s="144" t="str">
        <f>'LOTTO 136'!A41</f>
        <v>CLINI-LAB SRL</v>
      </c>
      <c r="J13" s="811">
        <f>'LOTTO 136'!B41</f>
        <v>80</v>
      </c>
      <c r="K13" s="812"/>
      <c r="L13" s="117"/>
      <c r="M13" s="118"/>
    </row>
    <row r="14" spans="1:13" ht="16.5" thickBot="1" x14ac:dyDescent="0.3">
      <c r="A14" s="855"/>
      <c r="B14" s="856"/>
      <c r="C14" s="856"/>
      <c r="D14" s="857"/>
      <c r="E14" s="344"/>
      <c r="F14" s="105"/>
      <c r="G14" s="152"/>
      <c r="H14" s="152"/>
      <c r="I14" s="144"/>
      <c r="J14" s="811"/>
      <c r="K14" s="812"/>
      <c r="L14" s="117"/>
      <c r="M14" s="118"/>
    </row>
    <row r="15" spans="1:13" ht="16.5" thickBot="1" x14ac:dyDescent="0.3">
      <c r="A15" s="826" t="s">
        <v>434</v>
      </c>
      <c r="B15" s="820"/>
      <c r="C15" s="820"/>
      <c r="D15" s="821"/>
      <c r="E15" s="344"/>
      <c r="F15" s="105"/>
      <c r="G15" s="827"/>
      <c r="H15" s="827"/>
      <c r="I15" s="150"/>
      <c r="J15" s="828"/>
      <c r="K15" s="829"/>
      <c r="L15" s="105"/>
      <c r="M15" s="105"/>
    </row>
    <row r="16" spans="1:13" ht="15.75" x14ac:dyDescent="0.25">
      <c r="A16" s="819" t="s">
        <v>435</v>
      </c>
      <c r="B16" s="820"/>
      <c r="C16" s="820"/>
      <c r="D16" s="821"/>
      <c r="E16" s="344"/>
      <c r="F16" s="105"/>
      <c r="G16" s="830"/>
      <c r="H16" s="830"/>
      <c r="I16" s="105"/>
      <c r="J16" s="105"/>
      <c r="K16" s="105"/>
      <c r="L16" s="105"/>
      <c r="M16" s="105"/>
    </row>
    <row r="17" spans="1:13" ht="16.5" thickBot="1" x14ac:dyDescent="0.3">
      <c r="A17" s="831"/>
      <c r="B17" s="832"/>
      <c r="C17" s="832"/>
      <c r="D17" s="833"/>
      <c r="E17" s="344"/>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F.A.S.E.</v>
      </c>
      <c r="B20" s="223"/>
      <c r="C20" s="835">
        <v>0.5</v>
      </c>
      <c r="D20" s="835">
        <f>MAX(B20:B25)</f>
        <v>0</v>
      </c>
      <c r="E20" s="345" t="e">
        <f t="shared" ref="E20:E25" si="1">POWER(B20/$D$20,$C$20)</f>
        <v>#DIV/0!</v>
      </c>
      <c r="F20" s="835">
        <v>40</v>
      </c>
      <c r="G20" s="345" t="e">
        <f t="shared" ref="G20:G25" si="2">E20*$F$20</f>
        <v>#DIV/0!</v>
      </c>
      <c r="H20" s="134">
        <f t="shared" ref="H20:H25" si="3">TRUNC($G$13-($G$13/100*B20),2)</f>
        <v>6625</v>
      </c>
      <c r="I20" s="193" t="str">
        <f t="shared" ref="I20:I25" si="4">A20</f>
        <v>F.A.S.E.</v>
      </c>
      <c r="J20" s="199">
        <f>IF(I20=I8,J8,IF(I20=$H$7,$I$7,IF(I20=$H$8,$I$8,IF(I20=#REF!,#REF!,IF(I20=$H$10,$I$10,IF(I20=$H$11,$I$11,"1"))))))</f>
        <v>80</v>
      </c>
      <c r="K20" s="196" t="e">
        <f t="shared" ref="K20:K25" si="5">G20</f>
        <v>#DIV/0!</v>
      </c>
      <c r="L20" s="70" t="e">
        <f t="shared" ref="L20:L25" si="6">SUM(J20,K20)</f>
        <v>#DIV/0!</v>
      </c>
      <c r="M20" s="71" t="e">
        <f t="shared" ref="M20:M25" si="7">IF(AND(K20&gt;=20,J20&gt;=60),"ANOMALIA","NO ANOMALIA")</f>
        <v>#DIV/0!</v>
      </c>
    </row>
    <row r="21" spans="1:13" ht="15.75" x14ac:dyDescent="0.2">
      <c r="A21" s="227" t="str">
        <f t="shared" si="0"/>
        <v>COLOPLAST</v>
      </c>
      <c r="B21" s="224"/>
      <c r="C21" s="836"/>
      <c r="D21" s="836"/>
      <c r="E21" s="346" t="e">
        <f t="shared" si="1"/>
        <v>#DIV/0!</v>
      </c>
      <c r="F21" s="836"/>
      <c r="G21" s="346" t="e">
        <f t="shared" si="2"/>
        <v>#DIV/0!</v>
      </c>
      <c r="H21" s="138">
        <f t="shared" si="3"/>
        <v>6625</v>
      </c>
      <c r="I21" s="194" t="str">
        <f t="shared" si="4"/>
        <v>COLOPLAST</v>
      </c>
      <c r="J21" s="200">
        <f>IF(I21=I9,J9,IF(I21=$H$7,$I$7,IF(I21=$H$8,$I$8,IF(I21=#REF!,#REF!,IF(I21=$H$10,$I$10,IF(I21=$H$11,$I$11,"1"))))))</f>
        <v>80</v>
      </c>
      <c r="K21" s="197" t="e">
        <f t="shared" si="5"/>
        <v>#DIV/0!</v>
      </c>
      <c r="L21" s="72" t="e">
        <f t="shared" si="6"/>
        <v>#DIV/0!</v>
      </c>
      <c r="M21" s="73" t="e">
        <f t="shared" si="7"/>
        <v>#DIV/0!</v>
      </c>
    </row>
    <row r="22" spans="1:13" ht="15.75" x14ac:dyDescent="0.2">
      <c r="A22" s="227" t="str">
        <f t="shared" si="0"/>
        <v>SANIC SRL A SOCIO UNICO</v>
      </c>
      <c r="B22" s="224"/>
      <c r="C22" s="836"/>
      <c r="D22" s="836"/>
      <c r="E22" s="346" t="e">
        <f t="shared" si="1"/>
        <v>#DIV/0!</v>
      </c>
      <c r="F22" s="836"/>
      <c r="G22" s="346" t="e">
        <f t="shared" si="2"/>
        <v>#DIV/0!</v>
      </c>
      <c r="H22" s="138">
        <f t="shared" si="3"/>
        <v>6625</v>
      </c>
      <c r="I22" s="194" t="str">
        <f t="shared" si="4"/>
        <v>SANIC SRL A SOCIO UNICO</v>
      </c>
      <c r="J22" s="200">
        <f>IF(I22=I10,J10,IF(I22=$H$7,$I$7,IF(I22=$H$8,$I$8,IF(I22=#REF!,#REF!,IF(I22=$H$10,$I$10,IF(I22=$H$11,$I$11,"1"))))))</f>
        <v>80</v>
      </c>
      <c r="K22" s="197" t="e">
        <f t="shared" si="5"/>
        <v>#DIV/0!</v>
      </c>
      <c r="L22" s="72" t="e">
        <f t="shared" si="6"/>
        <v>#DIV/0!</v>
      </c>
      <c r="M22" s="73" t="e">
        <f t="shared" si="7"/>
        <v>#DIV/0!</v>
      </c>
    </row>
    <row r="23" spans="1:13" ht="15.75" x14ac:dyDescent="0.2">
      <c r="A23" s="227" t="str">
        <f t="shared" si="0"/>
        <v>MEDLINE INTERNATIONAL ITALY SRL UNIP.</v>
      </c>
      <c r="B23" s="224"/>
      <c r="C23" s="836"/>
      <c r="D23" s="836"/>
      <c r="E23" s="346" t="e">
        <f t="shared" si="1"/>
        <v>#DIV/0!</v>
      </c>
      <c r="F23" s="836"/>
      <c r="G23" s="346" t="e">
        <f t="shared" si="2"/>
        <v>#DIV/0!</v>
      </c>
      <c r="H23" s="138">
        <f t="shared" si="3"/>
        <v>6625</v>
      </c>
      <c r="I23" s="194" t="str">
        <f t="shared" si="4"/>
        <v>MEDLINE INTERNATIONAL ITALY SRL UNIP.</v>
      </c>
      <c r="J23" s="200">
        <f>IF(I23=I11,J11,IF(I23=$H$7,$I$7,IF(I23=$H$8,$I$8,IF(I23=#REF!,#REF!,IF(I23=$H$10,$I$10,IF(I23=$H$11,$I$11,"1"))))))</f>
        <v>80</v>
      </c>
      <c r="K23" s="197" t="e">
        <f t="shared" si="5"/>
        <v>#DIV/0!</v>
      </c>
      <c r="L23" s="72" t="e">
        <f t="shared" si="6"/>
        <v>#DIV/0!</v>
      </c>
      <c r="M23" s="73" t="e">
        <f t="shared" si="7"/>
        <v>#DIV/0!</v>
      </c>
    </row>
    <row r="24" spans="1:13" ht="15.75" x14ac:dyDescent="0.2">
      <c r="A24" s="227" t="str">
        <f t="shared" si="0"/>
        <v>CARBINI SRL</v>
      </c>
      <c r="B24" s="224"/>
      <c r="C24" s="836"/>
      <c r="D24" s="836"/>
      <c r="E24" s="346" t="e">
        <f t="shared" si="1"/>
        <v>#DIV/0!</v>
      </c>
      <c r="F24" s="836"/>
      <c r="G24" s="346" t="e">
        <f t="shared" si="2"/>
        <v>#DIV/0!</v>
      </c>
      <c r="H24" s="138">
        <f t="shared" si="3"/>
        <v>6625</v>
      </c>
      <c r="I24" s="194" t="str">
        <f t="shared" si="4"/>
        <v>CARBINI SRL</v>
      </c>
      <c r="J24" s="200">
        <f>IF(I24=I12,J12,IF(I24=$H$7,$I$7,IF(I24=$H$8,$I$8,IF(I24=#REF!,#REF!,IF(I24=$H$10,$I$10,IF(I24=$H$11,$I$11,"1"))))))</f>
        <v>80</v>
      </c>
      <c r="K24" s="197" t="e">
        <f t="shared" si="5"/>
        <v>#DIV/0!</v>
      </c>
      <c r="L24" s="72" t="e">
        <f t="shared" si="6"/>
        <v>#DIV/0!</v>
      </c>
      <c r="M24" s="73" t="e">
        <f t="shared" si="7"/>
        <v>#DIV/0!</v>
      </c>
    </row>
    <row r="25" spans="1:13" ht="16.5" thickBot="1" x14ac:dyDescent="0.25">
      <c r="A25" s="228" t="str">
        <f t="shared" si="0"/>
        <v>CLINI-LAB SRL</v>
      </c>
      <c r="B25" s="225"/>
      <c r="C25" s="837"/>
      <c r="D25" s="837"/>
      <c r="E25" s="347" t="e">
        <f t="shared" si="1"/>
        <v>#DIV/0!</v>
      </c>
      <c r="F25" s="837"/>
      <c r="G25" s="347" t="e">
        <f t="shared" si="2"/>
        <v>#DIV/0!</v>
      </c>
      <c r="H25" s="142">
        <f t="shared" si="3"/>
        <v>6625</v>
      </c>
      <c r="I25" s="195" t="str">
        <f t="shared" si="4"/>
        <v>CLINI-LAB SRL</v>
      </c>
      <c r="J25" s="201">
        <f>IF(I25=I13,J13,IF(I25=$H$7,$I$7,IF(I25=$H$8,$I$8,IF(I25=#REF!,#REF!,IF(I25=$H$10,$I$10,IF(I25=$H$11,$I$11,"1"))))))</f>
        <v>80</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151" priority="1" operator="containsText" text="NO ANOMALIA">
      <formula>NOT(ISERROR(SEARCH("NO ANOMALIA",M20)))</formula>
    </cfRule>
    <cfRule type="containsText" dxfId="150" priority="2" operator="containsText" text="ANOMALIA">
      <formula>NOT(ISERROR(SEARCH("ANOMALIA",M20)))</formula>
    </cfRule>
  </conditionalFormatting>
  <conditionalFormatting sqref="M20:M25">
    <cfRule type="containsText" dxfId="149" priority="3" operator="containsText" text="ANOMALIA">
      <formula>NOT(ISERROR(SEARCH("ANOMALIA",M20)))</formula>
    </cfRule>
  </conditionalFormatting>
  <conditionalFormatting sqref="L20:L25">
    <cfRule type="expression" dxfId="148" priority="4">
      <formula>L20=MAX($L$20:$L$29)</formula>
    </cfRule>
  </conditionalFormatting>
  <pageMargins left="0.7" right="0.7" top="0.75" bottom="0.75" header="0.3" footer="0.3"/>
  <pageSetup paperSize="9" orientation="portrait"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pageSetUpPr fitToPage="1"/>
  </sheetPr>
  <dimension ref="A1:K31"/>
  <sheetViews>
    <sheetView topLeftCell="A7" workbookViewId="0">
      <selection activeCell="K31" sqref="K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580</v>
      </c>
      <c r="B2" s="775"/>
      <c r="C2" s="775"/>
      <c r="D2" s="775"/>
      <c r="E2" s="775"/>
      <c r="F2" s="775"/>
      <c r="G2" s="775"/>
      <c r="H2" s="775"/>
      <c r="I2" s="775"/>
      <c r="J2" s="775"/>
      <c r="K2" s="776"/>
    </row>
    <row r="3" spans="1:11" ht="21" thickBot="1" x14ac:dyDescent="0.35">
      <c r="A3" s="777" t="str">
        <f>'Elenco Lotti'!B376</f>
        <v>98344848ED</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Lotti'!C376</f>
        <v>Sacche sterili per urine con gocciolatore, valvola antireflusso,accesso per prelievo sterile delle urine, capacità non inferiore a 2000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Lotti'!R376</f>
        <v>TELEFLEX MEDICAL SRL</v>
      </c>
      <c r="C8" s="217">
        <v>0.9</v>
      </c>
      <c r="D8" s="206">
        <v>0.9</v>
      </c>
      <c r="E8" s="207">
        <v>0.9</v>
      </c>
      <c r="F8" s="489">
        <f>AVERAGE(C8:E8)</f>
        <v>0.9</v>
      </c>
      <c r="G8" s="789">
        <f>MAX(F8:F11)</f>
        <v>0.9</v>
      </c>
      <c r="H8" s="438">
        <f>F8/$G8</f>
        <v>1</v>
      </c>
      <c r="I8" s="792">
        <v>50</v>
      </c>
      <c r="J8" s="88">
        <f>H8*I$8</f>
        <v>50</v>
      </c>
      <c r="K8" s="795" t="s">
        <v>698</v>
      </c>
    </row>
    <row r="9" spans="1:11" ht="31.5" x14ac:dyDescent="0.2">
      <c r="A9" s="787"/>
      <c r="B9" s="469" t="str">
        <f>'Elenco Lotti'!R377</f>
        <v>MEDLINE INTERNATIONAL ITALY SRL UNIP.</v>
      </c>
      <c r="C9" s="218">
        <v>0.9</v>
      </c>
      <c r="D9" s="209">
        <v>0.9</v>
      </c>
      <c r="E9" s="210">
        <v>0.9</v>
      </c>
      <c r="F9" s="490">
        <f t="shared" ref="F9:F23" si="0">AVERAGE(C9:E9)</f>
        <v>0.9</v>
      </c>
      <c r="G9" s="790"/>
      <c r="H9" s="439">
        <f>F9/$G8</f>
        <v>1</v>
      </c>
      <c r="I9" s="793"/>
      <c r="J9" s="91">
        <f>H9*I$8</f>
        <v>50</v>
      </c>
      <c r="K9" s="796"/>
    </row>
    <row r="10" spans="1:11" ht="15.75" x14ac:dyDescent="0.2">
      <c r="A10" s="787"/>
      <c r="B10" s="469" t="str">
        <f>'Elenco Lotti'!R378</f>
        <v>CARBINI SRL</v>
      </c>
      <c r="C10" s="218">
        <v>0.9</v>
      </c>
      <c r="D10" s="209">
        <v>0.9</v>
      </c>
      <c r="E10" s="210">
        <v>0.9</v>
      </c>
      <c r="F10" s="490">
        <f t="shared" si="0"/>
        <v>0.9</v>
      </c>
      <c r="G10" s="790"/>
      <c r="H10" s="439">
        <f>F10/$G8</f>
        <v>1</v>
      </c>
      <c r="I10" s="793"/>
      <c r="J10" s="91">
        <f>H10*I$8</f>
        <v>50</v>
      </c>
      <c r="K10" s="796"/>
    </row>
    <row r="11" spans="1:11" ht="16.5" thickBot="1" x14ac:dyDescent="0.25">
      <c r="A11" s="805"/>
      <c r="B11" s="485" t="str">
        <f>'Elenco Lotti'!R379</f>
        <v>CLINI-LAB SRL</v>
      </c>
      <c r="C11" s="219">
        <v>0.9</v>
      </c>
      <c r="D11" s="212">
        <v>0.9</v>
      </c>
      <c r="E11" s="213">
        <v>0.9</v>
      </c>
      <c r="F11" s="492">
        <f t="shared" si="0"/>
        <v>0.9</v>
      </c>
      <c r="G11" s="806"/>
      <c r="H11" s="442">
        <f>F11/$G8</f>
        <v>1</v>
      </c>
      <c r="I11" s="807"/>
      <c r="J11" s="102">
        <f>H11*I$8</f>
        <v>50</v>
      </c>
      <c r="K11" s="796"/>
    </row>
    <row r="12" spans="1:11" ht="15.75" customHeight="1" x14ac:dyDescent="0.2">
      <c r="A12" s="860" t="s">
        <v>623</v>
      </c>
      <c r="B12" s="399" t="str">
        <f>B8</f>
        <v>TELEFLEX MEDICAL SRL</v>
      </c>
      <c r="C12" s="217">
        <v>0.9</v>
      </c>
      <c r="D12" s="206">
        <v>0.9</v>
      </c>
      <c r="E12" s="207">
        <v>0.9</v>
      </c>
      <c r="F12" s="498">
        <f t="shared" si="0"/>
        <v>0.9</v>
      </c>
      <c r="G12" s="861">
        <f>MAX(F12:F15)</f>
        <v>0.9</v>
      </c>
      <c r="H12" s="443">
        <f>F12/$G12</f>
        <v>1</v>
      </c>
      <c r="I12" s="859">
        <v>15</v>
      </c>
      <c r="J12" s="222">
        <f>H12*I$12</f>
        <v>15</v>
      </c>
      <c r="K12" s="796"/>
    </row>
    <row r="13" spans="1:11" ht="31.5" x14ac:dyDescent="0.2">
      <c r="A13" s="787"/>
      <c r="B13" s="400" t="str">
        <f>B9</f>
        <v>MEDLINE INTERNATIONAL ITALY SRL UNIP.</v>
      </c>
      <c r="C13" s="218">
        <v>0.9</v>
      </c>
      <c r="D13" s="209">
        <v>0.9</v>
      </c>
      <c r="E13" s="210">
        <v>0.9</v>
      </c>
      <c r="F13" s="490">
        <f t="shared" si="0"/>
        <v>0.9</v>
      </c>
      <c r="G13" s="790"/>
      <c r="H13" s="439">
        <f>F13/$G12</f>
        <v>1</v>
      </c>
      <c r="I13" s="793"/>
      <c r="J13" s="91">
        <f>H13*I$12</f>
        <v>15</v>
      </c>
      <c r="K13" s="796"/>
    </row>
    <row r="14" spans="1:11" ht="15.75" x14ac:dyDescent="0.2">
      <c r="A14" s="787"/>
      <c r="B14" s="400" t="str">
        <f>B10</f>
        <v>CARBINI SRL</v>
      </c>
      <c r="C14" s="218">
        <v>0.9</v>
      </c>
      <c r="D14" s="209">
        <v>0.9</v>
      </c>
      <c r="E14" s="210">
        <v>0.9</v>
      </c>
      <c r="F14" s="490">
        <f t="shared" si="0"/>
        <v>0.9</v>
      </c>
      <c r="G14" s="790"/>
      <c r="H14" s="439">
        <f>F14/$G12</f>
        <v>1</v>
      </c>
      <c r="I14" s="793"/>
      <c r="J14" s="91">
        <f>H14*I$12</f>
        <v>15</v>
      </c>
      <c r="K14" s="796"/>
    </row>
    <row r="15" spans="1:11" ht="16.5" thickBot="1" x14ac:dyDescent="0.25">
      <c r="A15" s="788"/>
      <c r="B15" s="497" t="str">
        <f>B11</f>
        <v>CLINI-LAB SRL</v>
      </c>
      <c r="C15" s="219">
        <v>0.9</v>
      </c>
      <c r="D15" s="212">
        <v>0.9</v>
      </c>
      <c r="E15" s="213">
        <v>0.9</v>
      </c>
      <c r="F15" s="491">
        <f t="shared" si="0"/>
        <v>0.9</v>
      </c>
      <c r="G15" s="791"/>
      <c r="H15" s="440">
        <f>F15/$G12</f>
        <v>1</v>
      </c>
      <c r="I15" s="794"/>
      <c r="J15" s="94">
        <f>H15*I$12</f>
        <v>15</v>
      </c>
      <c r="K15" s="796"/>
    </row>
    <row r="16" spans="1:11" ht="15.75" customHeight="1" x14ac:dyDescent="0.2">
      <c r="A16" s="786" t="s">
        <v>427</v>
      </c>
      <c r="B16" s="478" t="str">
        <f>B8</f>
        <v>TELEFLEX MEDICAL SRL</v>
      </c>
      <c r="C16" s="217">
        <v>0.9</v>
      </c>
      <c r="D16" s="206">
        <v>0.9</v>
      </c>
      <c r="E16" s="207">
        <v>0.9</v>
      </c>
      <c r="F16" s="489">
        <f t="shared" si="0"/>
        <v>0.9</v>
      </c>
      <c r="G16" s="789">
        <f>MAX(F16:F19)</f>
        <v>0.9</v>
      </c>
      <c r="H16" s="438">
        <f>F16/$G16</f>
        <v>1</v>
      </c>
      <c r="I16" s="792">
        <v>10</v>
      </c>
      <c r="J16" s="88">
        <f>H16*I$16</f>
        <v>10</v>
      </c>
      <c r="K16" s="796"/>
    </row>
    <row r="17" spans="1:11" ht="31.5" x14ac:dyDescent="0.2">
      <c r="A17" s="787"/>
      <c r="B17" s="400" t="str">
        <f>B9</f>
        <v>MEDLINE INTERNATIONAL ITALY SRL UNIP.</v>
      </c>
      <c r="C17" s="218">
        <v>0.9</v>
      </c>
      <c r="D17" s="209">
        <v>0.9</v>
      </c>
      <c r="E17" s="210">
        <v>0.9</v>
      </c>
      <c r="F17" s="490">
        <f t="shared" si="0"/>
        <v>0.9</v>
      </c>
      <c r="G17" s="790"/>
      <c r="H17" s="439">
        <f>F17/$G16</f>
        <v>1</v>
      </c>
      <c r="I17" s="793"/>
      <c r="J17" s="91">
        <f>H17*I$16</f>
        <v>10</v>
      </c>
      <c r="K17" s="796"/>
    </row>
    <row r="18" spans="1:11" ht="15.75" x14ac:dyDescent="0.2">
      <c r="A18" s="787"/>
      <c r="B18" s="400" t="str">
        <f>B10</f>
        <v>CARBINI SRL</v>
      </c>
      <c r="C18" s="218">
        <v>0.9</v>
      </c>
      <c r="D18" s="209">
        <v>0.9</v>
      </c>
      <c r="E18" s="210">
        <v>0.9</v>
      </c>
      <c r="F18" s="490">
        <f t="shared" si="0"/>
        <v>0.9</v>
      </c>
      <c r="G18" s="790"/>
      <c r="H18" s="439">
        <f>F18/$G16</f>
        <v>1</v>
      </c>
      <c r="I18" s="793"/>
      <c r="J18" s="91">
        <f>H18*I$16</f>
        <v>10</v>
      </c>
      <c r="K18" s="796"/>
    </row>
    <row r="19" spans="1:11" ht="16.5" thickBot="1" x14ac:dyDescent="0.25">
      <c r="A19" s="805"/>
      <c r="B19" s="401" t="str">
        <f>B11</f>
        <v>CLINI-LAB SRL</v>
      </c>
      <c r="C19" s="220">
        <v>0.9</v>
      </c>
      <c r="D19" s="215">
        <v>0.9</v>
      </c>
      <c r="E19" s="216">
        <v>0.9</v>
      </c>
      <c r="F19" s="491">
        <f t="shared" si="0"/>
        <v>0.9</v>
      </c>
      <c r="G19" s="791"/>
      <c r="H19" s="440">
        <f>F19/$G16</f>
        <v>1</v>
      </c>
      <c r="I19" s="794"/>
      <c r="J19" s="94">
        <f>H19*I$16</f>
        <v>10</v>
      </c>
      <c r="K19" s="796"/>
    </row>
    <row r="20" spans="1:11" ht="15.75" x14ac:dyDescent="0.2">
      <c r="A20" s="786" t="s">
        <v>621</v>
      </c>
      <c r="B20" s="99" t="str">
        <f>B8</f>
        <v>TELEFLEX MEDICAL SRL</v>
      </c>
      <c r="C20" s="494">
        <v>1</v>
      </c>
      <c r="D20" s="495">
        <v>1</v>
      </c>
      <c r="E20" s="496">
        <v>1</v>
      </c>
      <c r="F20" s="89">
        <f t="shared" si="0"/>
        <v>1</v>
      </c>
      <c r="G20" s="789">
        <f>MAX(F20:F23)</f>
        <v>1</v>
      </c>
      <c r="H20" s="438">
        <f>F20/$G20</f>
        <v>1</v>
      </c>
      <c r="I20" s="792">
        <v>5</v>
      </c>
      <c r="J20" s="88">
        <f>H20*I$20</f>
        <v>5</v>
      </c>
      <c r="K20" s="796"/>
    </row>
    <row r="21" spans="1:11" ht="31.5" x14ac:dyDescent="0.2">
      <c r="A21" s="787"/>
      <c r="B21" s="97" t="str">
        <f t="shared" ref="B21:B23" si="1">B9</f>
        <v>MEDLINE INTERNATIONAL ITALY SRL UNIP.</v>
      </c>
      <c r="C21" s="208">
        <v>1</v>
      </c>
      <c r="D21" s="209">
        <v>1</v>
      </c>
      <c r="E21" s="210">
        <v>1</v>
      </c>
      <c r="F21" s="92">
        <f t="shared" si="0"/>
        <v>1</v>
      </c>
      <c r="G21" s="790"/>
      <c r="H21" s="439">
        <f>F21/$G20</f>
        <v>1</v>
      </c>
      <c r="I21" s="793"/>
      <c r="J21" s="91">
        <f>H21*I$20</f>
        <v>5</v>
      </c>
      <c r="K21" s="796"/>
    </row>
    <row r="22" spans="1:11" ht="15.75" x14ac:dyDescent="0.2">
      <c r="A22" s="787"/>
      <c r="B22" s="96" t="str">
        <f t="shared" si="1"/>
        <v>CARBINI SRL</v>
      </c>
      <c r="C22" s="208">
        <v>1</v>
      </c>
      <c r="D22" s="209">
        <v>1</v>
      </c>
      <c r="E22" s="210">
        <v>1</v>
      </c>
      <c r="F22" s="92">
        <f t="shared" si="0"/>
        <v>1</v>
      </c>
      <c r="G22" s="790"/>
      <c r="H22" s="439">
        <f>F22/$G20</f>
        <v>1</v>
      </c>
      <c r="I22" s="793"/>
      <c r="J22" s="91">
        <f>H22*I$20</f>
        <v>5</v>
      </c>
      <c r="K22" s="796"/>
    </row>
    <row r="23" spans="1:11" ht="16.5" thickBot="1" x14ac:dyDescent="0.25">
      <c r="A23" s="805"/>
      <c r="B23" s="405" t="str">
        <f t="shared" si="1"/>
        <v>CLINI-LAB SRL</v>
      </c>
      <c r="C23" s="214">
        <v>1</v>
      </c>
      <c r="D23" s="215">
        <v>1</v>
      </c>
      <c r="E23" s="216">
        <v>1</v>
      </c>
      <c r="F23" s="101">
        <f t="shared" si="0"/>
        <v>1</v>
      </c>
      <c r="G23" s="806"/>
      <c r="H23" s="442">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TELEFLEX MEDICAL SRL</v>
      </c>
      <c r="B28" s="108">
        <f>J8+J12+J16+J20</f>
        <v>80</v>
      </c>
      <c r="C28" s="535"/>
      <c r="D28" s="531"/>
      <c r="E28" s="531"/>
      <c r="F28" s="532"/>
      <c r="G28" s="109"/>
      <c r="H28" s="105"/>
      <c r="I28" s="105"/>
      <c r="J28" s="105"/>
      <c r="K28" s="105"/>
    </row>
    <row r="29" spans="1:11" ht="15.75" x14ac:dyDescent="0.25">
      <c r="A29" s="110" t="str">
        <f>B9</f>
        <v>MEDLINE INTERNATIONAL ITALY SRL UNIP.</v>
      </c>
      <c r="B29" s="111">
        <f>J9+J13+J17+J21</f>
        <v>80</v>
      </c>
      <c r="C29" s="535"/>
      <c r="D29" s="531"/>
      <c r="E29" s="531"/>
      <c r="F29" s="532"/>
      <c r="G29" s="109"/>
      <c r="H29" s="105"/>
      <c r="I29" s="105"/>
      <c r="J29" s="105"/>
      <c r="K29" s="105"/>
    </row>
    <row r="30" spans="1:11" ht="15.75" x14ac:dyDescent="0.25">
      <c r="A30" s="110" t="str">
        <f>B10</f>
        <v>CARBINI SRL</v>
      </c>
      <c r="B30" s="111">
        <f>J10+J14+J18+J22</f>
        <v>80</v>
      </c>
      <c r="C30" s="535"/>
      <c r="D30" s="531"/>
      <c r="E30" s="531"/>
      <c r="F30" s="532"/>
      <c r="G30" s="109"/>
      <c r="H30" s="105"/>
      <c r="I30" s="105"/>
      <c r="J30" s="105"/>
      <c r="K30" s="105"/>
    </row>
    <row r="31" spans="1:11" ht="16.5" thickBot="1" x14ac:dyDescent="0.3">
      <c r="A31" s="112" t="str">
        <f>B11</f>
        <v>CLINI-LAB SRL</v>
      </c>
      <c r="B31" s="113">
        <f>J11+J15+J19+J23</f>
        <v>80</v>
      </c>
      <c r="C31" s="535"/>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I12:I15"/>
    <mergeCell ref="A20:A23"/>
    <mergeCell ref="G20:G23"/>
    <mergeCell ref="I20:I23"/>
    <mergeCell ref="A16:A19"/>
    <mergeCell ref="G16:G19"/>
    <mergeCell ref="I16:I19"/>
    <mergeCell ref="K8:K23"/>
    <mergeCell ref="B1:K1"/>
    <mergeCell ref="A2:K2"/>
    <mergeCell ref="A3:K3"/>
    <mergeCell ref="A4:K4"/>
    <mergeCell ref="A5:K6"/>
    <mergeCell ref="A8:A11"/>
    <mergeCell ref="G8:G11"/>
    <mergeCell ref="I8:I11"/>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M26"/>
  <sheetViews>
    <sheetView workbookViewId="0">
      <selection activeCell="J16" sqref="J1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580</v>
      </c>
      <c r="B2" s="775"/>
      <c r="C2" s="775"/>
      <c r="D2" s="775"/>
      <c r="E2" s="775"/>
      <c r="F2" s="775"/>
      <c r="G2" s="775"/>
      <c r="H2" s="775"/>
      <c r="I2" s="775"/>
      <c r="J2" s="775"/>
      <c r="K2" s="776"/>
      <c r="L2" s="105"/>
      <c r="M2" s="105"/>
    </row>
    <row r="3" spans="1:13" ht="21" thickBot="1" x14ac:dyDescent="0.35">
      <c r="A3" s="777" t="str">
        <f>'Elenco Lotti'!B376</f>
        <v>98344848ED</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15.75" customHeight="1" x14ac:dyDescent="0.25">
      <c r="A5" s="780" t="str">
        <f>'Elenco Lotti'!C376</f>
        <v>Sacche sterili per urine con gocciolatore, valvola antireflusso,accesso per prelievo sterile delle urine, capacità non inferiore a 2000 ml</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137'!A28</f>
        <v>TELEFLEX MEDICAL SRL</v>
      </c>
      <c r="J8" s="811">
        <f>'LOTTO 137'!B28</f>
        <v>80</v>
      </c>
      <c r="K8" s="812"/>
      <c r="L8" s="117"/>
      <c r="M8" s="118"/>
    </row>
    <row r="9" spans="1:13" ht="16.5" thickBot="1" x14ac:dyDescent="0.3">
      <c r="A9" s="808"/>
      <c r="B9" s="808"/>
      <c r="C9" s="808"/>
      <c r="D9" s="808"/>
      <c r="E9" s="808"/>
      <c r="F9" s="808"/>
      <c r="G9" s="808"/>
      <c r="H9" s="808"/>
      <c r="I9" s="144" t="str">
        <f>'LOTTO 137'!A29</f>
        <v>MEDLINE INTERNATIONAL ITALY SRL UNIP.</v>
      </c>
      <c r="J9" s="811">
        <f>'LOTTO 137'!B29</f>
        <v>80</v>
      </c>
      <c r="K9" s="812"/>
      <c r="L9" s="117"/>
      <c r="M9" s="118"/>
    </row>
    <row r="10" spans="1:13" ht="16.5" thickBot="1" x14ac:dyDescent="0.3">
      <c r="A10" s="813" t="s">
        <v>430</v>
      </c>
      <c r="B10" s="814"/>
      <c r="C10" s="814"/>
      <c r="D10" s="815"/>
      <c r="E10" s="119"/>
      <c r="F10" s="119"/>
      <c r="G10" s="119"/>
      <c r="H10" s="119"/>
      <c r="I10" s="144" t="str">
        <f>'LOTTO 137'!A30</f>
        <v>CARBINI SRL</v>
      </c>
      <c r="J10" s="811">
        <f>'LOTTO 137'!B30</f>
        <v>80</v>
      </c>
      <c r="K10" s="812"/>
      <c r="L10" s="117"/>
      <c r="M10" s="118"/>
    </row>
    <row r="11" spans="1:13" ht="16.5" thickBot="1" x14ac:dyDescent="0.3">
      <c r="A11" s="816"/>
      <c r="B11" s="817"/>
      <c r="C11" s="817"/>
      <c r="D11" s="818"/>
      <c r="E11" s="119"/>
      <c r="F11" s="119"/>
      <c r="G11" s="119"/>
      <c r="H11" s="119"/>
      <c r="I11" s="144" t="str">
        <f>'LOTTO 137'!A31</f>
        <v>CLINI-LAB SRL</v>
      </c>
      <c r="J11" s="811">
        <f>'LOTTO 137'!B31</f>
        <v>80</v>
      </c>
      <c r="K11" s="812"/>
      <c r="L11" s="117"/>
      <c r="M11" s="118"/>
    </row>
    <row r="12" spans="1:13" ht="16.5" thickBot="1" x14ac:dyDescent="0.3">
      <c r="A12" s="819" t="s">
        <v>431</v>
      </c>
      <c r="B12" s="820"/>
      <c r="C12" s="820"/>
      <c r="D12" s="821"/>
      <c r="E12" s="344"/>
      <c r="F12" s="105"/>
      <c r="G12" s="822" t="s">
        <v>432</v>
      </c>
      <c r="H12" s="823"/>
      <c r="I12" s="144"/>
      <c r="J12" s="811"/>
      <c r="K12" s="812"/>
      <c r="L12" s="117"/>
      <c r="M12" s="118"/>
    </row>
    <row r="13" spans="1:13" ht="16.5" thickBot="1" x14ac:dyDescent="0.3">
      <c r="A13" s="819" t="s">
        <v>433</v>
      </c>
      <c r="B13" s="820"/>
      <c r="C13" s="820"/>
      <c r="D13" s="821"/>
      <c r="E13" s="344"/>
      <c r="F13" s="105"/>
      <c r="G13" s="824">
        <f>'Elenco Lotti'!O376</f>
        <v>52470</v>
      </c>
      <c r="H13" s="825"/>
      <c r="I13" s="144"/>
      <c r="J13" s="811"/>
      <c r="K13" s="812"/>
      <c r="L13" s="117"/>
      <c r="M13" s="118"/>
    </row>
    <row r="14" spans="1:13" ht="16.5" thickBot="1" x14ac:dyDescent="0.3">
      <c r="A14" s="855"/>
      <c r="B14" s="856"/>
      <c r="C14" s="856"/>
      <c r="D14" s="857"/>
      <c r="E14" s="344"/>
      <c r="F14" s="105"/>
      <c r="G14" s="152"/>
      <c r="H14" s="152"/>
      <c r="I14" s="144"/>
      <c r="J14" s="811"/>
      <c r="K14" s="812"/>
      <c r="L14" s="117"/>
      <c r="M14" s="118"/>
    </row>
    <row r="15" spans="1:13" ht="16.5" thickBot="1" x14ac:dyDescent="0.3">
      <c r="A15" s="826" t="s">
        <v>434</v>
      </c>
      <c r="B15" s="820"/>
      <c r="C15" s="820"/>
      <c r="D15" s="821"/>
      <c r="E15" s="344"/>
      <c r="F15" s="105"/>
      <c r="G15" s="827"/>
      <c r="H15" s="827"/>
      <c r="I15" s="150"/>
      <c r="J15" s="828"/>
      <c r="K15" s="829"/>
      <c r="L15" s="105"/>
      <c r="M15" s="105"/>
    </row>
    <row r="16" spans="1:13" ht="15.75" x14ac:dyDescent="0.25">
      <c r="A16" s="819" t="s">
        <v>435</v>
      </c>
      <c r="B16" s="820"/>
      <c r="C16" s="820"/>
      <c r="D16" s="821"/>
      <c r="E16" s="344"/>
      <c r="F16" s="105"/>
      <c r="G16" s="830"/>
      <c r="H16" s="830"/>
      <c r="I16" s="105"/>
      <c r="J16" s="105"/>
      <c r="K16" s="105"/>
      <c r="L16" s="105"/>
      <c r="M16" s="105"/>
    </row>
    <row r="17" spans="1:13" ht="16.5" thickBot="1" x14ac:dyDescent="0.3">
      <c r="A17" s="831"/>
      <c r="B17" s="832"/>
      <c r="C17" s="832"/>
      <c r="D17" s="833"/>
      <c r="E17" s="344"/>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345" t="e">
        <f>POWER(B20/$D$20,$C$20)</f>
        <v>#DIV/0!</v>
      </c>
      <c r="F20" s="835">
        <v>40</v>
      </c>
      <c r="G20" s="345" t="e">
        <f>E20*$F$20</f>
        <v>#DIV/0!</v>
      </c>
      <c r="H20" s="134">
        <f>TRUNC($G$13-($G$13/100*B20),2)</f>
        <v>52470</v>
      </c>
      <c r="I20" s="193" t="str">
        <f>A20</f>
        <v>TELEFLEX MEDICAL SRL</v>
      </c>
      <c r="J20" s="345">
        <f>IF(I20=I8,J8,IF(I20=$H$7,$I$7,IF(I20=$H$8,$I$8,IF(I20=#REF!,#REF!,IF(I20=$H$10,$I$10,IF(I20=$H$11,$I$11,"1"))))))</f>
        <v>80</v>
      </c>
      <c r="K20" s="196" t="e">
        <f>G20</f>
        <v>#DIV/0!</v>
      </c>
      <c r="L20" s="70" t="e">
        <f>SUM(J20,K20)</f>
        <v>#DIV/0!</v>
      </c>
      <c r="M20" s="71" t="e">
        <f>IF(AND(K20&gt;=20,J20&gt;=60),"ANOMALIA","NO ANOMALIA")</f>
        <v>#DIV/0!</v>
      </c>
    </row>
    <row r="21" spans="1:13" ht="15.75" x14ac:dyDescent="0.2">
      <c r="A21" s="227" t="str">
        <f>I9</f>
        <v>MEDLINE INTERNATIONAL ITALY SRL UNIP.</v>
      </c>
      <c r="B21" s="224"/>
      <c r="C21" s="836"/>
      <c r="D21" s="836"/>
      <c r="E21" s="346" t="e">
        <f>POWER(B21/$D$20,$C$20)</f>
        <v>#DIV/0!</v>
      </c>
      <c r="F21" s="836"/>
      <c r="G21" s="346" t="e">
        <f>E21*$F$20</f>
        <v>#DIV/0!</v>
      </c>
      <c r="H21" s="138">
        <f>TRUNC($G$13-($G$13/100*B21),2)</f>
        <v>52470</v>
      </c>
      <c r="I21" s="194" t="str">
        <f>A21</f>
        <v>MEDLINE INTERNATIONAL ITALY SRL UNIP.</v>
      </c>
      <c r="J21" s="346">
        <f>IF(I21=I9,J9,IF(I21=$H$7,$I$7,IF(I21=$H$8,$I$8,IF(I21=#REF!,#REF!,IF(I21=$H$10,$I$10,IF(I21=$H$11,$I$11,"1"))))))</f>
        <v>80</v>
      </c>
      <c r="K21" s="197" t="e">
        <f>G21</f>
        <v>#DIV/0!</v>
      </c>
      <c r="L21" s="72" t="e">
        <f>SUM(J21,K21)</f>
        <v>#DIV/0!</v>
      </c>
      <c r="M21" s="73" t="e">
        <f>IF(AND(K21&gt;=20,J21&gt;=60),"ANOMALIA","NO ANOMALIA")</f>
        <v>#DIV/0!</v>
      </c>
    </row>
    <row r="22" spans="1:13" ht="15.75" x14ac:dyDescent="0.2">
      <c r="A22" s="227" t="str">
        <f>I10</f>
        <v>CARBINI SRL</v>
      </c>
      <c r="B22" s="224"/>
      <c r="C22" s="836"/>
      <c r="D22" s="836"/>
      <c r="E22" s="346" t="e">
        <f>POWER(B22/$D$20,$C$20)</f>
        <v>#DIV/0!</v>
      </c>
      <c r="F22" s="836"/>
      <c r="G22" s="346" t="e">
        <f>E22*$F$20</f>
        <v>#DIV/0!</v>
      </c>
      <c r="H22" s="138">
        <f>TRUNC($G$13-($G$13/100*B22),2)</f>
        <v>52470</v>
      </c>
      <c r="I22" s="194" t="str">
        <f>A22</f>
        <v>CARBINI SRL</v>
      </c>
      <c r="J22" s="346">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CLINI-LAB SRL</v>
      </c>
      <c r="B23" s="225"/>
      <c r="C23" s="837"/>
      <c r="D23" s="837"/>
      <c r="E23" s="347" t="e">
        <f>POWER(B23/$D$20,$C$20)</f>
        <v>#DIV/0!</v>
      </c>
      <c r="F23" s="837"/>
      <c r="G23" s="347" t="e">
        <f>E23*$F$20</f>
        <v>#DIV/0!</v>
      </c>
      <c r="H23" s="142">
        <f>TRUNC($G$13-($G$13/100*B23),2)</f>
        <v>52470</v>
      </c>
      <c r="I23" s="195" t="str">
        <f>A23</f>
        <v>CLINI-LAB SRL</v>
      </c>
      <c r="J23" s="347">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147" priority="1" operator="containsText" text="NO ANOMALIA">
      <formula>NOT(ISERROR(SEARCH("NO ANOMALIA",M20)))</formula>
    </cfRule>
    <cfRule type="containsText" dxfId="146" priority="2" operator="containsText" text="ANOMALIA">
      <formula>NOT(ISERROR(SEARCH("ANOMALIA",M20)))</formula>
    </cfRule>
  </conditionalFormatting>
  <conditionalFormatting sqref="M20:M23">
    <cfRule type="containsText" dxfId="145" priority="3" operator="containsText" text="ANOMALIA">
      <formula>NOT(ISERROR(SEARCH("ANOMALIA",M20)))</formula>
    </cfRule>
  </conditionalFormatting>
  <conditionalFormatting sqref="L20:L23">
    <cfRule type="expression" dxfId="144" priority="4">
      <formula>L20=MAX($L$20:$L$27)</formula>
    </cfRule>
  </conditionalFormatting>
  <pageMargins left="0.7" right="0.7" top="0.75" bottom="0.75" header="0.3" footer="0.3"/>
  <pageSetup paperSize="9" orientation="portrait"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pageSetUpPr fitToPage="1"/>
  </sheetPr>
  <dimension ref="A1:K33"/>
  <sheetViews>
    <sheetView topLeftCell="A7" workbookViewId="0">
      <selection activeCell="K32" sqref="K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581</v>
      </c>
      <c r="B2" s="775"/>
      <c r="C2" s="775"/>
      <c r="D2" s="775"/>
      <c r="E2" s="775"/>
      <c r="F2" s="775"/>
      <c r="G2" s="775"/>
      <c r="H2" s="775"/>
      <c r="I2" s="775"/>
      <c r="J2" s="775"/>
      <c r="K2" s="776"/>
    </row>
    <row r="3" spans="1:11" ht="21" thickBot="1" x14ac:dyDescent="0.35">
      <c r="A3" s="777" t="str">
        <f>'Elenco Lotti'!B382</f>
        <v>9834488C39</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Lotti'!C380</f>
        <v>Sacche sterili per urine con gocciolatore, valvola antireflusso,accesso per prelievo sterile delle urine, capacità non inferiore a 5000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Lotti'!R380</f>
        <v>F.A.S.E.</v>
      </c>
      <c r="C8" s="217">
        <v>0.9</v>
      </c>
      <c r="D8" s="206">
        <v>0.9</v>
      </c>
      <c r="E8" s="207">
        <v>0.9</v>
      </c>
      <c r="F8" s="89">
        <f>AVERAGE(C8:E8)</f>
        <v>0.9</v>
      </c>
      <c r="G8" s="789">
        <f>MAX(F8:F11)</f>
        <v>0.9</v>
      </c>
      <c r="H8" s="438">
        <f>F8/$G8</f>
        <v>1</v>
      </c>
      <c r="I8" s="792">
        <v>50</v>
      </c>
      <c r="J8" s="88">
        <f>H8*I$8</f>
        <v>50</v>
      </c>
      <c r="K8" s="795" t="s">
        <v>699</v>
      </c>
    </row>
    <row r="9" spans="1:11" ht="31.5" x14ac:dyDescent="0.2">
      <c r="A9" s="787"/>
      <c r="B9" s="466" t="str">
        <f>'Elenco Lotti'!R381</f>
        <v>MEDLINE INTERNATIONAL ITALY SRL UNIP.</v>
      </c>
      <c r="C9" s="218">
        <v>0.9</v>
      </c>
      <c r="D9" s="209">
        <v>0.9</v>
      </c>
      <c r="E9" s="210">
        <v>0.9</v>
      </c>
      <c r="F9" s="92">
        <f t="shared" ref="F9:F23" si="0">AVERAGE(C9:E9)</f>
        <v>0.9</v>
      </c>
      <c r="G9" s="790"/>
      <c r="H9" s="439">
        <f>F9/$G8</f>
        <v>1</v>
      </c>
      <c r="I9" s="793"/>
      <c r="J9" s="91">
        <f>H9*I$8</f>
        <v>50</v>
      </c>
      <c r="K9" s="796"/>
    </row>
    <row r="10" spans="1:11" ht="15.75" x14ac:dyDescent="0.2">
      <c r="A10" s="787"/>
      <c r="B10" s="90" t="str">
        <f>'Elenco Lotti'!R382</f>
        <v>CARBINI SRL</v>
      </c>
      <c r="C10" s="218">
        <v>0.9</v>
      </c>
      <c r="D10" s="209">
        <v>0.9</v>
      </c>
      <c r="E10" s="210">
        <v>0.9</v>
      </c>
      <c r="F10" s="92">
        <f t="shared" si="0"/>
        <v>0.9</v>
      </c>
      <c r="G10" s="790"/>
      <c r="H10" s="439">
        <f>F10/$G8</f>
        <v>1</v>
      </c>
      <c r="I10" s="793"/>
      <c r="J10" s="91">
        <f>H10*I$8</f>
        <v>50</v>
      </c>
      <c r="K10" s="796"/>
    </row>
    <row r="11" spans="1:11" ht="16.5" thickBot="1" x14ac:dyDescent="0.25">
      <c r="A11" s="805"/>
      <c r="B11" s="286" t="str">
        <f>'Elenco Lotti'!R383</f>
        <v>CLINI-LAB SRL</v>
      </c>
      <c r="C11" s="219">
        <v>0.9</v>
      </c>
      <c r="D11" s="212">
        <v>0.9</v>
      </c>
      <c r="E11" s="213">
        <v>0.9</v>
      </c>
      <c r="F11" s="101">
        <f t="shared" si="0"/>
        <v>0.9</v>
      </c>
      <c r="G11" s="806"/>
      <c r="H11" s="442">
        <f>F11/$G8</f>
        <v>1</v>
      </c>
      <c r="I11" s="807"/>
      <c r="J11" s="102">
        <f>H11*I$8</f>
        <v>50</v>
      </c>
      <c r="K11" s="796"/>
    </row>
    <row r="12" spans="1:11" ht="15.75" customHeight="1" x14ac:dyDescent="0.2">
      <c r="A12" s="860" t="s">
        <v>623</v>
      </c>
      <c r="B12" s="96" t="str">
        <f>B8</f>
        <v>F.A.S.E.</v>
      </c>
      <c r="C12" s="217">
        <v>0.9</v>
      </c>
      <c r="D12" s="206">
        <v>0.9</v>
      </c>
      <c r="E12" s="207">
        <v>0.9</v>
      </c>
      <c r="F12" s="221">
        <f t="shared" si="0"/>
        <v>0.9</v>
      </c>
      <c r="G12" s="861">
        <f>MAX(F12:F15)</f>
        <v>0.9</v>
      </c>
      <c r="H12" s="443">
        <f>F12/$G12</f>
        <v>1</v>
      </c>
      <c r="I12" s="859">
        <v>15</v>
      </c>
      <c r="J12" s="222">
        <f>H12*I$12</f>
        <v>15</v>
      </c>
      <c r="K12" s="796"/>
    </row>
    <row r="13" spans="1:11" ht="31.5" x14ac:dyDescent="0.2">
      <c r="A13" s="787"/>
      <c r="B13" s="97" t="str">
        <f>B9</f>
        <v>MEDLINE INTERNATIONAL ITALY SRL UNIP.</v>
      </c>
      <c r="C13" s="218">
        <v>0.9</v>
      </c>
      <c r="D13" s="209">
        <v>0.9</v>
      </c>
      <c r="E13" s="210">
        <v>0.9</v>
      </c>
      <c r="F13" s="92">
        <f t="shared" si="0"/>
        <v>0.9</v>
      </c>
      <c r="G13" s="790"/>
      <c r="H13" s="439">
        <f>F13/$G12</f>
        <v>1</v>
      </c>
      <c r="I13" s="793"/>
      <c r="J13" s="91">
        <f>H13*I$12</f>
        <v>15</v>
      </c>
      <c r="K13" s="796"/>
    </row>
    <row r="14" spans="1:11" ht="15.75" x14ac:dyDescent="0.2">
      <c r="A14" s="787"/>
      <c r="B14" s="97" t="str">
        <f>B10</f>
        <v>CARBINI SRL</v>
      </c>
      <c r="C14" s="218">
        <v>0.9</v>
      </c>
      <c r="D14" s="209">
        <v>0.9</v>
      </c>
      <c r="E14" s="210">
        <v>0.9</v>
      </c>
      <c r="F14" s="92">
        <f t="shared" si="0"/>
        <v>0.9</v>
      </c>
      <c r="G14" s="790"/>
      <c r="H14" s="439">
        <f>F14/$G12</f>
        <v>1</v>
      </c>
      <c r="I14" s="793"/>
      <c r="J14" s="91">
        <f>H14*I$12</f>
        <v>15</v>
      </c>
      <c r="K14" s="796"/>
    </row>
    <row r="15" spans="1:11" ht="16.5" thickBot="1" x14ac:dyDescent="0.25">
      <c r="A15" s="788"/>
      <c r="B15" s="98" t="str">
        <f>B11</f>
        <v>CLINI-LAB SRL</v>
      </c>
      <c r="C15" s="219">
        <v>0.9</v>
      </c>
      <c r="D15" s="212">
        <v>0.9</v>
      </c>
      <c r="E15" s="213">
        <v>0.9</v>
      </c>
      <c r="F15" s="95">
        <f t="shared" si="0"/>
        <v>0.9</v>
      </c>
      <c r="G15" s="791"/>
      <c r="H15" s="440">
        <f>F15/$G12</f>
        <v>1</v>
      </c>
      <c r="I15" s="794"/>
      <c r="J15" s="94">
        <f>H15*I$12</f>
        <v>15</v>
      </c>
      <c r="K15" s="796"/>
    </row>
    <row r="16" spans="1:11" ht="15.75" customHeight="1" x14ac:dyDescent="0.2">
      <c r="A16" s="786" t="s">
        <v>427</v>
      </c>
      <c r="B16" s="99" t="str">
        <f>B8</f>
        <v>F.A.S.E.</v>
      </c>
      <c r="C16" s="217">
        <v>0.9</v>
      </c>
      <c r="D16" s="206">
        <v>0.9</v>
      </c>
      <c r="E16" s="207">
        <v>0.9</v>
      </c>
      <c r="F16" s="89">
        <f t="shared" si="0"/>
        <v>0.9</v>
      </c>
      <c r="G16" s="789">
        <f>MAX(F16:F19)</f>
        <v>0.9</v>
      </c>
      <c r="H16" s="438">
        <f>F16/$G16</f>
        <v>1</v>
      </c>
      <c r="I16" s="792">
        <v>10</v>
      </c>
      <c r="J16" s="88">
        <f>H16*I$16</f>
        <v>10</v>
      </c>
      <c r="K16" s="796"/>
    </row>
    <row r="17" spans="1:11" ht="31.5" x14ac:dyDescent="0.2">
      <c r="A17" s="787"/>
      <c r="B17" s="97" t="str">
        <f>B9</f>
        <v>MEDLINE INTERNATIONAL ITALY SRL UNIP.</v>
      </c>
      <c r="C17" s="218">
        <v>0.9</v>
      </c>
      <c r="D17" s="209">
        <v>0.9</v>
      </c>
      <c r="E17" s="210">
        <v>0.9</v>
      </c>
      <c r="F17" s="92">
        <f t="shared" si="0"/>
        <v>0.9</v>
      </c>
      <c r="G17" s="790"/>
      <c r="H17" s="439">
        <f>F17/$G16</f>
        <v>1</v>
      </c>
      <c r="I17" s="793"/>
      <c r="J17" s="91">
        <f>H17*I$16</f>
        <v>10</v>
      </c>
      <c r="K17" s="796"/>
    </row>
    <row r="18" spans="1:11" ht="15.75" x14ac:dyDescent="0.2">
      <c r="A18" s="787"/>
      <c r="B18" s="97" t="str">
        <f>B10</f>
        <v>CARBINI SRL</v>
      </c>
      <c r="C18" s="218">
        <v>0.9</v>
      </c>
      <c r="D18" s="209">
        <v>0.9</v>
      </c>
      <c r="E18" s="210">
        <v>0.9</v>
      </c>
      <c r="F18" s="92">
        <f t="shared" si="0"/>
        <v>0.9</v>
      </c>
      <c r="G18" s="790"/>
      <c r="H18" s="439">
        <f>F18/$G16</f>
        <v>1</v>
      </c>
      <c r="I18" s="793"/>
      <c r="J18" s="91">
        <f>H18*I$16</f>
        <v>10</v>
      </c>
      <c r="K18" s="796"/>
    </row>
    <row r="19" spans="1:11" ht="16.5" thickBot="1" x14ac:dyDescent="0.25">
      <c r="A19" s="805"/>
      <c r="B19" s="100" t="str">
        <f>B11</f>
        <v>CLINI-LAB SRL</v>
      </c>
      <c r="C19" s="219">
        <v>0.9</v>
      </c>
      <c r="D19" s="212">
        <v>0.9</v>
      </c>
      <c r="E19" s="213">
        <v>0.9</v>
      </c>
      <c r="F19" s="95">
        <f t="shared" si="0"/>
        <v>0.9</v>
      </c>
      <c r="G19" s="791"/>
      <c r="H19" s="440">
        <f>F19/$G16</f>
        <v>1</v>
      </c>
      <c r="I19" s="794"/>
      <c r="J19" s="94">
        <f>H19*I$16</f>
        <v>10</v>
      </c>
      <c r="K19" s="796"/>
    </row>
    <row r="20" spans="1:11" ht="15.75" x14ac:dyDescent="0.2">
      <c r="A20" s="786" t="s">
        <v>621</v>
      </c>
      <c r="B20" s="99" t="str">
        <f>B8</f>
        <v>F.A.S.E.</v>
      </c>
      <c r="C20" s="205">
        <v>1</v>
      </c>
      <c r="D20" s="206">
        <v>1</v>
      </c>
      <c r="E20" s="207">
        <v>1</v>
      </c>
      <c r="F20" s="89">
        <f t="shared" si="0"/>
        <v>1</v>
      </c>
      <c r="G20" s="789">
        <f>MAX(F20:F23)</f>
        <v>1</v>
      </c>
      <c r="H20" s="438">
        <f>F20/$G20</f>
        <v>1</v>
      </c>
      <c r="I20" s="792">
        <v>5</v>
      </c>
      <c r="J20" s="88">
        <f>H20*I$20</f>
        <v>5</v>
      </c>
      <c r="K20" s="796"/>
    </row>
    <row r="21" spans="1:11" ht="31.5" x14ac:dyDescent="0.2">
      <c r="A21" s="787"/>
      <c r="B21" s="97" t="str">
        <f t="shared" ref="B21:B23" si="1">B9</f>
        <v>MEDLINE INTERNATIONAL ITALY SRL UNIP.</v>
      </c>
      <c r="C21" s="208">
        <v>1</v>
      </c>
      <c r="D21" s="209">
        <v>1</v>
      </c>
      <c r="E21" s="210">
        <v>1</v>
      </c>
      <c r="F21" s="92">
        <f t="shared" si="0"/>
        <v>1</v>
      </c>
      <c r="G21" s="790"/>
      <c r="H21" s="439">
        <f>F21/$G20</f>
        <v>1</v>
      </c>
      <c r="I21" s="793"/>
      <c r="J21" s="91">
        <f>H21*I$20</f>
        <v>5</v>
      </c>
      <c r="K21" s="796"/>
    </row>
    <row r="22" spans="1:11" ht="15.75" x14ac:dyDescent="0.2">
      <c r="A22" s="787"/>
      <c r="B22" s="97" t="str">
        <f t="shared" si="1"/>
        <v>CARBINI SRL</v>
      </c>
      <c r="C22" s="208">
        <v>1</v>
      </c>
      <c r="D22" s="209">
        <v>1</v>
      </c>
      <c r="E22" s="210">
        <v>1</v>
      </c>
      <c r="F22" s="92">
        <f t="shared" si="0"/>
        <v>1</v>
      </c>
      <c r="G22" s="790"/>
      <c r="H22" s="439">
        <f>F22/$G20</f>
        <v>1</v>
      </c>
      <c r="I22" s="793"/>
      <c r="J22" s="91">
        <f>H22*I$20</f>
        <v>5</v>
      </c>
      <c r="K22" s="796"/>
    </row>
    <row r="23" spans="1:11" ht="16.5" thickBot="1" x14ac:dyDescent="0.25">
      <c r="A23" s="805"/>
      <c r="B23" s="405" t="str">
        <f t="shared" si="1"/>
        <v>CLINI-LAB SRL</v>
      </c>
      <c r="C23" s="208">
        <v>1</v>
      </c>
      <c r="D23" s="209">
        <v>1</v>
      </c>
      <c r="E23" s="210">
        <v>1</v>
      </c>
      <c r="F23" s="101">
        <f t="shared" si="0"/>
        <v>1</v>
      </c>
      <c r="G23" s="806"/>
      <c r="H23" s="442">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559"/>
      <c r="I26" s="105"/>
      <c r="J26" s="105"/>
      <c r="K26" s="105"/>
    </row>
    <row r="27" spans="1:11" ht="16.5" thickBot="1" x14ac:dyDescent="0.3">
      <c r="A27" s="800"/>
      <c r="B27" s="801"/>
      <c r="C27" s="106"/>
      <c r="D27" s="106"/>
      <c r="E27" s="106"/>
      <c r="F27" s="106"/>
      <c r="G27" s="106"/>
      <c r="H27" s="559"/>
      <c r="I27" s="105"/>
      <c r="J27" s="105"/>
      <c r="K27" s="105"/>
    </row>
    <row r="28" spans="1:11" ht="15.75" x14ac:dyDescent="0.25">
      <c r="A28" s="107" t="str">
        <f>B8</f>
        <v>F.A.S.E.</v>
      </c>
      <c r="B28" s="108">
        <f>J8+J12+J16+J20</f>
        <v>80</v>
      </c>
      <c r="C28" s="535"/>
      <c r="D28" s="531"/>
      <c r="E28" s="531"/>
      <c r="F28" s="532"/>
      <c r="G28" s="531"/>
      <c r="H28" s="559"/>
      <c r="I28" s="105"/>
      <c r="J28" s="105"/>
      <c r="K28" s="105"/>
    </row>
    <row r="29" spans="1:11" ht="15.75" x14ac:dyDescent="0.25">
      <c r="A29" s="110" t="str">
        <f>B9</f>
        <v>MEDLINE INTERNATIONAL ITALY SRL UNIP.</v>
      </c>
      <c r="B29" s="108">
        <f>J9+J13+J17+J21</f>
        <v>80</v>
      </c>
      <c r="C29" s="535"/>
      <c r="D29" s="531"/>
      <c r="E29" s="531"/>
      <c r="F29" s="532"/>
      <c r="G29" s="531"/>
      <c r="H29" s="559"/>
      <c r="I29" s="105"/>
      <c r="J29" s="105"/>
      <c r="K29" s="105"/>
    </row>
    <row r="30" spans="1:11" ht="15.75" x14ac:dyDescent="0.25">
      <c r="A30" s="110" t="str">
        <f>B10</f>
        <v>CARBINI SRL</v>
      </c>
      <c r="B30" s="108">
        <f>J10+J14+J18+J22</f>
        <v>80</v>
      </c>
      <c r="C30" s="535"/>
      <c r="D30" s="531"/>
      <c r="E30" s="531"/>
      <c r="F30" s="532"/>
      <c r="G30" s="531"/>
      <c r="H30" s="559"/>
      <c r="I30" s="105"/>
      <c r="J30" s="105"/>
      <c r="K30" s="105"/>
    </row>
    <row r="31" spans="1:11" ht="16.5" thickBot="1" x14ac:dyDescent="0.3">
      <c r="A31" s="112" t="str">
        <f>B11</f>
        <v>CLINI-LAB SRL</v>
      </c>
      <c r="B31" s="560">
        <f>J11+J15+J19+J23</f>
        <v>80</v>
      </c>
      <c r="C31" s="535"/>
      <c r="D31" s="531"/>
      <c r="E31" s="531"/>
      <c r="F31" s="532"/>
      <c r="G31" s="531"/>
      <c r="H31" s="559"/>
      <c r="I31" s="105"/>
      <c r="J31" s="105"/>
      <c r="K31" s="105"/>
    </row>
    <row r="32" spans="1:11" x14ac:dyDescent="0.2">
      <c r="C32" s="536"/>
      <c r="D32" s="536"/>
      <c r="E32" s="536"/>
      <c r="F32" s="536"/>
      <c r="G32" s="536"/>
      <c r="H32" s="536"/>
    </row>
    <row r="33" spans="3:8" x14ac:dyDescent="0.2">
      <c r="C33" s="536"/>
      <c r="D33" s="536"/>
      <c r="E33" s="536"/>
      <c r="F33" s="536"/>
      <c r="G33" s="536"/>
      <c r="H33" s="536"/>
    </row>
  </sheetData>
  <sheetProtection formatCells="0" formatColumns="0" formatRows="0" insertColumns="0" insertRows="0" insertHyperlinks="0" deleteColumns="0" deleteRows="0" sort="0" autoFilter="0" pivotTables="0"/>
  <mergeCells count="19">
    <mergeCell ref="A26:B27"/>
    <mergeCell ref="A12:A15"/>
    <mergeCell ref="G12:G15"/>
    <mergeCell ref="I12:I15"/>
    <mergeCell ref="A20:A23"/>
    <mergeCell ref="G20:G23"/>
    <mergeCell ref="I20:I23"/>
    <mergeCell ref="A16:A19"/>
    <mergeCell ref="G16:G19"/>
    <mergeCell ref="I16:I19"/>
    <mergeCell ref="K8:K23"/>
    <mergeCell ref="B1:K1"/>
    <mergeCell ref="A2:K2"/>
    <mergeCell ref="A3:K3"/>
    <mergeCell ref="A4:K4"/>
    <mergeCell ref="A5:K6"/>
    <mergeCell ref="A8:A11"/>
    <mergeCell ref="G8:G11"/>
    <mergeCell ref="I8:I11"/>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26"/>
  <dimension ref="A1:M19"/>
  <sheetViews>
    <sheetView workbookViewId="0">
      <selection activeCell="H29" sqref="H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455</v>
      </c>
      <c r="B2" s="775"/>
      <c r="C2" s="775"/>
      <c r="D2" s="775"/>
      <c r="E2" s="775"/>
      <c r="F2" s="775"/>
      <c r="G2" s="775"/>
      <c r="H2" s="775"/>
      <c r="I2" s="775"/>
      <c r="J2" s="775"/>
      <c r="K2" s="776"/>
      <c r="L2" s="105"/>
      <c r="M2" s="105"/>
    </row>
    <row r="3" spans="1:13" ht="21" thickBot="1" x14ac:dyDescent="0.35">
      <c r="A3" s="777" t="str">
        <f>'Elenco Lotti'!B44</f>
        <v>98218910DD</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780" t="str">
        <f>'Elenco Lotti'!C44</f>
        <v>Caterete a palloncino 5 e 6 Fr circa utilizzato per occludere temporaneamente il giunto pieloureterale durante  litotrissia percutanea lunghezza 75 cm circa, con  adattatore completamente smontabile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12'!A15</f>
        <v xml:space="preserve">COOK ITALIA SRL </v>
      </c>
      <c r="J8" s="811">
        <f>'LOTTO 12'!B15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153"/>
      <c r="F12" s="105"/>
      <c r="G12" s="822" t="s">
        <v>432</v>
      </c>
      <c r="H12" s="823"/>
      <c r="I12" s="150"/>
      <c r="J12" s="828"/>
      <c r="K12" s="829"/>
      <c r="L12" s="117"/>
      <c r="M12" s="118"/>
    </row>
    <row r="13" spans="1:13" ht="16.5" thickBot="1" x14ac:dyDescent="0.3">
      <c r="A13" s="819" t="s">
        <v>433</v>
      </c>
      <c r="B13" s="820"/>
      <c r="C13" s="820"/>
      <c r="D13" s="821"/>
      <c r="E13" s="153"/>
      <c r="F13" s="105"/>
      <c r="G13" s="824">
        <f>'Elenco Lotti'!O44</f>
        <v>9540</v>
      </c>
      <c r="H13" s="825"/>
      <c r="I13" s="150"/>
      <c r="J13" s="828"/>
      <c r="K13" s="829"/>
      <c r="L13" s="117"/>
      <c r="M13" s="118"/>
    </row>
    <row r="14" spans="1:13" ht="16.5" thickBot="1" x14ac:dyDescent="0.3">
      <c r="A14" s="826" t="s">
        <v>434</v>
      </c>
      <c r="B14" s="820"/>
      <c r="C14" s="820"/>
      <c r="D14" s="821"/>
      <c r="E14" s="153"/>
      <c r="F14" s="105"/>
      <c r="G14" s="827"/>
      <c r="H14" s="827"/>
      <c r="I14" s="150"/>
      <c r="J14" s="828"/>
      <c r="K14" s="829"/>
      <c r="L14" s="105"/>
      <c r="M14" s="105"/>
    </row>
    <row r="15" spans="1:13" ht="15.75" x14ac:dyDescent="0.25">
      <c r="A15" s="819" t="s">
        <v>435</v>
      </c>
      <c r="B15" s="820"/>
      <c r="C15" s="820"/>
      <c r="D15" s="821"/>
      <c r="E15" s="153"/>
      <c r="F15" s="105"/>
      <c r="G15" s="830"/>
      <c r="H15" s="830"/>
      <c r="I15" s="105"/>
      <c r="J15" s="105"/>
      <c r="K15" s="105"/>
      <c r="L15" s="105"/>
      <c r="M15" s="105"/>
    </row>
    <row r="16" spans="1:13" ht="16.5" thickBot="1" x14ac:dyDescent="0.3">
      <c r="A16" s="831"/>
      <c r="B16" s="832"/>
      <c r="C16" s="832"/>
      <c r="D16" s="833"/>
      <c r="E16" s="1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 xml:space="preserve">COOK ITALIA SRL </v>
      </c>
      <c r="B19" s="246"/>
      <c r="C19" s="247">
        <v>0.5</v>
      </c>
      <c r="D19" s="247">
        <f>MAX(B19:B19)</f>
        <v>0</v>
      </c>
      <c r="E19" s="247" t="e">
        <f>POWER(B19/$D$19,$C$19)</f>
        <v>#DIV/0!</v>
      </c>
      <c r="F19" s="247">
        <v>40</v>
      </c>
      <c r="G19" s="247" t="e">
        <f>E19*$F$19</f>
        <v>#DIV/0!</v>
      </c>
      <c r="H19" s="248">
        <f>TRUNC($G$13-($G$13/100*B19),2)</f>
        <v>9540</v>
      </c>
      <c r="I19" s="249" t="str">
        <f>A19</f>
        <v xml:space="preserve">COOK ITALIA SRL </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647" priority="1" operator="containsText" text="NO ANOMALIA">
      <formula>NOT(ISERROR(SEARCH("NO ANOMALIA",M19)))</formula>
    </cfRule>
    <cfRule type="containsText" dxfId="646" priority="2" operator="containsText" text="ANOMALIA">
      <formula>NOT(ISERROR(SEARCH("ANOMALIA",M19)))</formula>
    </cfRule>
  </conditionalFormatting>
  <conditionalFormatting sqref="M19">
    <cfRule type="containsText" dxfId="645" priority="3" operator="containsText" text="ANOMALIA">
      <formula>NOT(ISERROR(SEARCH("ANOMALIA",M19)))</formula>
    </cfRule>
  </conditionalFormatting>
  <conditionalFormatting sqref="L19">
    <cfRule type="expression" dxfId="644" priority="4">
      <formula>L19=MAX($L$19:$L$23)</formula>
    </cfRule>
  </conditionalFormatting>
  <pageMargins left="0.7" right="0.7" top="0.75" bottom="0.75" header="0.3" footer="0.3"/>
  <pageSetup paperSize="9" orientation="portrait" r:id="rId1"/>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M26"/>
  <sheetViews>
    <sheetView workbookViewId="0">
      <selection activeCell="L9" sqref="L9"/>
    </sheetView>
  </sheetViews>
  <sheetFormatPr defaultColWidth="9.140625" defaultRowHeight="12.75" x14ac:dyDescent="0.2"/>
  <cols>
    <col min="1" max="1" width="40.140625" style="77" bestFit="1"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581</v>
      </c>
      <c r="B2" s="775"/>
      <c r="C2" s="775"/>
      <c r="D2" s="775"/>
      <c r="E2" s="775"/>
      <c r="F2" s="775"/>
      <c r="G2" s="775"/>
      <c r="H2" s="775"/>
      <c r="I2" s="775"/>
      <c r="J2" s="775"/>
      <c r="K2" s="776"/>
      <c r="L2" s="105"/>
      <c r="M2" s="105"/>
    </row>
    <row r="3" spans="1:13" ht="21" thickBot="1" x14ac:dyDescent="0.35">
      <c r="A3" s="777" t="str">
        <f>'Elenco Lotti'!B382</f>
        <v>9834488C39</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15.75" customHeight="1" x14ac:dyDescent="0.25">
      <c r="A5" s="780" t="str">
        <f>'Elenco Lotti'!C380</f>
        <v>Sacche sterili per urine con gocciolatore, valvola antireflusso,accesso per prelievo sterile delle urine, capacità non inferiore a 5000 ml</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138'!A28</f>
        <v>F.A.S.E.</v>
      </c>
      <c r="J8" s="811">
        <f>'LOTTO 138'!B28</f>
        <v>80</v>
      </c>
      <c r="K8" s="812"/>
      <c r="L8" s="117"/>
      <c r="M8" s="118"/>
    </row>
    <row r="9" spans="1:13" ht="16.5" thickBot="1" x14ac:dyDescent="0.3">
      <c r="A9" s="808"/>
      <c r="B9" s="808"/>
      <c r="C9" s="808"/>
      <c r="D9" s="808"/>
      <c r="E9" s="808"/>
      <c r="F9" s="808"/>
      <c r="G9" s="808"/>
      <c r="H9" s="808"/>
      <c r="I9" s="144" t="str">
        <f>'LOTTO 138'!A29</f>
        <v>MEDLINE INTERNATIONAL ITALY SRL UNIP.</v>
      </c>
      <c r="J9" s="811">
        <f>'LOTTO 138'!B29</f>
        <v>80</v>
      </c>
      <c r="K9" s="812"/>
      <c r="L9" s="117"/>
      <c r="M9" s="118"/>
    </row>
    <row r="10" spans="1:13" ht="16.5" thickBot="1" x14ac:dyDescent="0.3">
      <c r="A10" s="813" t="s">
        <v>430</v>
      </c>
      <c r="B10" s="814"/>
      <c r="C10" s="814"/>
      <c r="D10" s="815"/>
      <c r="E10" s="119"/>
      <c r="F10" s="119"/>
      <c r="G10" s="119"/>
      <c r="H10" s="119"/>
      <c r="I10" s="144" t="str">
        <f>'LOTTO 138'!A30</f>
        <v>CARBINI SRL</v>
      </c>
      <c r="J10" s="811">
        <f>'LOTTO 138'!B30</f>
        <v>80</v>
      </c>
      <c r="K10" s="812"/>
      <c r="L10" s="117"/>
      <c r="M10" s="118"/>
    </row>
    <row r="11" spans="1:13" ht="16.5" thickBot="1" x14ac:dyDescent="0.3">
      <c r="A11" s="816"/>
      <c r="B11" s="817"/>
      <c r="C11" s="817"/>
      <c r="D11" s="818"/>
      <c r="E11" s="119"/>
      <c r="F11" s="119"/>
      <c r="G11" s="119"/>
      <c r="H11" s="119"/>
      <c r="I11" s="144" t="str">
        <f>'LOTTO 138'!A31</f>
        <v>CLINI-LAB SRL</v>
      </c>
      <c r="J11" s="811">
        <f>'LOTTO 138'!B31</f>
        <v>80</v>
      </c>
      <c r="K11" s="812"/>
      <c r="L11" s="117"/>
      <c r="M11" s="118"/>
    </row>
    <row r="12" spans="1:13" ht="16.5" thickBot="1" x14ac:dyDescent="0.3">
      <c r="A12" s="819" t="s">
        <v>431</v>
      </c>
      <c r="B12" s="820"/>
      <c r="C12" s="820"/>
      <c r="D12" s="821"/>
      <c r="E12" s="344"/>
      <c r="F12" s="105"/>
      <c r="G12" s="822" t="s">
        <v>432</v>
      </c>
      <c r="H12" s="823"/>
      <c r="I12" s="144"/>
      <c r="J12" s="811"/>
      <c r="K12" s="812"/>
      <c r="L12" s="117"/>
      <c r="M12" s="118"/>
    </row>
    <row r="13" spans="1:13" ht="16.5" thickBot="1" x14ac:dyDescent="0.3">
      <c r="A13" s="819" t="s">
        <v>433</v>
      </c>
      <c r="B13" s="820"/>
      <c r="C13" s="820"/>
      <c r="D13" s="821"/>
      <c r="E13" s="344"/>
      <c r="F13" s="105"/>
      <c r="G13" s="824">
        <f>'Elenco Lotti'!O380</f>
        <v>63600</v>
      </c>
      <c r="H13" s="825"/>
      <c r="I13" s="144"/>
      <c r="J13" s="811"/>
      <c r="K13" s="812"/>
      <c r="L13" s="117"/>
      <c r="M13" s="118"/>
    </row>
    <row r="14" spans="1:13" ht="16.5" thickBot="1" x14ac:dyDescent="0.3">
      <c r="A14" s="855"/>
      <c r="B14" s="856"/>
      <c r="C14" s="856"/>
      <c r="D14" s="857"/>
      <c r="E14" s="344"/>
      <c r="F14" s="105"/>
      <c r="G14" s="152"/>
      <c r="H14" s="152"/>
      <c r="I14" s="144"/>
      <c r="J14" s="811"/>
      <c r="K14" s="812"/>
      <c r="L14" s="117"/>
      <c r="M14" s="118"/>
    </row>
    <row r="15" spans="1:13" ht="16.5" thickBot="1" x14ac:dyDescent="0.3">
      <c r="A15" s="826" t="s">
        <v>434</v>
      </c>
      <c r="B15" s="820"/>
      <c r="C15" s="820"/>
      <c r="D15" s="821"/>
      <c r="E15" s="344"/>
      <c r="F15" s="105"/>
      <c r="G15" s="827"/>
      <c r="H15" s="827"/>
      <c r="I15" s="150"/>
      <c r="J15" s="828"/>
      <c r="K15" s="829"/>
      <c r="L15" s="105"/>
      <c r="M15" s="105"/>
    </row>
    <row r="16" spans="1:13" ht="15.75" x14ac:dyDescent="0.25">
      <c r="A16" s="819" t="s">
        <v>435</v>
      </c>
      <c r="B16" s="820"/>
      <c r="C16" s="820"/>
      <c r="D16" s="821"/>
      <c r="E16" s="344"/>
      <c r="F16" s="105"/>
      <c r="G16" s="830"/>
      <c r="H16" s="830"/>
      <c r="I16" s="105"/>
      <c r="J16" s="105"/>
      <c r="K16" s="105"/>
      <c r="L16" s="105"/>
      <c r="M16" s="105"/>
    </row>
    <row r="17" spans="1:13" ht="16.5" thickBot="1" x14ac:dyDescent="0.3">
      <c r="A17" s="831"/>
      <c r="B17" s="832"/>
      <c r="C17" s="832"/>
      <c r="D17" s="833"/>
      <c r="E17" s="344"/>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F.A.S.E.</v>
      </c>
      <c r="B20" s="223"/>
      <c r="C20" s="835">
        <v>0.5</v>
      </c>
      <c r="D20" s="835">
        <f>MAX(B20:B23)</f>
        <v>0</v>
      </c>
      <c r="E20" s="345" t="e">
        <f>POWER(B20/$D$20,$C$20)</f>
        <v>#DIV/0!</v>
      </c>
      <c r="F20" s="835">
        <v>40</v>
      </c>
      <c r="G20" s="345" t="e">
        <f>E20*$F$20</f>
        <v>#DIV/0!</v>
      </c>
      <c r="H20" s="134">
        <f>TRUNC($G$13-($G$13/100*B20),2)</f>
        <v>63600</v>
      </c>
      <c r="I20" s="193" t="str">
        <f>A20</f>
        <v>F.A.S.E.</v>
      </c>
      <c r="J20" s="345">
        <f>IF(I20=I8,J8,IF(I20=$H$7,$I$7,IF(I20=$H$8,$I$8,IF(I20=#REF!,#REF!,IF(I20=$H$10,$I$10,IF(I20=$H$11,$I$11,"1"))))))</f>
        <v>80</v>
      </c>
      <c r="K20" s="196" t="e">
        <f>G20</f>
        <v>#DIV/0!</v>
      </c>
      <c r="L20" s="70" t="e">
        <f>SUM(J20,K20)</f>
        <v>#DIV/0!</v>
      </c>
      <c r="M20" s="71" t="e">
        <f>IF(AND(K20&gt;=20,J20&gt;=60),"ANOMALIA","NO ANOMALIA")</f>
        <v>#DIV/0!</v>
      </c>
    </row>
    <row r="21" spans="1:13" ht="15.75" x14ac:dyDescent="0.2">
      <c r="A21" s="227" t="str">
        <f>I9</f>
        <v>MEDLINE INTERNATIONAL ITALY SRL UNIP.</v>
      </c>
      <c r="B21" s="224"/>
      <c r="C21" s="836"/>
      <c r="D21" s="836"/>
      <c r="E21" s="346" t="e">
        <f>POWER(B21/$D$20,$C$20)</f>
        <v>#DIV/0!</v>
      </c>
      <c r="F21" s="836"/>
      <c r="G21" s="346" t="e">
        <f>E21*$F$20</f>
        <v>#DIV/0!</v>
      </c>
      <c r="H21" s="138">
        <f>TRUNC($G$13-($G$13/100*B21),2)</f>
        <v>63600</v>
      </c>
      <c r="I21" s="194" t="str">
        <f>A21</f>
        <v>MEDLINE INTERNATIONAL ITALY SRL UNIP.</v>
      </c>
      <c r="J21" s="346">
        <f>IF(I21=I9,J9,IF(I21=$H$7,$I$7,IF(I21=$H$8,$I$8,IF(I21=#REF!,#REF!,IF(I21=$H$10,$I$10,IF(I21=$H$11,$I$11,"1"))))))</f>
        <v>80</v>
      </c>
      <c r="K21" s="197" t="e">
        <f>G21</f>
        <v>#DIV/0!</v>
      </c>
      <c r="L21" s="72" t="e">
        <f>SUM(J21,K21)</f>
        <v>#DIV/0!</v>
      </c>
      <c r="M21" s="73" t="e">
        <f>IF(AND(K21&gt;=20,J21&gt;=60),"ANOMALIA","NO ANOMALIA")</f>
        <v>#DIV/0!</v>
      </c>
    </row>
    <row r="22" spans="1:13" ht="15.75" x14ac:dyDescent="0.2">
      <c r="A22" s="227" t="str">
        <f>I10</f>
        <v>CARBINI SRL</v>
      </c>
      <c r="B22" s="224"/>
      <c r="C22" s="836"/>
      <c r="D22" s="836"/>
      <c r="E22" s="346" t="e">
        <f>POWER(B22/$D$20,$C$20)</f>
        <v>#DIV/0!</v>
      </c>
      <c r="F22" s="836"/>
      <c r="G22" s="346" t="e">
        <f>E22*$F$20</f>
        <v>#DIV/0!</v>
      </c>
      <c r="H22" s="138">
        <f>TRUNC($G$13-($G$13/100*B22),2)</f>
        <v>63600</v>
      </c>
      <c r="I22" s="194" t="str">
        <f>A22</f>
        <v>CARBINI SRL</v>
      </c>
      <c r="J22" s="346">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CLINI-LAB SRL</v>
      </c>
      <c r="B23" s="225"/>
      <c r="C23" s="837"/>
      <c r="D23" s="837"/>
      <c r="E23" s="347" t="e">
        <f>POWER(B23/$D$20,$C$20)</f>
        <v>#DIV/0!</v>
      </c>
      <c r="F23" s="837"/>
      <c r="G23" s="347" t="e">
        <f>E23*$F$20</f>
        <v>#DIV/0!</v>
      </c>
      <c r="H23" s="142">
        <f>TRUNC($G$13-($G$13/100*B23),2)</f>
        <v>63600</v>
      </c>
      <c r="I23" s="195" t="str">
        <f>A23</f>
        <v>CLINI-LAB SRL</v>
      </c>
      <c r="J23" s="347">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143" priority="1" operator="containsText" text="NO ANOMALIA">
      <formula>NOT(ISERROR(SEARCH("NO ANOMALIA",M20)))</formula>
    </cfRule>
    <cfRule type="containsText" dxfId="142" priority="2" operator="containsText" text="ANOMALIA">
      <formula>NOT(ISERROR(SEARCH("ANOMALIA",M20)))</formula>
    </cfRule>
  </conditionalFormatting>
  <conditionalFormatting sqref="M20:M23">
    <cfRule type="containsText" dxfId="141" priority="3" operator="containsText" text="ANOMALIA">
      <formula>NOT(ISERROR(SEARCH("ANOMALIA",M20)))</formula>
    </cfRule>
  </conditionalFormatting>
  <conditionalFormatting sqref="L20:L23">
    <cfRule type="expression" dxfId="140" priority="4">
      <formula>L20=MAX($L$20:$L$27)</formula>
    </cfRule>
  </conditionalFormatting>
  <pageMargins left="0.7" right="0.7" top="0.75" bottom="0.75" header="0.3" footer="0.3"/>
  <pageSetup paperSize="9" orientation="portrait"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pageSetUpPr fitToPage="1"/>
  </sheetPr>
  <dimension ref="A1:K16"/>
  <sheetViews>
    <sheetView workbookViewId="0">
      <selection activeCell="D19" sqref="D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582</v>
      </c>
      <c r="B2" s="775"/>
      <c r="C2" s="775"/>
      <c r="D2" s="775"/>
      <c r="E2" s="775"/>
      <c r="F2" s="775"/>
      <c r="G2" s="775"/>
      <c r="H2" s="775"/>
      <c r="I2" s="775"/>
      <c r="J2" s="775"/>
      <c r="K2" s="776"/>
    </row>
    <row r="3" spans="1:11" ht="21" thickBot="1" x14ac:dyDescent="0.35">
      <c r="A3" s="865" t="str">
        <f>'Elenco Lotti'!B384</f>
        <v>9834491EB2</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Lotti'!C384</f>
        <v>Raccoglitore per urine ml 5000</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Lotti'!R384</f>
        <v>CARBINI SRL</v>
      </c>
      <c r="C8" s="205">
        <v>0.9</v>
      </c>
      <c r="D8" s="206">
        <v>0.9</v>
      </c>
      <c r="E8" s="207">
        <v>0.9</v>
      </c>
      <c r="F8" s="89">
        <f>AVERAGE(C8:E8)</f>
        <v>0.9</v>
      </c>
      <c r="G8" s="438">
        <f>MAX(F8:F8)</f>
        <v>0.9</v>
      </c>
      <c r="H8" s="438">
        <f>F8/$G8</f>
        <v>1</v>
      </c>
      <c r="I8" s="441">
        <v>50</v>
      </c>
      <c r="J8" s="88">
        <f>H8*I$8</f>
        <v>50</v>
      </c>
      <c r="K8" s="795" t="s">
        <v>705</v>
      </c>
    </row>
    <row r="9" spans="1:11" ht="48" customHeight="1" thickBot="1" x14ac:dyDescent="0.25">
      <c r="A9" s="437" t="s">
        <v>623</v>
      </c>
      <c r="B9" s="236" t="str">
        <f>B8</f>
        <v>CARBINI SRL</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CARBINI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CARBINI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CARBINI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582</v>
      </c>
      <c r="B2" s="775"/>
      <c r="C2" s="775"/>
      <c r="D2" s="775"/>
      <c r="E2" s="775"/>
      <c r="F2" s="775"/>
      <c r="G2" s="775"/>
      <c r="H2" s="775"/>
      <c r="I2" s="775"/>
      <c r="J2" s="775"/>
      <c r="K2" s="776"/>
      <c r="L2" s="105"/>
      <c r="M2" s="105"/>
    </row>
    <row r="3" spans="1:13" ht="21" thickBot="1" x14ac:dyDescent="0.35">
      <c r="A3" s="865" t="str">
        <f>'Elenco Lotti'!B384</f>
        <v>9834491EB2</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Lotti'!C384</f>
        <v>Raccoglitore per urine ml 5000</v>
      </c>
      <c r="B5" s="781"/>
      <c r="C5" s="781"/>
      <c r="D5" s="781"/>
      <c r="E5" s="781"/>
      <c r="F5" s="781"/>
      <c r="G5" s="781"/>
      <c r="H5" s="781"/>
      <c r="I5" s="781"/>
      <c r="J5" s="781"/>
      <c r="K5" s="782"/>
      <c r="L5" s="105"/>
      <c r="M5" s="105"/>
    </row>
    <row r="6" spans="1:13" ht="16.5"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139'!A16</f>
        <v>CARBINI SRL</v>
      </c>
      <c r="J8" s="811">
        <f>'LOTTO 139'!B16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Lotti'!O384</f>
        <v>5300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CARBINI SRL</v>
      </c>
      <c r="B19" s="246"/>
      <c r="C19" s="247">
        <v>0.5</v>
      </c>
      <c r="D19" s="247">
        <f>MAX(B19:B19)</f>
        <v>0</v>
      </c>
      <c r="E19" s="247" t="e">
        <f>POWER(B19/$D$19,$C$19)</f>
        <v>#DIV/0!</v>
      </c>
      <c r="F19" s="247">
        <v>40</v>
      </c>
      <c r="G19" s="247" t="e">
        <f>E19*$F$19</f>
        <v>#DIV/0!</v>
      </c>
      <c r="H19" s="248">
        <f>TRUNC($G$13-($G$13/100*B19),2)</f>
        <v>5300</v>
      </c>
      <c r="I19" s="249" t="str">
        <f>A19</f>
        <v>CARBINI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39" priority="1" operator="containsText" text="NO ANOMALIA">
      <formula>NOT(ISERROR(SEARCH("NO ANOMALIA",M19)))</formula>
    </cfRule>
    <cfRule type="containsText" dxfId="138" priority="2" operator="containsText" text="ANOMALIA">
      <formula>NOT(ISERROR(SEARCH("ANOMALIA",M19)))</formula>
    </cfRule>
  </conditionalFormatting>
  <conditionalFormatting sqref="M19">
    <cfRule type="containsText" dxfId="137" priority="3" operator="containsText" text="ANOMALIA">
      <formula>NOT(ISERROR(SEARCH("ANOMALIA",M19)))</formula>
    </cfRule>
  </conditionalFormatting>
  <conditionalFormatting sqref="L19">
    <cfRule type="expression" dxfId="136" priority="4">
      <formula>L19=MAX($L$19:$L$23)</formula>
    </cfRule>
  </conditionalFormatting>
  <pageMargins left="0.7" right="0.7" top="0.75" bottom="0.75" header="0.3" footer="0.3"/>
  <pageSetup paperSize="9" orientation="portrait"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pageSetUpPr fitToPage="1"/>
  </sheetPr>
  <dimension ref="A1:K21"/>
  <sheetViews>
    <sheetView topLeftCell="A5" workbookViewId="0">
      <selection activeCell="E22" sqref="E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583</v>
      </c>
      <c r="B2" s="775"/>
      <c r="C2" s="775"/>
      <c r="D2" s="775"/>
      <c r="E2" s="775"/>
      <c r="F2" s="775"/>
      <c r="G2" s="775"/>
      <c r="H2" s="775"/>
      <c r="I2" s="775"/>
      <c r="J2" s="775"/>
      <c r="K2" s="776"/>
    </row>
    <row r="3" spans="1:11" ht="21" thickBot="1" x14ac:dyDescent="0.35">
      <c r="A3" s="777" t="str">
        <f>'Elenco Lotti'!B386</f>
        <v>98344962D6</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Lotti'!C386</f>
        <v xml:space="preserve">Clip in polimero non riassorbibile tipo Hem-o-lok misura M/ML/L/XL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Lotti'!R385</f>
        <v>TELEFLEX MEDICAL SRL</v>
      </c>
      <c r="C8" s="217">
        <v>0.9</v>
      </c>
      <c r="D8" s="206">
        <v>0.9</v>
      </c>
      <c r="E8" s="207">
        <v>0.9</v>
      </c>
      <c r="F8" s="89">
        <f t="shared" ref="F8:F15" si="0">AVERAGE(C8:E8)</f>
        <v>0.9</v>
      </c>
      <c r="G8" s="789">
        <f>MAX(F8:F9)</f>
        <v>0.9</v>
      </c>
      <c r="H8" s="438">
        <f>F8/$G8</f>
        <v>1</v>
      </c>
      <c r="I8" s="792">
        <v>50</v>
      </c>
      <c r="J8" s="88">
        <f>H8*I$8</f>
        <v>50</v>
      </c>
      <c r="K8" s="795" t="s">
        <v>700</v>
      </c>
    </row>
    <row r="9" spans="1:11" ht="48" customHeight="1" thickBot="1" x14ac:dyDescent="0.25">
      <c r="A9" s="787"/>
      <c r="B9" s="286" t="str">
        <f>'Elenco Lotti'!R386</f>
        <v>SURGILINE SRL</v>
      </c>
      <c r="C9" s="553">
        <v>0.9</v>
      </c>
      <c r="D9" s="554">
        <v>0.9</v>
      </c>
      <c r="E9" s="555">
        <v>0.9</v>
      </c>
      <c r="F9" s="92">
        <f t="shared" si="0"/>
        <v>0.9</v>
      </c>
      <c r="G9" s="790"/>
      <c r="H9" s="439">
        <f>F9/$G8</f>
        <v>1</v>
      </c>
      <c r="I9" s="793"/>
      <c r="J9" s="91">
        <f>H9*I$8</f>
        <v>50</v>
      </c>
      <c r="K9" s="796"/>
    </row>
    <row r="10" spans="1:11" ht="48" customHeight="1" x14ac:dyDescent="0.2">
      <c r="A10" s="786" t="s">
        <v>623</v>
      </c>
      <c r="B10" s="99" t="str">
        <f>B8</f>
        <v>TELEFLEX MEDICAL SRL</v>
      </c>
      <c r="C10" s="217">
        <v>0.9</v>
      </c>
      <c r="D10" s="206">
        <v>0.9</v>
      </c>
      <c r="E10" s="207">
        <v>0.9</v>
      </c>
      <c r="F10" s="89">
        <f t="shared" si="0"/>
        <v>0.9</v>
      </c>
      <c r="G10" s="789">
        <f>MAX(F10:F11)</f>
        <v>0.9</v>
      </c>
      <c r="H10" s="438">
        <f>F10/$G10</f>
        <v>1</v>
      </c>
      <c r="I10" s="792">
        <v>15</v>
      </c>
      <c r="J10" s="88">
        <f>H10*I$10</f>
        <v>15</v>
      </c>
      <c r="K10" s="796"/>
    </row>
    <row r="11" spans="1:11" ht="48" customHeight="1" thickBot="1" x14ac:dyDescent="0.25">
      <c r="A11" s="787"/>
      <c r="B11" s="405" t="str">
        <f>B9</f>
        <v>SURGILINE SRL</v>
      </c>
      <c r="C11" s="553">
        <v>0.9</v>
      </c>
      <c r="D11" s="554">
        <v>0.9</v>
      </c>
      <c r="E11" s="555">
        <v>0.9</v>
      </c>
      <c r="F11" s="92">
        <f t="shared" si="0"/>
        <v>0.9</v>
      </c>
      <c r="G11" s="790"/>
      <c r="H11" s="439">
        <f>F11/$G10</f>
        <v>1</v>
      </c>
      <c r="I11" s="793"/>
      <c r="J11" s="91">
        <f>H11*I$10</f>
        <v>15</v>
      </c>
      <c r="K11" s="796"/>
    </row>
    <row r="12" spans="1:11" ht="48" customHeight="1" x14ac:dyDescent="0.2">
      <c r="A12" s="786" t="s">
        <v>427</v>
      </c>
      <c r="B12" s="99" t="str">
        <f>B8</f>
        <v>TELEFLEX MEDICAL SRL</v>
      </c>
      <c r="C12" s="217">
        <v>0.9</v>
      </c>
      <c r="D12" s="206">
        <v>0.9</v>
      </c>
      <c r="E12" s="207">
        <v>0.9</v>
      </c>
      <c r="F12" s="89">
        <f t="shared" si="0"/>
        <v>0.9</v>
      </c>
      <c r="G12" s="789">
        <f>MAX(F12:F13)</f>
        <v>0.9</v>
      </c>
      <c r="H12" s="438">
        <f>F12/$G12</f>
        <v>1</v>
      </c>
      <c r="I12" s="792">
        <v>10</v>
      </c>
      <c r="J12" s="88">
        <f>H12*I$12</f>
        <v>10</v>
      </c>
      <c r="K12" s="796"/>
    </row>
    <row r="13" spans="1:11" ht="48" customHeight="1" thickBot="1" x14ac:dyDescent="0.25">
      <c r="A13" s="805"/>
      <c r="B13" s="405" t="str">
        <f>B9</f>
        <v>SURGILINE SRL</v>
      </c>
      <c r="C13" s="494">
        <v>0.9</v>
      </c>
      <c r="D13" s="495">
        <v>0.9</v>
      </c>
      <c r="E13" s="496">
        <v>0.9</v>
      </c>
      <c r="F13" s="95">
        <f t="shared" si="0"/>
        <v>0.9</v>
      </c>
      <c r="G13" s="791"/>
      <c r="H13" s="440">
        <f>F13/$G12</f>
        <v>1</v>
      </c>
      <c r="I13" s="794"/>
      <c r="J13" s="94">
        <f>H13*I$12</f>
        <v>10</v>
      </c>
      <c r="K13" s="796"/>
    </row>
    <row r="14" spans="1:11" ht="48" customHeight="1" x14ac:dyDescent="0.2">
      <c r="A14" s="786" t="s">
        <v>621</v>
      </c>
      <c r="B14" s="99" t="str">
        <f>B8</f>
        <v>TELEFLEX MEDICAL SRL</v>
      </c>
      <c r="C14" s="205">
        <v>1</v>
      </c>
      <c r="D14" s="206">
        <v>1</v>
      </c>
      <c r="E14" s="207">
        <v>1</v>
      </c>
      <c r="F14" s="89">
        <f t="shared" si="0"/>
        <v>1</v>
      </c>
      <c r="G14" s="789">
        <f>MAX(F14:F15)</f>
        <v>1</v>
      </c>
      <c r="H14" s="438">
        <f>F14/$G14</f>
        <v>1</v>
      </c>
      <c r="I14" s="792">
        <v>5</v>
      </c>
      <c r="J14" s="88">
        <f>H14*I$14</f>
        <v>5</v>
      </c>
      <c r="K14" s="796"/>
    </row>
    <row r="15" spans="1:11" ht="48" customHeight="1" thickBot="1" x14ac:dyDescent="0.25">
      <c r="A15" s="805"/>
      <c r="B15" s="405" t="str">
        <f>B9</f>
        <v>SURGILINE SRL</v>
      </c>
      <c r="C15" s="214">
        <v>1</v>
      </c>
      <c r="D15" s="215">
        <v>1</v>
      </c>
      <c r="E15" s="216">
        <v>1</v>
      </c>
      <c r="F15" s="101">
        <f t="shared" si="0"/>
        <v>1</v>
      </c>
      <c r="G15" s="806"/>
      <c r="H15" s="442">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customHeight="1"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TELEFLEX MEDICAL SRL</v>
      </c>
      <c r="B20" s="148">
        <f>J8+J10+J12+J14</f>
        <v>80</v>
      </c>
      <c r="C20" s="535"/>
      <c r="D20" s="531"/>
      <c r="E20" s="531"/>
      <c r="F20" s="532"/>
      <c r="G20" s="531"/>
      <c r="H20" s="105"/>
      <c r="I20" s="105"/>
      <c r="J20" s="105"/>
      <c r="K20" s="105"/>
    </row>
    <row r="21" spans="1:11" ht="16.5" thickBot="1" x14ac:dyDescent="0.3">
      <c r="A21" s="112" t="str">
        <f>B9</f>
        <v>SURGILINE SRL</v>
      </c>
      <c r="B21" s="113">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A14:A15"/>
    <mergeCell ref="G14:G15"/>
    <mergeCell ref="I14:I15"/>
    <mergeCell ref="A12:A13"/>
    <mergeCell ref="G12:G13"/>
    <mergeCell ref="I12:I13"/>
    <mergeCell ref="K8:K15"/>
    <mergeCell ref="B1:K1"/>
    <mergeCell ref="A2:K2"/>
    <mergeCell ref="A3:K3"/>
    <mergeCell ref="A4:K4"/>
    <mergeCell ref="A5:K6"/>
    <mergeCell ref="A8:A9"/>
    <mergeCell ref="G8:G9"/>
    <mergeCell ref="I8:I9"/>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dimension ref="A1:M20"/>
  <sheetViews>
    <sheetView workbookViewId="0">
      <selection activeCell="J25" sqref="J2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583</v>
      </c>
      <c r="B2" s="775"/>
      <c r="C2" s="775"/>
      <c r="D2" s="775"/>
      <c r="E2" s="775"/>
      <c r="F2" s="775"/>
      <c r="G2" s="775"/>
      <c r="H2" s="775"/>
      <c r="I2" s="775"/>
      <c r="J2" s="775"/>
      <c r="K2" s="776"/>
      <c r="L2" s="105"/>
      <c r="M2" s="105"/>
    </row>
    <row r="3" spans="1:13" ht="21" thickBot="1" x14ac:dyDescent="0.35">
      <c r="A3" s="777" t="str">
        <f>'Elenco Lotti'!B386</f>
        <v>98344962D6</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Lotti'!C386</f>
        <v xml:space="preserve">Clip in polimero non riassorbibile tipo Hem-o-lok misura M/ML/L/XL </v>
      </c>
      <c r="B5" s="781"/>
      <c r="C5" s="781"/>
      <c r="D5" s="781"/>
      <c r="E5" s="781"/>
      <c r="F5" s="781"/>
      <c r="G5" s="781"/>
      <c r="H5" s="781"/>
      <c r="I5" s="781"/>
      <c r="J5" s="781"/>
      <c r="K5" s="782"/>
      <c r="L5" s="105"/>
      <c r="M5" s="105"/>
    </row>
    <row r="6" spans="1:13" ht="16.5"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140'!A20</f>
        <v>TELEFLEX MEDICAL SRL</v>
      </c>
      <c r="J8" s="811">
        <f>'LOTTO 140'!B20</f>
        <v>80</v>
      </c>
      <c r="K8" s="812"/>
      <c r="L8" s="117"/>
      <c r="M8" s="118"/>
    </row>
    <row r="9" spans="1:13" ht="16.5" thickBot="1" x14ac:dyDescent="0.3">
      <c r="A9" s="808"/>
      <c r="B9" s="808"/>
      <c r="C9" s="808"/>
      <c r="D9" s="808"/>
      <c r="E9" s="808"/>
      <c r="F9" s="808"/>
      <c r="G9" s="808"/>
      <c r="H9" s="808"/>
      <c r="I9" s="144" t="str">
        <f>'LOTTO 140'!A21</f>
        <v>SURGILINE SRL</v>
      </c>
      <c r="J9" s="811">
        <f>'LOTTO 140'!B21</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44"/>
      <c r="F12" s="105"/>
      <c r="G12" s="822" t="s">
        <v>432</v>
      </c>
      <c r="H12" s="823"/>
      <c r="I12" s="144"/>
      <c r="J12" s="811"/>
      <c r="K12" s="812"/>
      <c r="L12" s="117"/>
      <c r="M12" s="118"/>
    </row>
    <row r="13" spans="1:13" ht="16.5" thickBot="1" x14ac:dyDescent="0.3">
      <c r="A13" s="819" t="s">
        <v>433</v>
      </c>
      <c r="B13" s="820"/>
      <c r="C13" s="820"/>
      <c r="D13" s="821"/>
      <c r="E13" s="344"/>
      <c r="F13" s="105"/>
      <c r="G13" s="824">
        <f>'Elenco Lotti'!O385</f>
        <v>119250</v>
      </c>
      <c r="H13" s="825"/>
      <c r="I13" s="144"/>
      <c r="J13" s="811"/>
      <c r="K13" s="812"/>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345" t="e">
        <f>POWER(B19/$D$19,$C$19)</f>
        <v>#DIV/0!</v>
      </c>
      <c r="F19" s="835">
        <v>40</v>
      </c>
      <c r="G19" s="345" t="e">
        <f>E19*$F$19</f>
        <v>#DIV/0!</v>
      </c>
      <c r="H19" s="134">
        <f>TRUNC($G$13-($G$13/100*B19),2)</f>
        <v>119250</v>
      </c>
      <c r="I19" s="135" t="str">
        <f>A19</f>
        <v>TELEFLEX MEDICAL SRL</v>
      </c>
      <c r="J19" s="345">
        <f>IF(I19=I8,J8,IF(I19=$H$7,$I$7,IF(I19=$H$8,$I$8,IF(I19=#REF!,#REF!,IF(I19=$H$10,$I$10,IF(I19=$H$11,$I$11,"1"))))))</f>
        <v>80</v>
      </c>
      <c r="K19" s="345" t="e">
        <f>G19</f>
        <v>#DIV/0!</v>
      </c>
      <c r="L19" s="70" t="e">
        <f>SUM(J19,K19)</f>
        <v>#DIV/0!</v>
      </c>
      <c r="M19" s="71" t="e">
        <f>IF(AND(K19&gt;=20,J19&gt;=60),"ANOMALIA","NO ANOMALIA")</f>
        <v>#DIV/0!</v>
      </c>
    </row>
    <row r="20" spans="1:13" ht="16.5" thickBot="1" x14ac:dyDescent="0.25">
      <c r="A20" s="140" t="str">
        <f>I9</f>
        <v>SURGILINE SRL</v>
      </c>
      <c r="B20" s="204"/>
      <c r="C20" s="837"/>
      <c r="D20" s="837"/>
      <c r="E20" s="347" t="e">
        <f>POWER(B20/$D$19,$C$19)</f>
        <v>#DIV/0!</v>
      </c>
      <c r="F20" s="837"/>
      <c r="G20" s="347" t="e">
        <f>E20*$F$19</f>
        <v>#DIV/0!</v>
      </c>
      <c r="H20" s="142">
        <f>TRUNC($G$13-($G$13/100*B20),2)</f>
        <v>119250</v>
      </c>
      <c r="I20" s="143" t="str">
        <f>A20</f>
        <v>SURGILINE SRL</v>
      </c>
      <c r="J20" s="347">
        <f>IF(I20=I9,J9,IF(I20=$H$7,$I$7,IF(I20=$H$8,$I$8,IF(I20=#REF!,#REF!,IF(I20=$H$10,$I$10,IF(I20=$H$11,$I$11,"1"))))))</f>
        <v>80</v>
      </c>
      <c r="K20" s="347"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135" priority="1" operator="containsText" text="NO ANOMALIA">
      <formula>NOT(ISERROR(SEARCH("NO ANOMALIA",M19)))</formula>
    </cfRule>
    <cfRule type="containsText" dxfId="134" priority="2" operator="containsText" text="ANOMALIA">
      <formula>NOT(ISERROR(SEARCH("ANOMALIA",M19)))</formula>
    </cfRule>
  </conditionalFormatting>
  <conditionalFormatting sqref="M19:M20">
    <cfRule type="containsText" dxfId="133" priority="3" operator="containsText" text="ANOMALIA">
      <formula>NOT(ISERROR(SEARCH("ANOMALIA",M19)))</formula>
    </cfRule>
  </conditionalFormatting>
  <conditionalFormatting sqref="L19:L20">
    <cfRule type="expression" dxfId="132" priority="4">
      <formula>L19=MAX($L$19:$L$24)</formula>
    </cfRule>
  </conditionalFormatting>
  <pageMargins left="0.7" right="0.7" top="0.75" bottom="0.75" header="0.3" footer="0.3"/>
  <pageSetup paperSize="9" orientation="portrait"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pageSetUpPr fitToPage="1"/>
  </sheetPr>
  <dimension ref="A1:K16"/>
  <sheetViews>
    <sheetView workbookViewId="0">
      <selection activeCell="E19" sqref="E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584</v>
      </c>
      <c r="B2" s="775"/>
      <c r="C2" s="775"/>
      <c r="D2" s="775"/>
      <c r="E2" s="775"/>
      <c r="F2" s="775"/>
      <c r="G2" s="775"/>
      <c r="H2" s="775"/>
      <c r="I2" s="775"/>
      <c r="J2" s="775"/>
      <c r="K2" s="776"/>
    </row>
    <row r="3" spans="1:11" ht="21" thickBot="1" x14ac:dyDescent="0.35">
      <c r="A3" s="777" t="str">
        <f>'Elenco Lotti'!B387</f>
        <v>983449847C</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Lotti'!C387</f>
        <v>Clip in polimero riassorbibile tipo Hem-o-lok misura M/ML/L/XL (la ditta aggiudicataria si deve fornire in comodato d'uso gratuito gli applicatori per le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151" t="str">
        <f>'Elenco Lotti'!R387</f>
        <v>JOHNSON &amp; JOHNSON MEDICAL SPA</v>
      </c>
      <c r="C8" s="205">
        <v>0.9</v>
      </c>
      <c r="D8" s="206">
        <v>0.9</v>
      </c>
      <c r="E8" s="207">
        <v>0.9</v>
      </c>
      <c r="F8" s="89">
        <f>AVERAGE(C8:E8)</f>
        <v>0.9</v>
      </c>
      <c r="G8" s="438">
        <f>MAX(F8:F8)</f>
        <v>0.9</v>
      </c>
      <c r="H8" s="438">
        <f>F8/$G8</f>
        <v>1</v>
      </c>
      <c r="I8" s="441">
        <v>50</v>
      </c>
      <c r="J8" s="88">
        <f>H8*I$8</f>
        <v>50</v>
      </c>
      <c r="K8" s="795" t="s">
        <v>706</v>
      </c>
    </row>
    <row r="9" spans="1:11" ht="48" customHeight="1" thickBot="1" x14ac:dyDescent="0.25">
      <c r="A9" s="437" t="s">
        <v>623</v>
      </c>
      <c r="B9" s="96" t="str">
        <f>B8</f>
        <v>JOHNSON &amp; JOHNSON MEDICAL SPA</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JOHNSON &amp; JOHNSON MEDICAL SPA</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JOHNSON &amp; JOHNSON MEDICAL SPA</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JOHNSON &amp; JOHNSON MEDICAL SPA</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dimension ref="A1:M19"/>
  <sheetViews>
    <sheetView workbookViewId="0">
      <selection activeCell="J8" sqref="J8:K8"/>
    </sheetView>
  </sheetViews>
  <sheetFormatPr defaultColWidth="9.140625" defaultRowHeight="12.75" x14ac:dyDescent="0.2"/>
  <cols>
    <col min="1" max="1" width="35.42578125" style="77" bestFit="1" customWidth="1"/>
    <col min="2" max="6" width="9.140625" style="77"/>
    <col min="7" max="7" width="23" style="77" customWidth="1"/>
    <col min="8" max="8" width="20.140625" style="77" customWidth="1"/>
    <col min="9" max="9" width="35.4257812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584</v>
      </c>
      <c r="B2" s="775"/>
      <c r="C2" s="775"/>
      <c r="D2" s="775"/>
      <c r="E2" s="775"/>
      <c r="F2" s="775"/>
      <c r="G2" s="775"/>
      <c r="H2" s="775"/>
      <c r="I2" s="775"/>
      <c r="J2" s="775"/>
      <c r="K2" s="776"/>
      <c r="L2" s="105"/>
      <c r="M2" s="105"/>
    </row>
    <row r="3" spans="1:13" ht="21" thickBot="1" x14ac:dyDescent="0.35">
      <c r="A3" s="777" t="str">
        <f>'Elenco Lotti'!B387</f>
        <v>983449847C</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Lotti'!C387</f>
        <v>Clip in polimero riassorbibile tipo Hem-o-lok misura M/ML/L/XL (la ditta aggiudicataria si deve fornire in comodato d'uso gratuito gli applicatori per le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141'!A16</f>
        <v>JOHNSON &amp; JOHNSON MEDICAL SPA</v>
      </c>
      <c r="J8" s="811">
        <f>'LOTTO 141'!B16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Lotti'!O387</f>
        <v>119250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JOHNSON &amp; JOHNSON MEDICAL SPA</v>
      </c>
      <c r="B19" s="246"/>
      <c r="C19" s="247">
        <v>0.5</v>
      </c>
      <c r="D19" s="247">
        <f>MAX(B19:B19)</f>
        <v>0</v>
      </c>
      <c r="E19" s="247" t="e">
        <f>POWER(B19/$D$19,$C$19)</f>
        <v>#DIV/0!</v>
      </c>
      <c r="F19" s="247">
        <v>40</v>
      </c>
      <c r="G19" s="247" t="e">
        <f>E19*$F$19</f>
        <v>#DIV/0!</v>
      </c>
      <c r="H19" s="248">
        <f>TRUNC($G$13-($G$13/100*B19),2)</f>
        <v>119250</v>
      </c>
      <c r="I19" s="249" t="str">
        <f>A19</f>
        <v>JOHNSON &amp; JOHNSON MEDICAL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31" priority="1" operator="containsText" text="NO ANOMALIA">
      <formula>NOT(ISERROR(SEARCH("NO ANOMALIA",M19)))</formula>
    </cfRule>
    <cfRule type="containsText" dxfId="130" priority="2" operator="containsText" text="ANOMALIA">
      <formula>NOT(ISERROR(SEARCH("ANOMALIA",M19)))</formula>
    </cfRule>
  </conditionalFormatting>
  <conditionalFormatting sqref="M19">
    <cfRule type="containsText" dxfId="129" priority="3" operator="containsText" text="ANOMALIA">
      <formula>NOT(ISERROR(SEARCH("ANOMALIA",M19)))</formula>
    </cfRule>
  </conditionalFormatting>
  <conditionalFormatting sqref="L19">
    <cfRule type="expression" dxfId="128" priority="4">
      <formula>L19=MAX($L$19:$L$23)</formula>
    </cfRule>
  </conditionalFormatting>
  <pageMargins left="0.7" right="0.7" top="0.75" bottom="0.75" header="0.3" footer="0.3"/>
  <pageSetup paperSize="9" orientation="portrait"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830FD-F89B-4E77-99EB-31780152EDBD}">
  <sheetPr>
    <pageSetUpPr fitToPage="1"/>
  </sheetPr>
  <dimension ref="A1:K16"/>
  <sheetViews>
    <sheetView workbookViewId="0">
      <selection activeCell="G12" sqref="G1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585</v>
      </c>
      <c r="B2" s="775"/>
      <c r="C2" s="775"/>
      <c r="D2" s="775"/>
      <c r="E2" s="775"/>
      <c r="F2" s="775"/>
      <c r="G2" s="775"/>
      <c r="H2" s="775"/>
      <c r="I2" s="775"/>
      <c r="J2" s="775"/>
      <c r="K2" s="776"/>
    </row>
    <row r="3" spans="1:11" ht="21" thickBot="1" x14ac:dyDescent="0.35">
      <c r="A3" s="865" t="str">
        <f>'Elenco Lotti'!B388</f>
        <v>9835514AE8</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Lotti'!C388</f>
        <v xml:space="preserve">Gel lubrificante con applicatore trans rettale contenente anestetico locale e antibiotico antisettico per anestesia locale per contatto in corso di biopsia prostatica ecoguidata.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500" t="s">
        <v>622</v>
      </c>
      <c r="B8" s="151" t="str">
        <f>'Elenco Lotti'!R388</f>
        <v>MEDITREND SRL</v>
      </c>
      <c r="C8" s="205">
        <v>0.9</v>
      </c>
      <c r="D8" s="206">
        <v>0.9</v>
      </c>
      <c r="E8" s="207">
        <v>0.9</v>
      </c>
      <c r="F8" s="89">
        <f>AVERAGE(C8:E8)</f>
        <v>0.9</v>
      </c>
      <c r="G8" s="501">
        <f>MAX(F8:F8)</f>
        <v>0.9</v>
      </c>
      <c r="H8" s="501">
        <f>F8/$G8</f>
        <v>1</v>
      </c>
      <c r="I8" s="503">
        <v>50</v>
      </c>
      <c r="J8" s="88">
        <f>H8*I$8</f>
        <v>50</v>
      </c>
      <c r="K8" s="795" t="s">
        <v>707</v>
      </c>
    </row>
    <row r="9" spans="1:11" ht="48" customHeight="1" thickBot="1" x14ac:dyDescent="0.25">
      <c r="A9" s="500" t="s">
        <v>623</v>
      </c>
      <c r="B9" s="236" t="str">
        <f>B8</f>
        <v>MEDITREND SRL</v>
      </c>
      <c r="C9" s="205">
        <v>0.9</v>
      </c>
      <c r="D9" s="206">
        <v>0.9</v>
      </c>
      <c r="E9" s="207">
        <v>0.9</v>
      </c>
      <c r="F9" s="89">
        <f>AVERAGE(C9:E9)</f>
        <v>0.9</v>
      </c>
      <c r="G9" s="501">
        <f>MAX(F9:F9)</f>
        <v>0.9</v>
      </c>
      <c r="H9" s="501">
        <f>F9/$G9</f>
        <v>1</v>
      </c>
      <c r="I9" s="503">
        <v>15</v>
      </c>
      <c r="J9" s="88">
        <f>H9*I$9</f>
        <v>15</v>
      </c>
      <c r="K9" s="796"/>
    </row>
    <row r="10" spans="1:11" ht="48" customHeight="1" thickBot="1" x14ac:dyDescent="0.25">
      <c r="A10" s="235" t="s">
        <v>427</v>
      </c>
      <c r="B10" s="236" t="str">
        <f>B8</f>
        <v>MEDITREND SRL</v>
      </c>
      <c r="C10" s="205">
        <v>0.9</v>
      </c>
      <c r="D10" s="206">
        <v>0.9</v>
      </c>
      <c r="E10" s="207">
        <v>0.9</v>
      </c>
      <c r="F10" s="406">
        <f>AVERAGE(C10:E10)</f>
        <v>0.9</v>
      </c>
      <c r="G10" s="407">
        <f>MAX(F10:F10)</f>
        <v>0.9</v>
      </c>
      <c r="H10" s="407">
        <f>F10/$G10</f>
        <v>1</v>
      </c>
      <c r="I10" s="509">
        <v>10</v>
      </c>
      <c r="J10" s="409">
        <f>H10*I$10</f>
        <v>10</v>
      </c>
      <c r="K10" s="796"/>
    </row>
    <row r="11" spans="1:11" ht="48" customHeight="1" thickBot="1" x14ac:dyDescent="0.25">
      <c r="A11" s="235" t="s">
        <v>621</v>
      </c>
      <c r="B11" s="236" t="str">
        <f>B8</f>
        <v>MEDITREND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MEDITREND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dimension ref="A1:M19"/>
  <sheetViews>
    <sheetView workbookViewId="0">
      <selection activeCell="H21" sqref="H21"/>
    </sheetView>
  </sheetViews>
  <sheetFormatPr defaultColWidth="9.140625" defaultRowHeight="12.75" x14ac:dyDescent="0.2"/>
  <cols>
    <col min="1" max="1" width="35.42578125" style="77" bestFit="1" customWidth="1"/>
    <col min="2" max="6" width="9.140625" style="77"/>
    <col min="7" max="7" width="23" style="77" customWidth="1"/>
    <col min="8" max="8" width="20.140625" style="77" customWidth="1"/>
    <col min="9" max="9" width="35.4257812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585</v>
      </c>
      <c r="B2" s="775"/>
      <c r="C2" s="775"/>
      <c r="D2" s="775"/>
      <c r="E2" s="775"/>
      <c r="F2" s="775"/>
      <c r="G2" s="775"/>
      <c r="H2" s="775"/>
      <c r="I2" s="775"/>
      <c r="J2" s="775"/>
      <c r="K2" s="776"/>
      <c r="L2" s="105"/>
      <c r="M2" s="105"/>
    </row>
    <row r="3" spans="1:13" ht="21" thickBot="1" x14ac:dyDescent="0.35">
      <c r="A3" s="865" t="str">
        <f>'Elenco Lotti'!B388</f>
        <v>9835514AE8</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Lotti'!C388</f>
        <v xml:space="preserve">Gel lubrificante con applicatore trans rettale contenente anestetico locale e antibiotico antisettico per anestesia locale per contatto in corso di biopsia prostatica ecoguidata.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142'!A16</f>
        <v>MEDITREND SRL</v>
      </c>
      <c r="J8" s="811">
        <f>'LOTTO 148'!B16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Lotti'!O388</f>
        <v>19080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MEDITREND SRL</v>
      </c>
      <c r="B19" s="246"/>
      <c r="C19" s="247"/>
      <c r="D19" s="247"/>
      <c r="E19" s="247"/>
      <c r="F19" s="247"/>
      <c r="G19" s="247"/>
      <c r="H19" s="248"/>
      <c r="I19" s="249" t="str">
        <f>A19</f>
        <v>MEDITREND SRL</v>
      </c>
      <c r="J19" s="247">
        <f>IF(I19=I8,J8,IF(I19=$H$7,$I$7,IF(I19=$H$8,$I$8,IF(I19=#REF!,#REF!,IF(I19=$H$10,$I$10,IF(I19=$H$11,$I$11,"1"))))))</f>
        <v>80</v>
      </c>
      <c r="K19" s="247">
        <f>G19</f>
        <v>0</v>
      </c>
      <c r="L19" s="250">
        <f>SUM(J19,K19)</f>
        <v>80</v>
      </c>
      <c r="M19" s="251" t="str">
        <f>IF(AND(K19&gt;=20,J19&gt;=60),"ANOMALIA","NO ANOMALIA")</f>
        <v>NO ANOMALIA</v>
      </c>
    </row>
  </sheetData>
  <sheetProtection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27" priority="1" operator="containsText" text="NO ANOMALIA">
      <formula>NOT(ISERROR(SEARCH("NO ANOMALIA",M19)))</formula>
    </cfRule>
    <cfRule type="containsText" dxfId="126" priority="2" operator="containsText" text="ANOMALIA">
      <formula>NOT(ISERROR(SEARCH("ANOMALIA",M19)))</formula>
    </cfRule>
  </conditionalFormatting>
  <conditionalFormatting sqref="M19">
    <cfRule type="containsText" dxfId="125" priority="3" operator="containsText" text="ANOMALIA">
      <formula>NOT(ISERROR(SEARCH("ANOMALIA",M19)))</formula>
    </cfRule>
  </conditionalFormatting>
  <conditionalFormatting sqref="L19">
    <cfRule type="expression" dxfId="124" priority="4">
      <formula>L19=MAX($L$19:$L$23)</formula>
    </cfRule>
  </conditionalFormatting>
  <pageMargins left="0.7" right="0.7" top="0.75" bottom="0.75" header="0.3" footer="0.3"/>
  <pageSetup paperSize="9" orientation="portrait"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586</v>
      </c>
      <c r="B2" s="775"/>
      <c r="C2" s="775"/>
      <c r="D2" s="775"/>
      <c r="E2" s="775"/>
      <c r="F2" s="775"/>
      <c r="G2" s="775"/>
      <c r="H2" s="775"/>
      <c r="I2" s="775"/>
      <c r="J2" s="775"/>
      <c r="K2" s="776"/>
    </row>
    <row r="3" spans="1:11" ht="21" thickBot="1" x14ac:dyDescent="0.35">
      <c r="A3" s="777">
        <f>'Elenco Lotti'!B389</f>
        <v>9835551971</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Lotti'!C389</f>
        <v xml:space="preserve">Sacca  ad "U" sterile, per raccolta fluidi  dotata di filtro a rete aperto che consente un veloce drenaggio dei liquidi e tubo di scarico flessibile compatibile con tutti i sistemi di aspirazione.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0" t="s">
        <v>425</v>
      </c>
      <c r="B8" s="151" t="str">
        <f>'Elenco Lotti'!R389</f>
        <v>DESERTO</v>
      </c>
      <c r="C8" s="205"/>
      <c r="D8" s="206"/>
      <c r="E8" s="207"/>
      <c r="F8" s="89" t="e">
        <f>AVERAGE(C8:E8)</f>
        <v>#DIV/0!</v>
      </c>
      <c r="G8" s="341" t="e">
        <f>MAX(F8:F8)</f>
        <v>#DIV/0!</v>
      </c>
      <c r="H8" s="341" t="e">
        <f>F8/$G8</f>
        <v>#DIV/0!</v>
      </c>
      <c r="I8" s="342">
        <v>35</v>
      </c>
      <c r="J8" s="88" t="e">
        <f>H8*I$8</f>
        <v>#DIV/0!</v>
      </c>
      <c r="K8" s="343"/>
    </row>
    <row r="9" spans="1:11" ht="48" customHeight="1" thickBot="1" x14ac:dyDescent="0.25">
      <c r="A9" s="340" t="s">
        <v>426</v>
      </c>
      <c r="B9" s="96" t="str">
        <f>B8</f>
        <v>DESERTO</v>
      </c>
      <c r="C9" s="205"/>
      <c r="D9" s="206"/>
      <c r="E9" s="207"/>
      <c r="F9" s="89" t="e">
        <f>AVERAGE(C9:E9)</f>
        <v>#DIV/0!</v>
      </c>
      <c r="G9" s="341" t="e">
        <f>MAX(F9:F9)</f>
        <v>#DIV/0!</v>
      </c>
      <c r="H9" s="341" t="e">
        <f>F9/$G9</f>
        <v>#DIV/0!</v>
      </c>
      <c r="I9" s="342">
        <v>10</v>
      </c>
      <c r="J9" s="88" t="e">
        <f>H9*I$9</f>
        <v>#DIV/0!</v>
      </c>
      <c r="K9" s="34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7">
    <pageSetUpPr fitToPage="1"/>
  </sheetPr>
  <dimension ref="A1:K40"/>
  <sheetViews>
    <sheetView topLeftCell="A10" workbookViewId="0">
      <selection activeCell="I41" sqref="I4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456</v>
      </c>
      <c r="B2" s="775"/>
      <c r="C2" s="775"/>
      <c r="D2" s="775"/>
      <c r="E2" s="775"/>
      <c r="F2" s="775"/>
      <c r="G2" s="775"/>
      <c r="H2" s="775"/>
      <c r="I2" s="775"/>
      <c r="J2" s="775"/>
      <c r="K2" s="776"/>
    </row>
    <row r="3" spans="1:11" ht="21" thickBot="1" x14ac:dyDescent="0.35">
      <c r="A3" s="777" t="str">
        <f>'Elenco Lotti'!B45</f>
        <v>9821908EE0</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Lotti'!C45</f>
        <v>Cateteri Ureterali punta aperta dritta senza fori lunghezza cm 70 circa in pvc da Ch 3 a CH 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customHeight="1" x14ac:dyDescent="0.2">
      <c r="A8" s="786" t="s">
        <v>622</v>
      </c>
      <c r="B8" s="87" t="str">
        <f>'Elenco Lotti'!R45</f>
        <v>TELEFLEX MEDICAL SRL</v>
      </c>
      <c r="C8" s="205">
        <v>0.25</v>
      </c>
      <c r="D8" s="206">
        <v>0.25</v>
      </c>
      <c r="E8" s="207">
        <v>0.25</v>
      </c>
      <c r="F8" s="89">
        <f>AVERAGE(C8:E8)</f>
        <v>0.25</v>
      </c>
      <c r="G8" s="789">
        <f>MAX(F8:F13)</f>
        <v>0.9</v>
      </c>
      <c r="H8" s="387">
        <f>F8/$G8</f>
        <v>0.27777777777777779</v>
      </c>
      <c r="I8" s="792">
        <v>50</v>
      </c>
      <c r="J8" s="88">
        <f t="shared" ref="J8:J13" si="0">H8*I$8</f>
        <v>13.888888888888889</v>
      </c>
      <c r="K8" s="795" t="s">
        <v>741</v>
      </c>
    </row>
    <row r="9" spans="1:11" ht="15.75" x14ac:dyDescent="0.2">
      <c r="A9" s="787"/>
      <c r="B9" s="90" t="str">
        <f>'Elenco Lotti'!R46</f>
        <v>COLOPLAST</v>
      </c>
      <c r="C9" s="208">
        <v>0.5</v>
      </c>
      <c r="D9" s="209">
        <v>0.5</v>
      </c>
      <c r="E9" s="210">
        <v>0.5</v>
      </c>
      <c r="F9" s="92">
        <f t="shared" ref="F9:F31" si="1">AVERAGE(C9:E9)</f>
        <v>0.5</v>
      </c>
      <c r="G9" s="790"/>
      <c r="H9" s="388">
        <f>F9/$G8</f>
        <v>0.55555555555555558</v>
      </c>
      <c r="I9" s="793"/>
      <c r="J9" s="91">
        <f t="shared" si="0"/>
        <v>27.777777777777779</v>
      </c>
      <c r="K9" s="796"/>
    </row>
    <row r="10" spans="1:11" ht="15.75" x14ac:dyDescent="0.2">
      <c r="A10" s="787"/>
      <c r="B10" s="90" t="str">
        <f>'Elenco Lotti'!R47</f>
        <v>BOSTON SCIENTIFIC S.P.A.</v>
      </c>
      <c r="C10" s="208">
        <v>0.5</v>
      </c>
      <c r="D10" s="209">
        <v>0.5</v>
      </c>
      <c r="E10" s="210">
        <v>0.5</v>
      </c>
      <c r="F10" s="92">
        <f t="shared" si="1"/>
        <v>0.5</v>
      </c>
      <c r="G10" s="790"/>
      <c r="H10" s="388">
        <f>F10/$G8</f>
        <v>0.55555555555555558</v>
      </c>
      <c r="I10" s="793"/>
      <c r="J10" s="91">
        <f t="shared" si="0"/>
        <v>27.777777777777779</v>
      </c>
      <c r="K10" s="796"/>
    </row>
    <row r="11" spans="1:11" ht="15.75" x14ac:dyDescent="0.2">
      <c r="A11" s="787"/>
      <c r="B11" s="90" t="str">
        <f>'Elenco Lotti'!R48</f>
        <v>ARS CHIRURGICA SRL</v>
      </c>
      <c r="C11" s="208">
        <v>0.5</v>
      </c>
      <c r="D11" s="209">
        <v>0.5</v>
      </c>
      <c r="E11" s="210">
        <v>0.5</v>
      </c>
      <c r="F11" s="92">
        <f t="shared" si="1"/>
        <v>0.5</v>
      </c>
      <c r="G11" s="790"/>
      <c r="H11" s="388">
        <f>F11/$G8</f>
        <v>0.55555555555555558</v>
      </c>
      <c r="I11" s="793"/>
      <c r="J11" s="91">
        <f t="shared" si="0"/>
        <v>27.777777777777779</v>
      </c>
      <c r="K11" s="796"/>
    </row>
    <row r="12" spans="1:11" ht="15.75" x14ac:dyDescent="0.2">
      <c r="A12" s="787"/>
      <c r="B12" s="90" t="str">
        <f>'Elenco Lotti'!R49</f>
        <v xml:space="preserve">COOK ITALIA SRL </v>
      </c>
      <c r="C12" s="208">
        <v>0.9</v>
      </c>
      <c r="D12" s="209">
        <v>0.9</v>
      </c>
      <c r="E12" s="210">
        <v>0.9</v>
      </c>
      <c r="F12" s="92">
        <f t="shared" si="1"/>
        <v>0.9</v>
      </c>
      <c r="G12" s="790"/>
      <c r="H12" s="388">
        <f>F12/$G8</f>
        <v>1</v>
      </c>
      <c r="I12" s="793"/>
      <c r="J12" s="91">
        <f t="shared" si="0"/>
        <v>50</v>
      </c>
      <c r="K12" s="796"/>
    </row>
    <row r="13" spans="1:11" ht="16.5" thickBot="1" x14ac:dyDescent="0.25">
      <c r="A13" s="805"/>
      <c r="B13" s="93" t="str">
        <f>'Elenco Lotti'!R50</f>
        <v>MEDITREND SRL</v>
      </c>
      <c r="C13" s="208">
        <v>0.5</v>
      </c>
      <c r="D13" s="209">
        <v>0.5</v>
      </c>
      <c r="E13" s="210">
        <v>0.5</v>
      </c>
      <c r="F13" s="101">
        <f t="shared" si="1"/>
        <v>0.5</v>
      </c>
      <c r="G13" s="806"/>
      <c r="H13" s="391">
        <f>F13/$G8</f>
        <v>0.55555555555555558</v>
      </c>
      <c r="I13" s="807"/>
      <c r="J13" s="102">
        <f t="shared" si="0"/>
        <v>27.777777777777779</v>
      </c>
      <c r="K13" s="796"/>
    </row>
    <row r="14" spans="1:11" ht="15.75" customHeight="1" x14ac:dyDescent="0.2">
      <c r="A14" s="860" t="s">
        <v>623</v>
      </c>
      <c r="B14" s="96" t="str">
        <f t="shared" ref="B14:B19" si="2">B8</f>
        <v>TELEFLEX MEDICAL SRL</v>
      </c>
      <c r="C14" s="205">
        <v>0.25</v>
      </c>
      <c r="D14" s="206">
        <v>0.25</v>
      </c>
      <c r="E14" s="207">
        <v>0.25</v>
      </c>
      <c r="F14" s="221">
        <f t="shared" si="1"/>
        <v>0.25</v>
      </c>
      <c r="G14" s="861">
        <f>MAX(F14:F19)</f>
        <v>0.9</v>
      </c>
      <c r="H14" s="392">
        <f>F14/$G14</f>
        <v>0.27777777777777779</v>
      </c>
      <c r="I14" s="859">
        <v>15</v>
      </c>
      <c r="J14" s="222">
        <f t="shared" ref="J14:J19" si="3">H14*I$14</f>
        <v>4.166666666666667</v>
      </c>
      <c r="K14" s="796"/>
    </row>
    <row r="15" spans="1:11" ht="15.75" x14ac:dyDescent="0.2">
      <c r="A15" s="787"/>
      <c r="B15" s="97" t="str">
        <f t="shared" si="2"/>
        <v>COLOPLAST</v>
      </c>
      <c r="C15" s="208">
        <v>0.5</v>
      </c>
      <c r="D15" s="209">
        <v>0.5</v>
      </c>
      <c r="E15" s="210">
        <v>0.5</v>
      </c>
      <c r="F15" s="92">
        <f t="shared" si="1"/>
        <v>0.5</v>
      </c>
      <c r="G15" s="790"/>
      <c r="H15" s="388">
        <f>F15/$G14</f>
        <v>0.55555555555555558</v>
      </c>
      <c r="I15" s="793"/>
      <c r="J15" s="91">
        <f t="shared" si="3"/>
        <v>8.3333333333333339</v>
      </c>
      <c r="K15" s="796"/>
    </row>
    <row r="16" spans="1:11" ht="15.75" x14ac:dyDescent="0.2">
      <c r="A16" s="787"/>
      <c r="B16" s="97" t="str">
        <f t="shared" si="2"/>
        <v>BOSTON SCIENTIFIC S.P.A.</v>
      </c>
      <c r="C16" s="208">
        <v>0.5</v>
      </c>
      <c r="D16" s="209">
        <v>0.5</v>
      </c>
      <c r="E16" s="210">
        <v>0.5</v>
      </c>
      <c r="F16" s="92">
        <f t="shared" si="1"/>
        <v>0.5</v>
      </c>
      <c r="G16" s="790"/>
      <c r="H16" s="388">
        <f>F16/$G14</f>
        <v>0.55555555555555558</v>
      </c>
      <c r="I16" s="793"/>
      <c r="J16" s="91">
        <f t="shared" si="3"/>
        <v>8.3333333333333339</v>
      </c>
      <c r="K16" s="796"/>
    </row>
    <row r="17" spans="1:11" ht="15.75" x14ac:dyDescent="0.2">
      <c r="A17" s="787"/>
      <c r="B17" s="97" t="str">
        <f t="shared" si="2"/>
        <v>ARS CHIRURGICA SRL</v>
      </c>
      <c r="C17" s="208">
        <v>0.5</v>
      </c>
      <c r="D17" s="209">
        <v>0.5</v>
      </c>
      <c r="E17" s="210">
        <v>0.5</v>
      </c>
      <c r="F17" s="92">
        <f t="shared" si="1"/>
        <v>0.5</v>
      </c>
      <c r="G17" s="790"/>
      <c r="H17" s="388">
        <f>F17/$G14</f>
        <v>0.55555555555555558</v>
      </c>
      <c r="I17" s="793"/>
      <c r="J17" s="91">
        <f t="shared" si="3"/>
        <v>8.3333333333333339</v>
      </c>
      <c r="K17" s="796"/>
    </row>
    <row r="18" spans="1:11" ht="15.75" x14ac:dyDescent="0.2">
      <c r="A18" s="787"/>
      <c r="B18" s="97" t="str">
        <f t="shared" si="2"/>
        <v xml:space="preserve">COOK ITALIA SRL </v>
      </c>
      <c r="C18" s="208">
        <v>0.9</v>
      </c>
      <c r="D18" s="209">
        <v>0.9</v>
      </c>
      <c r="E18" s="210">
        <v>0.9</v>
      </c>
      <c r="F18" s="92">
        <f t="shared" si="1"/>
        <v>0.9</v>
      </c>
      <c r="G18" s="790"/>
      <c r="H18" s="388">
        <f>F18/$G14</f>
        <v>1</v>
      </c>
      <c r="I18" s="793"/>
      <c r="J18" s="91">
        <f t="shared" si="3"/>
        <v>15</v>
      </c>
      <c r="K18" s="796"/>
    </row>
    <row r="19" spans="1:11" ht="16.5" thickBot="1" x14ac:dyDescent="0.25">
      <c r="A19" s="788"/>
      <c r="B19" s="98" t="str">
        <f t="shared" si="2"/>
        <v>MEDITREND SRL</v>
      </c>
      <c r="C19" s="208">
        <v>0.5</v>
      </c>
      <c r="D19" s="209">
        <v>0.5</v>
      </c>
      <c r="E19" s="210">
        <v>0.5</v>
      </c>
      <c r="F19" s="95">
        <f t="shared" si="1"/>
        <v>0.5</v>
      </c>
      <c r="G19" s="791"/>
      <c r="H19" s="389">
        <f>F19/$G14</f>
        <v>0.55555555555555558</v>
      </c>
      <c r="I19" s="794"/>
      <c r="J19" s="94">
        <f t="shared" si="3"/>
        <v>8.3333333333333339</v>
      </c>
      <c r="K19" s="796"/>
    </row>
    <row r="20" spans="1:11" ht="15.75" customHeight="1" x14ac:dyDescent="0.2">
      <c r="A20" s="786" t="s">
        <v>427</v>
      </c>
      <c r="B20" s="99" t="str">
        <f t="shared" ref="B20:B25" si="4">B8</f>
        <v>TELEFLEX MEDICAL SRL</v>
      </c>
      <c r="C20" s="205">
        <v>0.25</v>
      </c>
      <c r="D20" s="206">
        <v>0.25</v>
      </c>
      <c r="E20" s="207">
        <v>0.25</v>
      </c>
      <c r="F20" s="89">
        <f t="shared" si="1"/>
        <v>0.25</v>
      </c>
      <c r="G20" s="789">
        <f>MAX(F20:F25)</f>
        <v>0.9</v>
      </c>
      <c r="H20" s="387">
        <f>F20/$G20</f>
        <v>0.27777777777777779</v>
      </c>
      <c r="I20" s="792">
        <v>10</v>
      </c>
      <c r="J20" s="88">
        <f t="shared" ref="J20:J25" si="5">H20*I$20</f>
        <v>2.7777777777777777</v>
      </c>
      <c r="K20" s="796"/>
    </row>
    <row r="21" spans="1:11" ht="15.75" x14ac:dyDescent="0.2">
      <c r="A21" s="787"/>
      <c r="B21" s="97" t="str">
        <f t="shared" si="4"/>
        <v>COLOPLAST</v>
      </c>
      <c r="C21" s="208">
        <v>0.5</v>
      </c>
      <c r="D21" s="209">
        <v>0.5</v>
      </c>
      <c r="E21" s="210">
        <v>0.5</v>
      </c>
      <c r="F21" s="92">
        <f t="shared" si="1"/>
        <v>0.5</v>
      </c>
      <c r="G21" s="790"/>
      <c r="H21" s="388">
        <f>F21/$G20</f>
        <v>0.55555555555555558</v>
      </c>
      <c r="I21" s="793"/>
      <c r="J21" s="91">
        <f t="shared" si="5"/>
        <v>5.5555555555555554</v>
      </c>
      <c r="K21" s="796"/>
    </row>
    <row r="22" spans="1:11" ht="15.75" x14ac:dyDescent="0.2">
      <c r="A22" s="787"/>
      <c r="B22" s="97" t="str">
        <f t="shared" si="4"/>
        <v>BOSTON SCIENTIFIC S.P.A.</v>
      </c>
      <c r="C22" s="208">
        <v>0.5</v>
      </c>
      <c r="D22" s="209">
        <v>0.5</v>
      </c>
      <c r="E22" s="210">
        <v>0.5</v>
      </c>
      <c r="F22" s="92">
        <f t="shared" si="1"/>
        <v>0.5</v>
      </c>
      <c r="G22" s="790"/>
      <c r="H22" s="388">
        <f>F22/$G20</f>
        <v>0.55555555555555558</v>
      </c>
      <c r="I22" s="793"/>
      <c r="J22" s="91">
        <f t="shared" si="5"/>
        <v>5.5555555555555554</v>
      </c>
      <c r="K22" s="796"/>
    </row>
    <row r="23" spans="1:11" ht="15.75" x14ac:dyDescent="0.2">
      <c r="A23" s="787"/>
      <c r="B23" s="97" t="str">
        <f t="shared" si="4"/>
        <v>ARS CHIRURGICA SRL</v>
      </c>
      <c r="C23" s="208">
        <v>0.5</v>
      </c>
      <c r="D23" s="209">
        <v>0.5</v>
      </c>
      <c r="E23" s="210">
        <v>0.5</v>
      </c>
      <c r="F23" s="92">
        <f t="shared" si="1"/>
        <v>0.5</v>
      </c>
      <c r="G23" s="790"/>
      <c r="H23" s="388">
        <f>F23/$G20</f>
        <v>0.55555555555555558</v>
      </c>
      <c r="I23" s="793"/>
      <c r="J23" s="91">
        <f t="shared" si="5"/>
        <v>5.5555555555555554</v>
      </c>
      <c r="K23" s="796"/>
    </row>
    <row r="24" spans="1:11" ht="15.75" x14ac:dyDescent="0.2">
      <c r="A24" s="787"/>
      <c r="B24" s="97" t="str">
        <f t="shared" si="4"/>
        <v xml:space="preserve">COOK ITALIA SRL </v>
      </c>
      <c r="C24" s="208">
        <v>0.9</v>
      </c>
      <c r="D24" s="209">
        <v>0.9</v>
      </c>
      <c r="E24" s="210">
        <v>0.9</v>
      </c>
      <c r="F24" s="92">
        <f t="shared" si="1"/>
        <v>0.9</v>
      </c>
      <c r="G24" s="790"/>
      <c r="H24" s="388">
        <f>F24/$G20</f>
        <v>1</v>
      </c>
      <c r="I24" s="793"/>
      <c r="J24" s="91">
        <f t="shared" si="5"/>
        <v>10</v>
      </c>
      <c r="K24" s="796"/>
    </row>
    <row r="25" spans="1:11" ht="16.5" thickBot="1" x14ac:dyDescent="0.25">
      <c r="A25" s="805"/>
      <c r="B25" s="98" t="str">
        <f t="shared" si="4"/>
        <v>MEDITREND SRL</v>
      </c>
      <c r="C25" s="208">
        <v>0.5</v>
      </c>
      <c r="D25" s="209">
        <v>0.5</v>
      </c>
      <c r="E25" s="210">
        <v>0.5</v>
      </c>
      <c r="F25" s="95">
        <f t="shared" si="1"/>
        <v>0.5</v>
      </c>
      <c r="G25" s="791"/>
      <c r="H25" s="389">
        <f>F25/$G20</f>
        <v>0.55555555555555558</v>
      </c>
      <c r="I25" s="794"/>
      <c r="J25" s="94">
        <f t="shared" si="5"/>
        <v>5.5555555555555554</v>
      </c>
      <c r="K25" s="796"/>
    </row>
    <row r="26" spans="1:11" ht="15.75" x14ac:dyDescent="0.2">
      <c r="A26" s="786" t="s">
        <v>621</v>
      </c>
      <c r="B26" s="99" t="str">
        <f t="shared" ref="B26:B31" si="6">B8</f>
        <v>TELEFLEX MEDICAL SRL</v>
      </c>
      <c r="C26" s="217">
        <v>1</v>
      </c>
      <c r="D26" s="206">
        <v>1</v>
      </c>
      <c r="E26" s="207">
        <v>1</v>
      </c>
      <c r="F26" s="89">
        <f t="shared" si="1"/>
        <v>1</v>
      </c>
      <c r="G26" s="789">
        <f>MAX(F26:F31)</f>
        <v>1</v>
      </c>
      <c r="H26" s="387">
        <f>F26/$G26</f>
        <v>1</v>
      </c>
      <c r="I26" s="792">
        <v>5</v>
      </c>
      <c r="J26" s="88">
        <f>H26*I$206</f>
        <v>0</v>
      </c>
      <c r="K26" s="796"/>
    </row>
    <row r="27" spans="1:11" ht="15.75" x14ac:dyDescent="0.2">
      <c r="A27" s="787"/>
      <c r="B27" s="97" t="str">
        <f t="shared" si="6"/>
        <v>COLOPLAST</v>
      </c>
      <c r="C27" s="218">
        <v>1</v>
      </c>
      <c r="D27" s="209">
        <v>1</v>
      </c>
      <c r="E27" s="210">
        <v>1</v>
      </c>
      <c r="F27" s="92">
        <f t="shared" si="1"/>
        <v>1</v>
      </c>
      <c r="G27" s="790"/>
      <c r="H27" s="388">
        <f>F27/$G26</f>
        <v>1</v>
      </c>
      <c r="I27" s="793"/>
      <c r="J27" s="91">
        <f>H27*I$26</f>
        <v>5</v>
      </c>
      <c r="K27" s="796"/>
    </row>
    <row r="28" spans="1:11" ht="15.75" x14ac:dyDescent="0.2">
      <c r="A28" s="787"/>
      <c r="B28" s="97" t="str">
        <f t="shared" si="6"/>
        <v>BOSTON SCIENTIFIC S.P.A.</v>
      </c>
      <c r="C28" s="218">
        <v>1</v>
      </c>
      <c r="D28" s="209">
        <v>1</v>
      </c>
      <c r="E28" s="210">
        <v>1</v>
      </c>
      <c r="F28" s="92">
        <f t="shared" si="1"/>
        <v>1</v>
      </c>
      <c r="G28" s="790"/>
      <c r="H28" s="388">
        <f>F28/$G26</f>
        <v>1</v>
      </c>
      <c r="I28" s="793"/>
      <c r="J28" s="91">
        <f>H28*I$26</f>
        <v>5</v>
      </c>
      <c r="K28" s="796"/>
    </row>
    <row r="29" spans="1:11" ht="15.75" x14ac:dyDescent="0.2">
      <c r="A29" s="787"/>
      <c r="B29" s="97" t="str">
        <f t="shared" si="6"/>
        <v>ARS CHIRURGICA SRL</v>
      </c>
      <c r="C29" s="218">
        <v>1</v>
      </c>
      <c r="D29" s="209">
        <v>1</v>
      </c>
      <c r="E29" s="210">
        <v>1</v>
      </c>
      <c r="F29" s="92">
        <f t="shared" si="1"/>
        <v>1</v>
      </c>
      <c r="G29" s="790"/>
      <c r="H29" s="388">
        <f>F29/$G26</f>
        <v>1</v>
      </c>
      <c r="I29" s="793"/>
      <c r="J29" s="91">
        <f>H29*I$26</f>
        <v>5</v>
      </c>
      <c r="K29" s="796"/>
    </row>
    <row r="30" spans="1:11" ht="15.75" x14ac:dyDescent="0.2">
      <c r="A30" s="787"/>
      <c r="B30" s="97" t="str">
        <f t="shared" si="6"/>
        <v xml:space="preserve">COOK ITALIA SRL </v>
      </c>
      <c r="C30" s="218">
        <v>1</v>
      </c>
      <c r="D30" s="209">
        <v>1</v>
      </c>
      <c r="E30" s="210">
        <v>1</v>
      </c>
      <c r="F30" s="92">
        <f t="shared" si="1"/>
        <v>1</v>
      </c>
      <c r="G30" s="790"/>
      <c r="H30" s="388">
        <f>F30/$G26</f>
        <v>1</v>
      </c>
      <c r="I30" s="793"/>
      <c r="J30" s="91">
        <f>H30*I$26</f>
        <v>5</v>
      </c>
      <c r="K30" s="796"/>
    </row>
    <row r="31" spans="1:11" ht="16.5" thickBot="1" x14ac:dyDescent="0.25">
      <c r="A31" s="805"/>
      <c r="B31" s="100" t="str">
        <f t="shared" si="6"/>
        <v>MEDITREND SRL</v>
      </c>
      <c r="C31" s="553">
        <v>1</v>
      </c>
      <c r="D31" s="554">
        <v>1</v>
      </c>
      <c r="E31" s="555">
        <v>1</v>
      </c>
      <c r="F31" s="101">
        <f t="shared" si="1"/>
        <v>1</v>
      </c>
      <c r="G31" s="806"/>
      <c r="H31" s="391">
        <f>F31/$G26</f>
        <v>1</v>
      </c>
      <c r="I31" s="807"/>
      <c r="J31" s="102">
        <f>H31*I$26</f>
        <v>5</v>
      </c>
      <c r="K31" s="797"/>
    </row>
    <row r="32" spans="1:11" ht="16.5" thickBot="1" x14ac:dyDescent="0.3">
      <c r="A32" s="103"/>
      <c r="B32" s="104"/>
      <c r="C32" s="105"/>
      <c r="D32" s="105"/>
      <c r="E32" s="105"/>
      <c r="F32" s="105"/>
      <c r="G32" s="105"/>
      <c r="H32" s="105"/>
      <c r="I32" s="105"/>
      <c r="J32" s="105"/>
      <c r="K32" s="105"/>
    </row>
    <row r="33" spans="1:11" ht="15.75" customHeight="1" x14ac:dyDescent="0.25">
      <c r="A33" s="798" t="s">
        <v>627</v>
      </c>
      <c r="B33" s="799"/>
      <c r="C33" s="106"/>
      <c r="D33" s="106"/>
      <c r="E33" s="106"/>
      <c r="F33" s="106"/>
      <c r="G33" s="106"/>
      <c r="H33" s="105"/>
      <c r="I33" s="105"/>
      <c r="J33" s="105"/>
      <c r="K33" s="105"/>
    </row>
    <row r="34" spans="1:11" ht="15.75" x14ac:dyDescent="0.25">
      <c r="A34" s="862"/>
      <c r="B34" s="863"/>
      <c r="C34" s="106"/>
      <c r="D34" s="106"/>
      <c r="E34" s="106"/>
      <c r="F34" s="106"/>
      <c r="G34" s="106"/>
      <c r="H34" s="105"/>
      <c r="I34" s="105"/>
      <c r="J34" s="105"/>
      <c r="K34" s="105"/>
    </row>
    <row r="35" spans="1:11" ht="15.75" x14ac:dyDescent="0.25">
      <c r="A35" s="110" t="str">
        <f t="shared" ref="A35:A40" si="7">B8</f>
        <v>TELEFLEX MEDICAL SRL</v>
      </c>
      <c r="B35" s="111">
        <f t="shared" ref="B35:B39" si="8">J8+J14+J20+J26</f>
        <v>20.833333333333336</v>
      </c>
      <c r="C35" s="600"/>
      <c r="D35" s="531"/>
      <c r="E35" s="531"/>
      <c r="F35" s="532"/>
      <c r="G35" s="109"/>
      <c r="H35" s="105"/>
      <c r="I35" s="105"/>
      <c r="J35" s="105"/>
      <c r="K35" s="105"/>
    </row>
    <row r="36" spans="1:11" ht="15.75" x14ac:dyDescent="0.25">
      <c r="A36" s="110" t="str">
        <f t="shared" si="7"/>
        <v>COLOPLAST</v>
      </c>
      <c r="B36" s="111">
        <f>J9+J15+J21+J27</f>
        <v>46.666666666666671</v>
      </c>
      <c r="C36" s="600"/>
      <c r="D36" s="531"/>
      <c r="E36" s="531"/>
      <c r="F36" s="532"/>
      <c r="G36" s="109"/>
      <c r="H36" s="105"/>
      <c r="I36" s="105"/>
      <c r="J36" s="105"/>
      <c r="K36" s="105"/>
    </row>
    <row r="37" spans="1:11" ht="15.75" x14ac:dyDescent="0.25">
      <c r="A37" s="110" t="str">
        <f t="shared" si="7"/>
        <v>BOSTON SCIENTIFIC S.P.A.</v>
      </c>
      <c r="B37" s="111">
        <f t="shared" si="8"/>
        <v>46.666666666666671</v>
      </c>
      <c r="C37" s="600"/>
      <c r="D37" s="531"/>
      <c r="E37" s="531"/>
      <c r="F37" s="532"/>
      <c r="G37" s="109"/>
      <c r="H37" s="105"/>
      <c r="I37" s="105"/>
      <c r="J37" s="105"/>
      <c r="K37" s="105"/>
    </row>
    <row r="38" spans="1:11" ht="15.75" x14ac:dyDescent="0.25">
      <c r="A38" s="110" t="str">
        <f t="shared" si="7"/>
        <v>ARS CHIRURGICA SRL</v>
      </c>
      <c r="B38" s="111">
        <f>J11+J17+J23+J29</f>
        <v>46.666666666666671</v>
      </c>
      <c r="C38" s="600"/>
      <c r="D38" s="531"/>
      <c r="E38" s="531"/>
      <c r="F38" s="532"/>
      <c r="G38" s="109"/>
      <c r="H38" s="105"/>
      <c r="I38" s="105"/>
      <c r="J38" s="105"/>
      <c r="K38" s="105"/>
    </row>
    <row r="39" spans="1:11" ht="15.75" x14ac:dyDescent="0.25">
      <c r="A39" s="110" t="str">
        <f t="shared" si="7"/>
        <v xml:space="preserve">COOK ITALIA SRL </v>
      </c>
      <c r="B39" s="111">
        <f t="shared" si="8"/>
        <v>80</v>
      </c>
      <c r="C39" s="600"/>
      <c r="D39" s="531"/>
      <c r="E39" s="531"/>
      <c r="F39" s="532"/>
      <c r="G39" s="109"/>
      <c r="H39" s="105"/>
      <c r="I39" s="105"/>
      <c r="J39" s="105"/>
      <c r="K39" s="105"/>
    </row>
    <row r="40" spans="1:11" ht="16.5" thickBot="1" x14ac:dyDescent="0.3">
      <c r="A40" s="112" t="str">
        <f t="shared" si="7"/>
        <v>MEDITREND SRL</v>
      </c>
      <c r="B40" s="113">
        <f>J13+J19+J25+J31</f>
        <v>46.666666666666671</v>
      </c>
      <c r="C40" s="600"/>
      <c r="D40" s="531"/>
      <c r="E40" s="531"/>
      <c r="F40" s="532"/>
      <c r="G40" s="109"/>
      <c r="H40" s="105"/>
      <c r="I40" s="105"/>
      <c r="J40" s="105"/>
      <c r="K40" s="105"/>
    </row>
  </sheetData>
  <sheetProtection formatCells="0" formatColumns="0" formatRows="0" insertColumns="0" insertRows="0" insertHyperlinks="0" deleteColumns="0" deleteRows="0" sort="0" autoFilter="0" pivotTables="0"/>
  <mergeCells count="19">
    <mergeCell ref="A33:B34"/>
    <mergeCell ref="A14:A19"/>
    <mergeCell ref="G14:G19"/>
    <mergeCell ref="G26:G31"/>
    <mergeCell ref="I14:I19"/>
    <mergeCell ref="I26:I31"/>
    <mergeCell ref="A20:A25"/>
    <mergeCell ref="A26:A31"/>
    <mergeCell ref="G20:G25"/>
    <mergeCell ref="I20:I25"/>
    <mergeCell ref="I8:I13"/>
    <mergeCell ref="B1:K1"/>
    <mergeCell ref="A2:K2"/>
    <mergeCell ref="A3:K3"/>
    <mergeCell ref="A4:K4"/>
    <mergeCell ref="A5:K6"/>
    <mergeCell ref="A8:A13"/>
    <mergeCell ref="G8:G13"/>
    <mergeCell ref="K8:K31"/>
  </mergeCells>
  <conditionalFormatting sqref="F39">
    <cfRule type="colorScale" priority="1">
      <colorScale>
        <cfvo type="min"/>
        <cfvo type="percentile" val="50"/>
        <cfvo type="max"/>
        <color rgb="FFF8696B"/>
        <color rgb="FFFFEB84"/>
        <color rgb="FF63BE7B"/>
      </colorScale>
    </cfRule>
  </conditionalFormatting>
  <conditionalFormatting sqref="F35:F40">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tabColor rgb="FFFF0000"/>
  </sheetPr>
  <dimension ref="A1:M19"/>
  <sheetViews>
    <sheetView workbookViewId="0">
      <selection activeCell="K26" sqref="K2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586</v>
      </c>
      <c r="B2" s="775"/>
      <c r="C2" s="775"/>
      <c r="D2" s="775"/>
      <c r="E2" s="775"/>
      <c r="F2" s="775"/>
      <c r="G2" s="775"/>
      <c r="H2" s="775"/>
      <c r="I2" s="775"/>
      <c r="J2" s="775"/>
      <c r="K2" s="776"/>
      <c r="L2" s="105"/>
      <c r="M2" s="105"/>
    </row>
    <row r="3" spans="1:13" ht="21" thickBot="1" x14ac:dyDescent="0.35">
      <c r="A3" s="777">
        <f>'Elenco Lotti'!B389</f>
        <v>9835551971</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Lotti'!C389</f>
        <v xml:space="preserve">Sacca  ad "U" sterile, per raccolta fluidi  dotata di filtro a rete aperto che consente un veloce drenaggio dei liquidi e tubo di scarico flessibile compatibile con tutti i sistemi di aspirazione.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143'!A15</f>
        <v>DESERTO</v>
      </c>
      <c r="J8" s="811" t="e">
        <f>'LOTTO 143'!B15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Lotti'!O389</f>
        <v>23850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23850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23" priority="1" operator="containsText" text="NO ANOMALIA">
      <formula>NOT(ISERROR(SEARCH("NO ANOMALIA",M19)))</formula>
    </cfRule>
    <cfRule type="containsText" dxfId="122" priority="2" operator="containsText" text="ANOMALIA">
      <formula>NOT(ISERROR(SEARCH("ANOMALIA",M19)))</formula>
    </cfRule>
  </conditionalFormatting>
  <conditionalFormatting sqref="M19">
    <cfRule type="containsText" dxfId="121" priority="3" operator="containsText" text="ANOMALIA">
      <formula>NOT(ISERROR(SEARCH("ANOMALIA",M19)))</formula>
    </cfRule>
  </conditionalFormatting>
  <conditionalFormatting sqref="L19">
    <cfRule type="expression" dxfId="120" priority="4">
      <formula>L19=MAX($L$19:$L$23)</formula>
    </cfRule>
  </conditionalFormatting>
  <pageMargins left="0.7" right="0.7" top="0.75" bottom="0.75" header="0.3" footer="0.3"/>
  <pageSetup paperSize="9" orientation="portrait"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pageSetUpPr fitToPage="1"/>
  </sheetPr>
  <dimension ref="A1:K16"/>
  <sheetViews>
    <sheetView workbookViewId="0">
      <selection activeCell="I18" sqref="I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587</v>
      </c>
      <c r="B2" s="775"/>
      <c r="C2" s="775"/>
      <c r="D2" s="775"/>
      <c r="E2" s="775"/>
      <c r="F2" s="775"/>
      <c r="G2" s="775"/>
      <c r="H2" s="775"/>
      <c r="I2" s="775"/>
      <c r="J2" s="775"/>
      <c r="K2" s="776"/>
    </row>
    <row r="3" spans="1:11" ht="21" thickBot="1" x14ac:dyDescent="0.35">
      <c r="A3" s="777" t="str">
        <f>'Elenco Lotti'!B390</f>
        <v>98355665D3</v>
      </c>
      <c r="B3" s="778"/>
      <c r="C3" s="778"/>
      <c r="D3" s="778"/>
      <c r="E3" s="778"/>
      <c r="F3" s="778"/>
      <c r="G3" s="778"/>
      <c r="H3" s="778"/>
      <c r="I3" s="778"/>
      <c r="J3" s="778"/>
      <c r="K3" s="779"/>
    </row>
    <row r="4" spans="1:11" ht="21" thickBot="1" x14ac:dyDescent="0.35">
      <c r="A4" s="802" t="str">
        <f>'Elenco Lotti'!C360</f>
        <v>Miscellanea</v>
      </c>
      <c r="B4" s="803"/>
      <c r="C4" s="803"/>
      <c r="D4" s="803"/>
      <c r="E4" s="803"/>
      <c r="F4" s="803"/>
      <c r="G4" s="803"/>
      <c r="H4" s="803"/>
      <c r="I4" s="803"/>
      <c r="J4" s="803"/>
      <c r="K4" s="804"/>
    </row>
    <row r="5" spans="1:11" x14ac:dyDescent="0.2">
      <c r="A5" s="780" t="str">
        <f>'Elenco Lotti'!C390</f>
        <v xml:space="preserve">Sonda balistica per la litotrissia della calcolosi vescicale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46" t="s">
        <v>622</v>
      </c>
      <c r="B8" s="151" t="str">
        <f>'Elenco Lotti'!R390</f>
        <v>OLYMPUS ITALIA SRL</v>
      </c>
      <c r="C8" s="205">
        <v>0.9</v>
      </c>
      <c r="D8" s="206">
        <v>0.9</v>
      </c>
      <c r="E8" s="207">
        <v>0.9</v>
      </c>
      <c r="F8" s="89">
        <f>AVERAGE(C8:E8)</f>
        <v>0.9</v>
      </c>
      <c r="G8" s="447">
        <f>MAX(F8:F8)</f>
        <v>0.9</v>
      </c>
      <c r="H8" s="447">
        <f>F8/$G8</f>
        <v>1</v>
      </c>
      <c r="I8" s="445">
        <v>50</v>
      </c>
      <c r="J8" s="88">
        <f>H8*I$8</f>
        <v>50</v>
      </c>
      <c r="K8" s="795" t="s">
        <v>701</v>
      </c>
    </row>
    <row r="9" spans="1:11" ht="48" customHeight="1" thickBot="1" x14ac:dyDescent="0.25">
      <c r="A9" s="446" t="s">
        <v>623</v>
      </c>
      <c r="B9" s="96" t="str">
        <f>B8</f>
        <v>OLYMPUS ITALIA SRL</v>
      </c>
      <c r="C9" s="205">
        <v>0.9</v>
      </c>
      <c r="D9" s="206">
        <v>0.9</v>
      </c>
      <c r="E9" s="207">
        <v>0.9</v>
      </c>
      <c r="F9" s="89">
        <f>AVERAGE(C9:E9)</f>
        <v>0.9</v>
      </c>
      <c r="G9" s="447">
        <f>MAX(F9:F9)</f>
        <v>0.9</v>
      </c>
      <c r="H9" s="447">
        <f>F9/$G9</f>
        <v>1</v>
      </c>
      <c r="I9" s="445">
        <v>15</v>
      </c>
      <c r="J9" s="88">
        <f>H9*I$9</f>
        <v>15</v>
      </c>
      <c r="K9" s="796"/>
    </row>
    <row r="10" spans="1:11" ht="48" customHeight="1" thickBot="1" x14ac:dyDescent="0.25">
      <c r="A10" s="235" t="s">
        <v>427</v>
      </c>
      <c r="B10" s="236" t="str">
        <f>B8</f>
        <v>OLYMPUS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OLYMPUS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OLYMPUS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587</v>
      </c>
      <c r="B2" s="775"/>
      <c r="C2" s="775"/>
      <c r="D2" s="775"/>
      <c r="E2" s="775"/>
      <c r="F2" s="775"/>
      <c r="G2" s="775"/>
      <c r="H2" s="775"/>
      <c r="I2" s="775"/>
      <c r="J2" s="775"/>
      <c r="K2" s="776"/>
      <c r="L2" s="105"/>
      <c r="M2" s="105"/>
    </row>
    <row r="3" spans="1:13" ht="21" thickBot="1" x14ac:dyDescent="0.35">
      <c r="A3" s="777" t="str">
        <f>'Elenco Lotti'!B390</f>
        <v>98355665D3</v>
      </c>
      <c r="B3" s="778"/>
      <c r="C3" s="778"/>
      <c r="D3" s="778"/>
      <c r="E3" s="778"/>
      <c r="F3" s="778"/>
      <c r="G3" s="778"/>
      <c r="H3" s="778"/>
      <c r="I3" s="778"/>
      <c r="J3" s="778"/>
      <c r="K3" s="779"/>
      <c r="L3" s="105"/>
      <c r="M3" s="105"/>
    </row>
    <row r="4" spans="1:13" ht="21" thickBot="1" x14ac:dyDescent="0.35">
      <c r="A4" s="802" t="str">
        <f>'Elenco Lotti'!C360</f>
        <v>Miscellanea</v>
      </c>
      <c r="B4" s="803"/>
      <c r="C4" s="803"/>
      <c r="D4" s="803"/>
      <c r="E4" s="803"/>
      <c r="F4" s="803"/>
      <c r="G4" s="803"/>
      <c r="H4" s="803"/>
      <c r="I4" s="803"/>
      <c r="J4" s="803"/>
      <c r="K4" s="804"/>
      <c r="L4" s="105"/>
      <c r="M4" s="105"/>
    </row>
    <row r="5" spans="1:13" ht="21.75" customHeight="1" x14ac:dyDescent="0.25">
      <c r="A5" s="780" t="str">
        <f>'Elenco Lotti'!C390</f>
        <v xml:space="preserve">Sonda balistica per la litotrissia della calcolosi vescicale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144'!A16</f>
        <v>OLYMPUS ITALIA SRL</v>
      </c>
      <c r="J8" s="811">
        <f>'LOTTO 144'!B16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44"/>
      <c r="F12" s="105"/>
      <c r="G12" s="822" t="s">
        <v>432</v>
      </c>
      <c r="H12" s="823"/>
      <c r="I12" s="150"/>
      <c r="J12" s="828"/>
      <c r="K12" s="829"/>
      <c r="L12" s="117"/>
      <c r="M12" s="118"/>
    </row>
    <row r="13" spans="1:13" ht="16.5" thickBot="1" x14ac:dyDescent="0.3">
      <c r="A13" s="819" t="s">
        <v>433</v>
      </c>
      <c r="B13" s="820"/>
      <c r="C13" s="820"/>
      <c r="D13" s="821"/>
      <c r="E13" s="344"/>
      <c r="F13" s="105"/>
      <c r="G13" s="824">
        <f>'Elenco Lotti'!O390</f>
        <v>174900</v>
      </c>
      <c r="H13" s="825"/>
      <c r="I13" s="150"/>
      <c r="J13" s="828"/>
      <c r="K13" s="829"/>
      <c r="L13" s="117"/>
      <c r="M13" s="118"/>
    </row>
    <row r="14" spans="1:13" ht="16.5" thickBot="1" x14ac:dyDescent="0.3">
      <c r="A14" s="826" t="s">
        <v>434</v>
      </c>
      <c r="B14" s="820"/>
      <c r="C14" s="820"/>
      <c r="D14" s="821"/>
      <c r="E14" s="344"/>
      <c r="F14" s="105"/>
      <c r="G14" s="827"/>
      <c r="H14" s="827"/>
      <c r="I14" s="150"/>
      <c r="J14" s="828"/>
      <c r="K14" s="829"/>
      <c r="L14" s="105"/>
      <c r="M14" s="105"/>
    </row>
    <row r="15" spans="1:13" ht="15.75" x14ac:dyDescent="0.25">
      <c r="A15" s="819" t="s">
        <v>435</v>
      </c>
      <c r="B15" s="820"/>
      <c r="C15" s="820"/>
      <c r="D15" s="821"/>
      <c r="E15" s="344"/>
      <c r="F15" s="105"/>
      <c r="G15" s="830"/>
      <c r="H15" s="830"/>
      <c r="I15" s="105"/>
      <c r="J15" s="105"/>
      <c r="K15" s="105"/>
      <c r="L15" s="105"/>
      <c r="M15" s="105"/>
    </row>
    <row r="16" spans="1:13" ht="16.5" thickBot="1" x14ac:dyDescent="0.3">
      <c r="A16" s="831"/>
      <c r="B16" s="832"/>
      <c r="C16" s="832"/>
      <c r="D16" s="833"/>
      <c r="E16" s="34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OLYMPUS ITALIA SRL</v>
      </c>
      <c r="B19" s="246"/>
      <c r="C19" s="247">
        <v>0.5</v>
      </c>
      <c r="D19" s="247">
        <f>MAX(B19:B19)</f>
        <v>0</v>
      </c>
      <c r="E19" s="247" t="e">
        <f>POWER(B19/$D$19,$C$19)</f>
        <v>#DIV/0!</v>
      </c>
      <c r="F19" s="247">
        <v>40</v>
      </c>
      <c r="G19" s="247" t="e">
        <f>E19*$F$19</f>
        <v>#DIV/0!</v>
      </c>
      <c r="H19" s="248">
        <f>TRUNC($G$13-($G$13/100*B19),2)</f>
        <v>174900</v>
      </c>
      <c r="I19" s="249" t="str">
        <f>A19</f>
        <v>OLYMPUS ITALIA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19" priority="1" operator="containsText" text="NO ANOMALIA">
      <formula>NOT(ISERROR(SEARCH("NO ANOMALIA",M19)))</formula>
    </cfRule>
    <cfRule type="containsText" dxfId="118" priority="2" operator="containsText" text="ANOMALIA">
      <formula>NOT(ISERROR(SEARCH("ANOMALIA",M19)))</formula>
    </cfRule>
  </conditionalFormatting>
  <conditionalFormatting sqref="M19">
    <cfRule type="containsText" dxfId="117" priority="3" operator="containsText" text="ANOMALIA">
      <formula>NOT(ISERROR(SEARCH("ANOMALIA",M19)))</formula>
    </cfRule>
  </conditionalFormatting>
  <conditionalFormatting sqref="L19">
    <cfRule type="expression" dxfId="116" priority="4">
      <formula>L19=MAX($L$19:$L$23)</formula>
    </cfRule>
  </conditionalFormatting>
  <pageMargins left="0.7" right="0.7" top="0.75" bottom="0.75" header="0.3" footer="0.3"/>
  <pageSetup paperSize="9" orientation="portrait"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588</v>
      </c>
      <c r="B2" s="775"/>
      <c r="C2" s="775"/>
      <c r="D2" s="775"/>
      <c r="E2" s="775"/>
      <c r="F2" s="775"/>
      <c r="G2" s="775"/>
      <c r="H2" s="775"/>
      <c r="I2" s="775"/>
      <c r="J2" s="775"/>
      <c r="K2" s="776"/>
    </row>
    <row r="3" spans="1:11" ht="21" thickBot="1" x14ac:dyDescent="0.35">
      <c r="A3" s="777">
        <f>'Elenco Lotti'!B391</f>
        <v>9835587727</v>
      </c>
      <c r="B3" s="778"/>
      <c r="C3" s="778"/>
      <c r="D3" s="778"/>
      <c r="E3" s="778"/>
      <c r="F3" s="778"/>
      <c r="G3" s="778"/>
      <c r="H3" s="778"/>
      <c r="I3" s="778"/>
      <c r="J3" s="778"/>
      <c r="K3" s="779"/>
    </row>
    <row r="4" spans="1:11" ht="21" thickBot="1" x14ac:dyDescent="0.35">
      <c r="A4" s="802" t="str">
        <f>'ECONOMICA LOTTO 143'!A4:K4</f>
        <v>Miscellanea</v>
      </c>
      <c r="B4" s="803"/>
      <c r="C4" s="803"/>
      <c r="D4" s="803"/>
      <c r="E4" s="803"/>
      <c r="F4" s="803"/>
      <c r="G4" s="803"/>
      <c r="H4" s="803"/>
      <c r="I4" s="803"/>
      <c r="J4" s="803"/>
      <c r="K4" s="804"/>
    </row>
    <row r="5" spans="1:11" x14ac:dyDescent="0.2">
      <c r="A5" s="780" t="str">
        <f>'Elenco Lotti'!C391</f>
        <v>Cannule per litotrissia percutanea con ghiera rotante ultrasonica in punta e canale interno per collegamento con pompa di aspirazione compatibili con lititritore ad ultrasuoni ditta wolf in dotazione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9" t="s">
        <v>425</v>
      </c>
      <c r="B8" s="151" t="str">
        <f>'Elenco Lotti'!R391</f>
        <v>DESERTO</v>
      </c>
      <c r="C8" s="205"/>
      <c r="D8" s="206"/>
      <c r="E8" s="207"/>
      <c r="F8" s="89" t="e">
        <f>AVERAGE(C8:E8)</f>
        <v>#DIV/0!</v>
      </c>
      <c r="G8" s="350" t="e">
        <f>MAX(F8:F8)</f>
        <v>#DIV/0!</v>
      </c>
      <c r="H8" s="350" t="e">
        <f>F8/$G8</f>
        <v>#DIV/0!</v>
      </c>
      <c r="I8" s="351">
        <v>35</v>
      </c>
      <c r="J8" s="88" t="e">
        <f>H8*I$8</f>
        <v>#DIV/0!</v>
      </c>
      <c r="K8" s="352"/>
    </row>
    <row r="9" spans="1:11" ht="48" customHeight="1" thickBot="1" x14ac:dyDescent="0.25">
      <c r="A9" s="349" t="s">
        <v>426</v>
      </c>
      <c r="B9" s="96" t="str">
        <f>B8</f>
        <v>DESERTO</v>
      </c>
      <c r="C9" s="205"/>
      <c r="D9" s="206"/>
      <c r="E9" s="207"/>
      <c r="F9" s="89" t="e">
        <f>AVERAGE(C9:E9)</f>
        <v>#DIV/0!</v>
      </c>
      <c r="G9" s="350" t="e">
        <f>MAX(F9:F9)</f>
        <v>#DIV/0!</v>
      </c>
      <c r="H9" s="350" t="e">
        <f>F9/$G9</f>
        <v>#DIV/0!</v>
      </c>
      <c r="I9" s="351">
        <v>10</v>
      </c>
      <c r="J9" s="88" t="e">
        <f>H9*I$9</f>
        <v>#DIV/0!</v>
      </c>
      <c r="K9" s="352"/>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tabColor rgb="FFFF0000"/>
  </sheetPr>
  <dimension ref="A1:M19"/>
  <sheetViews>
    <sheetView workbookViewId="0">
      <selection activeCell="M6" sqref="M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588</v>
      </c>
      <c r="B2" s="775"/>
      <c r="C2" s="775"/>
      <c r="D2" s="775"/>
      <c r="E2" s="775"/>
      <c r="F2" s="775"/>
      <c r="G2" s="775"/>
      <c r="H2" s="775"/>
      <c r="I2" s="775"/>
      <c r="J2" s="775"/>
      <c r="K2" s="776"/>
      <c r="L2" s="105"/>
      <c r="M2" s="105"/>
    </row>
    <row r="3" spans="1:13" ht="21" thickBot="1" x14ac:dyDescent="0.35">
      <c r="A3" s="777">
        <f>'Elenco Lotti'!B391</f>
        <v>9835587727</v>
      </c>
      <c r="B3" s="778"/>
      <c r="C3" s="778"/>
      <c r="D3" s="778"/>
      <c r="E3" s="778"/>
      <c r="F3" s="778"/>
      <c r="G3" s="778"/>
      <c r="H3" s="778"/>
      <c r="I3" s="778"/>
      <c r="J3" s="778"/>
      <c r="K3" s="779"/>
      <c r="L3" s="105"/>
      <c r="M3" s="105"/>
    </row>
    <row r="4" spans="1:13" ht="21" thickBot="1" x14ac:dyDescent="0.35">
      <c r="A4" s="802" t="str">
        <f>'ECONOMICA LOTTO 143'!A4:K4</f>
        <v>Miscellanea</v>
      </c>
      <c r="B4" s="803"/>
      <c r="C4" s="803"/>
      <c r="D4" s="803"/>
      <c r="E4" s="803"/>
      <c r="F4" s="803"/>
      <c r="G4" s="803"/>
      <c r="H4" s="803"/>
      <c r="I4" s="803"/>
      <c r="J4" s="803"/>
      <c r="K4" s="804"/>
      <c r="L4" s="105"/>
      <c r="M4" s="105"/>
    </row>
    <row r="5" spans="1:13" ht="21.75" customHeight="1" x14ac:dyDescent="0.25">
      <c r="A5" s="780" t="str">
        <f>'Elenco Lotti'!C391</f>
        <v>Cannule per litotrissia percutanea con ghiera rotante ultrasonica in punta e canale interno per collegamento con pompa di aspirazione compatibili con lititritore ad ultrasuoni ditta wolf in dotazione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145'!A15</f>
        <v>DESERTO</v>
      </c>
      <c r="J8" s="811" t="e">
        <f>'LOTTO 145'!B15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53"/>
      <c r="F12" s="105"/>
      <c r="G12" s="822" t="s">
        <v>432</v>
      </c>
      <c r="H12" s="823"/>
      <c r="I12" s="150"/>
      <c r="J12" s="828"/>
      <c r="K12" s="829"/>
      <c r="L12" s="117"/>
      <c r="M12" s="118"/>
    </row>
    <row r="13" spans="1:13" ht="16.5" thickBot="1" x14ac:dyDescent="0.3">
      <c r="A13" s="819" t="s">
        <v>433</v>
      </c>
      <c r="B13" s="820"/>
      <c r="C13" s="820"/>
      <c r="D13" s="821"/>
      <c r="E13" s="353"/>
      <c r="F13" s="105"/>
      <c r="G13" s="824">
        <f>'Elenco Lotti'!O391</f>
        <v>2385</v>
      </c>
      <c r="H13" s="825"/>
      <c r="I13" s="150"/>
      <c r="J13" s="828"/>
      <c r="K13" s="829"/>
      <c r="L13" s="117"/>
      <c r="M13" s="118"/>
    </row>
    <row r="14" spans="1:13" ht="16.5" thickBot="1" x14ac:dyDescent="0.3">
      <c r="A14" s="826" t="s">
        <v>434</v>
      </c>
      <c r="B14" s="820"/>
      <c r="C14" s="820"/>
      <c r="D14" s="821"/>
      <c r="E14" s="353"/>
      <c r="F14" s="105"/>
      <c r="G14" s="827"/>
      <c r="H14" s="827"/>
      <c r="I14" s="150"/>
      <c r="J14" s="828"/>
      <c r="K14" s="829"/>
      <c r="L14" s="105"/>
      <c r="M14" s="105"/>
    </row>
    <row r="15" spans="1:13" ht="15.75" x14ac:dyDescent="0.25">
      <c r="A15" s="819" t="s">
        <v>435</v>
      </c>
      <c r="B15" s="820"/>
      <c r="C15" s="820"/>
      <c r="D15" s="821"/>
      <c r="E15" s="353"/>
      <c r="F15" s="105"/>
      <c r="G15" s="830"/>
      <c r="H15" s="830"/>
      <c r="I15" s="105"/>
      <c r="J15" s="105"/>
      <c r="K15" s="105"/>
      <c r="L15" s="105"/>
      <c r="M15" s="105"/>
    </row>
    <row r="16" spans="1:13" ht="16.5" thickBot="1" x14ac:dyDescent="0.3">
      <c r="A16" s="831"/>
      <c r="B16" s="832"/>
      <c r="C16" s="832"/>
      <c r="D16" s="833"/>
      <c r="E16" s="3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2385</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15" priority="1" operator="containsText" text="NO ANOMALIA">
      <formula>NOT(ISERROR(SEARCH("NO ANOMALIA",M19)))</formula>
    </cfRule>
    <cfRule type="containsText" dxfId="114" priority="2" operator="containsText" text="ANOMALIA">
      <formula>NOT(ISERROR(SEARCH("ANOMALIA",M19)))</formula>
    </cfRule>
  </conditionalFormatting>
  <conditionalFormatting sqref="M19">
    <cfRule type="containsText" dxfId="113" priority="3" operator="containsText" text="ANOMALIA">
      <formula>NOT(ISERROR(SEARCH("ANOMALIA",M19)))</formula>
    </cfRule>
  </conditionalFormatting>
  <conditionalFormatting sqref="L19">
    <cfRule type="expression" dxfId="112" priority="4">
      <formula>L19=MAX($L$19:$L$23)</formula>
    </cfRule>
  </conditionalFormatting>
  <pageMargins left="0.7" right="0.7" top="0.75" bottom="0.75" header="0.3" footer="0.3"/>
  <pageSetup paperSize="9" orientation="portrait"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pageSetUpPr fitToPage="1"/>
  </sheetPr>
  <dimension ref="A1:K21"/>
  <sheetViews>
    <sheetView topLeftCell="A7" workbookViewId="0">
      <selection activeCell="H22" sqref="H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589</v>
      </c>
      <c r="B2" s="775"/>
      <c r="C2" s="775"/>
      <c r="D2" s="775"/>
      <c r="E2" s="775"/>
      <c r="F2" s="775"/>
      <c r="G2" s="775"/>
      <c r="H2" s="775"/>
      <c r="I2" s="775"/>
      <c r="J2" s="775"/>
      <c r="K2" s="776"/>
    </row>
    <row r="3" spans="1:11" ht="21" thickBot="1" x14ac:dyDescent="0.35">
      <c r="A3" s="865" t="str">
        <f>'Elenco Lotti'!B393</f>
        <v>98356001E3</v>
      </c>
      <c r="B3" s="778"/>
      <c r="C3" s="778"/>
      <c r="D3" s="778"/>
      <c r="E3" s="778"/>
      <c r="F3" s="778"/>
      <c r="G3" s="778"/>
      <c r="H3" s="778"/>
      <c r="I3" s="778"/>
      <c r="J3" s="778"/>
      <c r="K3" s="779"/>
    </row>
    <row r="4" spans="1:11" ht="21" thickBot="1" x14ac:dyDescent="0.35">
      <c r="A4" s="802" t="str">
        <f>'Elenco Lotti'!C392</f>
        <v xml:space="preserve">Evacuatori </v>
      </c>
      <c r="B4" s="803"/>
      <c r="C4" s="803"/>
      <c r="D4" s="803"/>
      <c r="E4" s="803"/>
      <c r="F4" s="803"/>
      <c r="G4" s="803"/>
      <c r="H4" s="803"/>
      <c r="I4" s="803"/>
      <c r="J4" s="803"/>
      <c r="K4" s="804"/>
    </row>
    <row r="5" spans="1:11" x14ac:dyDescent="0.2">
      <c r="A5" s="780" t="str">
        <f>'Elenco Lotti'!C393</f>
        <v>Evacuatore di ELLIK completo compatibile con resettore Gyrus e Storz (indicare il costo del Kit completo e dei singoli componenti ad integrazione). Pluriuso</v>
      </c>
      <c r="B5" s="781"/>
      <c r="C5" s="781"/>
      <c r="D5" s="781"/>
      <c r="E5" s="781"/>
      <c r="F5" s="781"/>
      <c r="G5" s="781"/>
      <c r="H5" s="781"/>
      <c r="I5" s="781"/>
      <c r="J5" s="781"/>
      <c r="K5" s="782"/>
    </row>
    <row r="6" spans="1:11" ht="19.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Lotti'!R393</f>
        <v>CHIRURMEDICA SRL</v>
      </c>
      <c r="C8" s="205">
        <v>0.9</v>
      </c>
      <c r="D8" s="206">
        <v>0.9</v>
      </c>
      <c r="E8" s="207">
        <v>0.9</v>
      </c>
      <c r="F8" s="518">
        <f t="shared" ref="F8:F15" si="0">AVERAGE(C8:E8)</f>
        <v>0.9</v>
      </c>
      <c r="G8" s="789">
        <f>MAX(F8:F9)</f>
        <v>0.9</v>
      </c>
      <c r="H8" s="447">
        <f>F8/$G8</f>
        <v>1</v>
      </c>
      <c r="I8" s="792">
        <v>50</v>
      </c>
      <c r="J8" s="88">
        <f>H8*I$8</f>
        <v>50</v>
      </c>
      <c r="K8" s="795" t="s">
        <v>702</v>
      </c>
    </row>
    <row r="9" spans="1:11" ht="48" customHeight="1" thickBot="1" x14ac:dyDescent="0.25">
      <c r="A9" s="787"/>
      <c r="B9" s="286" t="str">
        <f>'Elenco Lotti'!R394</f>
        <v>KARL STORZ ENDOSCOPIA ITALIA S.r.l.</v>
      </c>
      <c r="C9" s="214">
        <v>0.9</v>
      </c>
      <c r="D9" s="215">
        <v>0.9</v>
      </c>
      <c r="E9" s="216">
        <v>0.9</v>
      </c>
      <c r="F9" s="519">
        <f t="shared" si="0"/>
        <v>0.9</v>
      </c>
      <c r="G9" s="790"/>
      <c r="H9" s="448">
        <f>F9/$G8</f>
        <v>1</v>
      </c>
      <c r="I9" s="793"/>
      <c r="J9" s="91">
        <f>H9*I$8</f>
        <v>50</v>
      </c>
      <c r="K9" s="796"/>
    </row>
    <row r="10" spans="1:11" ht="48" customHeight="1" x14ac:dyDescent="0.2">
      <c r="A10" s="786" t="s">
        <v>623</v>
      </c>
      <c r="B10" s="99" t="str">
        <f>B8</f>
        <v>CHIRURMEDICA SRL</v>
      </c>
      <c r="C10" s="217">
        <v>0.9</v>
      </c>
      <c r="D10" s="206">
        <v>0.9</v>
      </c>
      <c r="E10" s="207">
        <v>0.9</v>
      </c>
      <c r="F10" s="518">
        <f t="shared" si="0"/>
        <v>0.9</v>
      </c>
      <c r="G10" s="789">
        <f>MAX(F10:F11)</f>
        <v>0.9</v>
      </c>
      <c r="H10" s="447">
        <f>F10/$G10</f>
        <v>1</v>
      </c>
      <c r="I10" s="792">
        <v>15</v>
      </c>
      <c r="J10" s="88">
        <f>H10*I$10</f>
        <v>15</v>
      </c>
      <c r="K10" s="796"/>
    </row>
    <row r="11" spans="1:11" ht="48" customHeight="1" thickBot="1" x14ac:dyDescent="0.25">
      <c r="A11" s="787"/>
      <c r="B11" s="100" t="str">
        <f>B9</f>
        <v>KARL STORZ ENDOSCOPIA ITALIA S.r.l.</v>
      </c>
      <c r="C11" s="220">
        <v>0.9</v>
      </c>
      <c r="D11" s="215">
        <v>0.9</v>
      </c>
      <c r="E11" s="216">
        <v>0.9</v>
      </c>
      <c r="F11" s="519">
        <f t="shared" si="0"/>
        <v>0.9</v>
      </c>
      <c r="G11" s="790"/>
      <c r="H11" s="448">
        <f>F11/$G10</f>
        <v>1</v>
      </c>
      <c r="I11" s="793"/>
      <c r="J11" s="91">
        <f>H11*I$10</f>
        <v>15</v>
      </c>
      <c r="K11" s="796"/>
    </row>
    <row r="12" spans="1:11" ht="48" customHeight="1" x14ac:dyDescent="0.2">
      <c r="A12" s="786" t="s">
        <v>427</v>
      </c>
      <c r="B12" s="99" t="str">
        <f>B8</f>
        <v>CHIRURMEDICA SRL</v>
      </c>
      <c r="C12" s="217">
        <v>0.9</v>
      </c>
      <c r="D12" s="206">
        <v>0.9</v>
      </c>
      <c r="E12" s="207">
        <v>0.9</v>
      </c>
      <c r="F12" s="518">
        <f t="shared" si="0"/>
        <v>0.9</v>
      </c>
      <c r="G12" s="789">
        <f>MAX(F12:F13)</f>
        <v>0.9</v>
      </c>
      <c r="H12" s="447">
        <f>F12/$G12</f>
        <v>1</v>
      </c>
      <c r="I12" s="792">
        <v>10</v>
      </c>
      <c r="J12" s="88">
        <f>H12*I$12</f>
        <v>10</v>
      </c>
      <c r="K12" s="796"/>
    </row>
    <row r="13" spans="1:11" ht="48" customHeight="1" thickBot="1" x14ac:dyDescent="0.25">
      <c r="A13" s="805"/>
      <c r="B13" s="100" t="str">
        <f>B9</f>
        <v>KARL STORZ ENDOSCOPIA ITALIA S.r.l.</v>
      </c>
      <c r="C13" s="220">
        <v>0.9</v>
      </c>
      <c r="D13" s="215">
        <v>0.9</v>
      </c>
      <c r="E13" s="216">
        <v>0.9</v>
      </c>
      <c r="F13" s="520">
        <f t="shared" si="0"/>
        <v>0.9</v>
      </c>
      <c r="G13" s="791"/>
      <c r="H13" s="449">
        <f>F13/$G12</f>
        <v>1</v>
      </c>
      <c r="I13" s="794"/>
      <c r="J13" s="94">
        <f>H13*I$12</f>
        <v>10</v>
      </c>
      <c r="K13" s="796"/>
    </row>
    <row r="14" spans="1:11" ht="48" customHeight="1" x14ac:dyDescent="0.2">
      <c r="A14" s="786" t="s">
        <v>621</v>
      </c>
      <c r="B14" s="99" t="str">
        <f>B8</f>
        <v>CHIRURMEDICA SRL</v>
      </c>
      <c r="C14" s="205">
        <v>1</v>
      </c>
      <c r="D14" s="206">
        <v>1</v>
      </c>
      <c r="E14" s="207">
        <v>1</v>
      </c>
      <c r="F14" s="89">
        <f t="shared" si="0"/>
        <v>1</v>
      </c>
      <c r="G14" s="789">
        <f>MAX(F14:F15)</f>
        <v>1</v>
      </c>
      <c r="H14" s="447">
        <f>F14/$G14</f>
        <v>1</v>
      </c>
      <c r="I14" s="792">
        <v>5</v>
      </c>
      <c r="J14" s="88">
        <f>H14*I$14</f>
        <v>5</v>
      </c>
      <c r="K14" s="796"/>
    </row>
    <row r="15" spans="1:11" ht="48" customHeight="1" thickBot="1" x14ac:dyDescent="0.25">
      <c r="A15" s="805"/>
      <c r="B15" s="405" t="str">
        <f>B9</f>
        <v>KARL STORZ ENDOSCOPIA ITALIA S.r.l.</v>
      </c>
      <c r="C15" s="214">
        <v>1</v>
      </c>
      <c r="D15" s="215">
        <v>1</v>
      </c>
      <c r="E15" s="216">
        <v>1</v>
      </c>
      <c r="F15" s="101">
        <f t="shared" si="0"/>
        <v>1</v>
      </c>
      <c r="G15" s="806"/>
      <c r="H15" s="450">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CHIRURMEDICA SRL</v>
      </c>
      <c r="B20" s="148">
        <f>J8+J10+J12+J14</f>
        <v>80</v>
      </c>
      <c r="C20" s="535"/>
      <c r="D20" s="531"/>
      <c r="E20" s="531"/>
      <c r="F20" s="532"/>
      <c r="G20" s="531"/>
      <c r="H20" s="105"/>
      <c r="I20" s="105"/>
      <c r="J20" s="105"/>
      <c r="K20" s="105"/>
    </row>
    <row r="21" spans="1:11" ht="16.5" thickBot="1" x14ac:dyDescent="0.3">
      <c r="A21" s="112" t="str">
        <f>B9</f>
        <v>KARL STORZ ENDOSCOPIA ITALIA S.r.l.</v>
      </c>
      <c r="B21" s="113">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I10:I11"/>
    <mergeCell ref="K8:K15"/>
    <mergeCell ref="A8:A9"/>
    <mergeCell ref="G8:G9"/>
    <mergeCell ref="I8:I9"/>
    <mergeCell ref="A14:A15"/>
    <mergeCell ref="G14:G15"/>
    <mergeCell ref="I14:I15"/>
    <mergeCell ref="A12:A13"/>
    <mergeCell ref="G12:G13"/>
    <mergeCell ref="I12:I13"/>
    <mergeCell ref="B1:K1"/>
    <mergeCell ref="A2:K2"/>
    <mergeCell ref="A3:K3"/>
    <mergeCell ref="A4:K4"/>
    <mergeCell ref="A5:K6"/>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dimension ref="A1:M20"/>
  <sheetViews>
    <sheetView topLeftCell="A4" workbookViewId="0">
      <selection activeCell="J9" sqref="J9:K9"/>
    </sheetView>
  </sheetViews>
  <sheetFormatPr defaultColWidth="9.140625" defaultRowHeight="12.75" x14ac:dyDescent="0.2"/>
  <cols>
    <col min="1" max="1" width="36.7109375" style="77" bestFit="1"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589</v>
      </c>
      <c r="B2" s="775"/>
      <c r="C2" s="775"/>
      <c r="D2" s="775"/>
      <c r="E2" s="775"/>
      <c r="F2" s="775"/>
      <c r="G2" s="775"/>
      <c r="H2" s="775"/>
      <c r="I2" s="775"/>
      <c r="J2" s="775"/>
      <c r="K2" s="776"/>
      <c r="L2" s="105"/>
      <c r="M2" s="105"/>
    </row>
    <row r="3" spans="1:13" ht="21" thickBot="1" x14ac:dyDescent="0.35">
      <c r="A3" s="865" t="str">
        <f>'Elenco Lotti'!B393</f>
        <v>98356001E3</v>
      </c>
      <c r="B3" s="778"/>
      <c r="C3" s="778"/>
      <c r="D3" s="778"/>
      <c r="E3" s="778"/>
      <c r="F3" s="778"/>
      <c r="G3" s="778"/>
      <c r="H3" s="778"/>
      <c r="I3" s="778"/>
      <c r="J3" s="778"/>
      <c r="K3" s="779"/>
      <c r="L3" s="105"/>
      <c r="M3" s="105"/>
    </row>
    <row r="4" spans="1:13" ht="21" thickBot="1" x14ac:dyDescent="0.35">
      <c r="A4" s="802" t="str">
        <f>'Elenco Lotti'!C392</f>
        <v xml:space="preserve">Evacuatori </v>
      </c>
      <c r="B4" s="803"/>
      <c r="C4" s="803"/>
      <c r="D4" s="803"/>
      <c r="E4" s="803"/>
      <c r="F4" s="803"/>
      <c r="G4" s="803"/>
      <c r="H4" s="803"/>
      <c r="I4" s="803"/>
      <c r="J4" s="803"/>
      <c r="K4" s="804"/>
      <c r="L4" s="105"/>
      <c r="M4" s="105"/>
    </row>
    <row r="5" spans="1:13" ht="21.75" customHeight="1" x14ac:dyDescent="0.25">
      <c r="A5" s="780" t="str">
        <f>'Elenco Lotti'!C393</f>
        <v>Evacuatore di ELLIK completo compatibile con resettore Gyrus e Storz (indicare il costo del Kit completo e dei singoli componenti ad integrazione). Pluriuso</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146'!A20</f>
        <v>CHIRURMEDICA SRL</v>
      </c>
      <c r="J8" s="811">
        <f>'LOTTO 146'!B20</f>
        <v>80</v>
      </c>
      <c r="K8" s="812"/>
      <c r="L8" s="117"/>
      <c r="M8" s="118"/>
    </row>
    <row r="9" spans="1:13" ht="16.5" thickBot="1" x14ac:dyDescent="0.3">
      <c r="A9" s="808"/>
      <c r="B9" s="808"/>
      <c r="C9" s="808"/>
      <c r="D9" s="808"/>
      <c r="E9" s="808"/>
      <c r="F9" s="808"/>
      <c r="G9" s="808"/>
      <c r="H9" s="808"/>
      <c r="I9" s="144" t="str">
        <f>'LOTTO 146'!A21</f>
        <v>KARL STORZ ENDOSCOPIA ITALIA S.r.l.</v>
      </c>
      <c r="J9" s="811">
        <f>'LOTTO 146'!B21</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53"/>
      <c r="F12" s="105"/>
      <c r="G12" s="822" t="s">
        <v>432</v>
      </c>
      <c r="H12" s="823"/>
      <c r="I12" s="144"/>
      <c r="J12" s="811"/>
      <c r="K12" s="812"/>
      <c r="L12" s="117"/>
      <c r="M12" s="118"/>
    </row>
    <row r="13" spans="1:13" ht="16.5" thickBot="1" x14ac:dyDescent="0.3">
      <c r="A13" s="819" t="s">
        <v>433</v>
      </c>
      <c r="B13" s="820"/>
      <c r="C13" s="820"/>
      <c r="D13" s="821"/>
      <c r="E13" s="353"/>
      <c r="F13" s="105"/>
      <c r="G13" s="824">
        <f>'Elenco Lotti'!O393</f>
        <v>3180</v>
      </c>
      <c r="H13" s="825"/>
      <c r="I13" s="144"/>
      <c r="J13" s="811"/>
      <c r="K13" s="812"/>
      <c r="L13" s="117"/>
      <c r="M13" s="118"/>
    </row>
    <row r="14" spans="1:13" ht="16.5" thickBot="1" x14ac:dyDescent="0.3">
      <c r="A14" s="826" t="s">
        <v>434</v>
      </c>
      <c r="B14" s="820"/>
      <c r="C14" s="820"/>
      <c r="D14" s="821"/>
      <c r="E14" s="353"/>
      <c r="F14" s="105"/>
      <c r="G14" s="827"/>
      <c r="H14" s="827"/>
      <c r="I14" s="150"/>
      <c r="J14" s="828"/>
      <c r="K14" s="829"/>
      <c r="L14" s="105"/>
      <c r="M14" s="105"/>
    </row>
    <row r="15" spans="1:13" ht="15.75" x14ac:dyDescent="0.25">
      <c r="A15" s="819" t="s">
        <v>435</v>
      </c>
      <c r="B15" s="820"/>
      <c r="C15" s="820"/>
      <c r="D15" s="821"/>
      <c r="E15" s="353"/>
      <c r="F15" s="105"/>
      <c r="G15" s="830"/>
      <c r="H15" s="830"/>
      <c r="I15" s="105"/>
      <c r="J15" s="105"/>
      <c r="K15" s="105"/>
      <c r="L15" s="105"/>
      <c r="M15" s="105"/>
    </row>
    <row r="16" spans="1:13" ht="16.5" thickBot="1" x14ac:dyDescent="0.3">
      <c r="A16" s="831"/>
      <c r="B16" s="832"/>
      <c r="C16" s="832"/>
      <c r="D16" s="833"/>
      <c r="E16" s="3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CHIRURMEDICA SRL</v>
      </c>
      <c r="B19" s="202"/>
      <c r="C19" s="835">
        <v>0.5</v>
      </c>
      <c r="D19" s="835">
        <f>MAX(B19:B20)</f>
        <v>0</v>
      </c>
      <c r="E19" s="354" t="e">
        <f>POWER(B19/$D$19,$C$19)</f>
        <v>#DIV/0!</v>
      </c>
      <c r="F19" s="835">
        <v>40</v>
      </c>
      <c r="G19" s="354" t="e">
        <f>E19*$F$19</f>
        <v>#DIV/0!</v>
      </c>
      <c r="H19" s="134">
        <f>TRUNC($G$13-($G$13/100*B19),2)</f>
        <v>3180</v>
      </c>
      <c r="I19" s="135" t="str">
        <f>A19</f>
        <v>CHIRURMEDICA SRL</v>
      </c>
      <c r="J19" s="354">
        <f>IF(I19=I8,J8,IF(I19=$H$7,$I$7,IF(I19=$H$8,$I$8,IF(I19=#REF!,#REF!,IF(I19=$H$10,$I$10,IF(I19=$H$11,$I$11,"1"))))))</f>
        <v>80</v>
      </c>
      <c r="K19" s="354" t="e">
        <f>G19</f>
        <v>#DIV/0!</v>
      </c>
      <c r="L19" s="70" t="e">
        <f>SUM(J19,K19)</f>
        <v>#DIV/0!</v>
      </c>
      <c r="M19" s="71" t="e">
        <f>IF(AND(K19&gt;=20,J19&gt;=60),"ANOMALIA","NO ANOMALIA")</f>
        <v>#DIV/0!</v>
      </c>
    </row>
    <row r="20" spans="1:13" ht="16.5" thickBot="1" x14ac:dyDescent="0.25">
      <c r="A20" s="140" t="str">
        <f>I9</f>
        <v>KARL STORZ ENDOSCOPIA ITALIA S.r.l.</v>
      </c>
      <c r="B20" s="204"/>
      <c r="C20" s="837"/>
      <c r="D20" s="837"/>
      <c r="E20" s="356" t="e">
        <f>POWER(B20/$D$19,$C$19)</f>
        <v>#DIV/0!</v>
      </c>
      <c r="F20" s="837"/>
      <c r="G20" s="356" t="e">
        <f>E20*$F$19</f>
        <v>#DIV/0!</v>
      </c>
      <c r="H20" s="142">
        <f>TRUNC($G$13-($G$13/100*B20),2)</f>
        <v>3180</v>
      </c>
      <c r="I20" s="143" t="str">
        <f>A20</f>
        <v>KARL STORZ ENDOSCOPIA ITALIA S.r.l.</v>
      </c>
      <c r="J20" s="356">
        <f>IF(I20=I9,J9,IF(I20=$H$7,$I$7,IF(I20=$H$8,$I$8,IF(I20=#REF!,#REF!,IF(I20=$H$10,$I$10,IF(I20=$H$11,$I$11,"1"))))))</f>
        <v>80</v>
      </c>
      <c r="K20" s="356"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111" priority="1" operator="containsText" text="NO ANOMALIA">
      <formula>NOT(ISERROR(SEARCH("NO ANOMALIA",M19)))</formula>
    </cfRule>
    <cfRule type="containsText" dxfId="110" priority="2" operator="containsText" text="ANOMALIA">
      <formula>NOT(ISERROR(SEARCH("ANOMALIA",M19)))</formula>
    </cfRule>
  </conditionalFormatting>
  <conditionalFormatting sqref="M19:M20">
    <cfRule type="containsText" dxfId="109" priority="3" operator="containsText" text="ANOMALIA">
      <formula>NOT(ISERROR(SEARCH("ANOMALIA",M19)))</formula>
    </cfRule>
  </conditionalFormatting>
  <conditionalFormatting sqref="L19:L20">
    <cfRule type="expression" dxfId="108" priority="4">
      <formula>L19=MAX($L$19:$L$24)</formula>
    </cfRule>
  </conditionalFormatting>
  <pageMargins left="0.7" right="0.7" top="0.75" bottom="0.75" header="0.3" footer="0.3"/>
  <pageSetup paperSize="9" orientation="portrait"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590</v>
      </c>
      <c r="B2" s="775"/>
      <c r="C2" s="775"/>
      <c r="D2" s="775"/>
      <c r="E2" s="775"/>
      <c r="F2" s="775"/>
      <c r="G2" s="775"/>
      <c r="H2" s="775"/>
      <c r="I2" s="775"/>
      <c r="J2" s="775"/>
      <c r="K2" s="776"/>
    </row>
    <row r="3" spans="1:11" ht="21" thickBot="1" x14ac:dyDescent="0.35">
      <c r="A3" s="777" t="str">
        <f>'Elenco Lotti'!B395</f>
        <v>9835612BC7</v>
      </c>
      <c r="B3" s="778"/>
      <c r="C3" s="778"/>
      <c r="D3" s="778"/>
      <c r="E3" s="778"/>
      <c r="F3" s="778"/>
      <c r="G3" s="778"/>
      <c r="H3" s="778"/>
      <c r="I3" s="778"/>
      <c r="J3" s="778"/>
      <c r="K3" s="779"/>
    </row>
    <row r="4" spans="1:11" ht="21" thickBot="1" x14ac:dyDescent="0.35">
      <c r="A4" s="802" t="str">
        <f>'LOTTO 146'!A4:K4</f>
        <v xml:space="preserve">Evacuatori </v>
      </c>
      <c r="B4" s="803"/>
      <c r="C4" s="803"/>
      <c r="D4" s="803"/>
      <c r="E4" s="803"/>
      <c r="F4" s="803"/>
      <c r="G4" s="803"/>
      <c r="H4" s="803"/>
      <c r="I4" s="803"/>
      <c r="J4" s="803"/>
      <c r="K4" s="804"/>
    </row>
    <row r="5" spans="1:11" x14ac:dyDescent="0.2">
      <c r="A5" s="780" t="str">
        <f>'Elenco Lotti'!C395</f>
        <v>Evacuatore a siringa di 75 e 100 ml compatibile con strumenti storz. Pluriuso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49" t="s">
        <v>425</v>
      </c>
      <c r="B8" s="151" t="str">
        <f>'Elenco Lotti'!R395</f>
        <v>DESERTO</v>
      </c>
      <c r="C8" s="205"/>
      <c r="D8" s="206"/>
      <c r="E8" s="207"/>
      <c r="F8" s="89" t="e">
        <f>AVERAGE(C8:E8)</f>
        <v>#DIV/0!</v>
      </c>
      <c r="G8" s="350" t="e">
        <f>MAX(F8:F8)</f>
        <v>#DIV/0!</v>
      </c>
      <c r="H8" s="350" t="e">
        <f>F8/$G8</f>
        <v>#DIV/0!</v>
      </c>
      <c r="I8" s="351">
        <v>35</v>
      </c>
      <c r="J8" s="88" t="e">
        <f>H8*I$8</f>
        <v>#DIV/0!</v>
      </c>
      <c r="K8" s="352"/>
    </row>
    <row r="9" spans="1:11" ht="48" customHeight="1" thickBot="1" x14ac:dyDescent="0.25">
      <c r="A9" s="349" t="s">
        <v>426</v>
      </c>
      <c r="B9" s="96" t="str">
        <f>B8</f>
        <v>DESERTO</v>
      </c>
      <c r="C9" s="205"/>
      <c r="D9" s="206"/>
      <c r="E9" s="207"/>
      <c r="F9" s="89" t="e">
        <f>AVERAGE(C9:E9)</f>
        <v>#DIV/0!</v>
      </c>
      <c r="G9" s="350" t="e">
        <f>MAX(F9:F9)</f>
        <v>#DIV/0!</v>
      </c>
      <c r="H9" s="350" t="e">
        <f>F9/$G9</f>
        <v>#DIV/0!</v>
      </c>
      <c r="I9" s="351">
        <v>10</v>
      </c>
      <c r="J9" s="88" t="e">
        <f>H9*I$9</f>
        <v>#DIV/0!</v>
      </c>
      <c r="K9" s="352"/>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tabColor rgb="FFFF0000"/>
  </sheetPr>
  <dimension ref="A1:M19"/>
  <sheetViews>
    <sheetView workbookViewId="0">
      <selection activeCell="I26" sqref="I2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590</v>
      </c>
      <c r="B2" s="775"/>
      <c r="C2" s="775"/>
      <c r="D2" s="775"/>
      <c r="E2" s="775"/>
      <c r="F2" s="775"/>
      <c r="G2" s="775"/>
      <c r="H2" s="775"/>
      <c r="I2" s="775"/>
      <c r="J2" s="775"/>
      <c r="K2" s="776"/>
      <c r="L2" s="105"/>
      <c r="M2" s="105"/>
    </row>
    <row r="3" spans="1:13" ht="21" thickBot="1" x14ac:dyDescent="0.35">
      <c r="A3" s="777" t="str">
        <f>'Elenco Lotti'!B395</f>
        <v>9835612BC7</v>
      </c>
      <c r="B3" s="778"/>
      <c r="C3" s="778"/>
      <c r="D3" s="778"/>
      <c r="E3" s="778"/>
      <c r="F3" s="778"/>
      <c r="G3" s="778"/>
      <c r="H3" s="778"/>
      <c r="I3" s="778"/>
      <c r="J3" s="778"/>
      <c r="K3" s="779"/>
      <c r="L3" s="105"/>
      <c r="M3" s="105"/>
    </row>
    <row r="4" spans="1:13" ht="21" thickBot="1" x14ac:dyDescent="0.35">
      <c r="A4" s="802" t="str">
        <f>'LOTTO 146'!A4:K4</f>
        <v xml:space="preserve">Evacuatori </v>
      </c>
      <c r="B4" s="803"/>
      <c r="C4" s="803"/>
      <c r="D4" s="803"/>
      <c r="E4" s="803"/>
      <c r="F4" s="803"/>
      <c r="G4" s="803"/>
      <c r="H4" s="803"/>
      <c r="I4" s="803"/>
      <c r="J4" s="803"/>
      <c r="K4" s="804"/>
      <c r="L4" s="105"/>
      <c r="M4" s="105"/>
    </row>
    <row r="5" spans="1:13" ht="21.75" customHeight="1" x14ac:dyDescent="0.25">
      <c r="A5" s="780" t="str">
        <f>'Elenco Lotti'!C395</f>
        <v>Evacuatore a siringa di 75 e 100 ml compatibile con strumenti storz. Pluriuso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147'!A15</f>
        <v>DESERTO</v>
      </c>
      <c r="J8" s="811" t="e">
        <f>'LOTTO 147'!B15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53"/>
      <c r="F12" s="105"/>
      <c r="G12" s="822" t="s">
        <v>432</v>
      </c>
      <c r="H12" s="823"/>
      <c r="I12" s="150"/>
      <c r="J12" s="828"/>
      <c r="K12" s="829"/>
      <c r="L12" s="117"/>
      <c r="M12" s="118"/>
    </row>
    <row r="13" spans="1:13" ht="16.5" thickBot="1" x14ac:dyDescent="0.3">
      <c r="A13" s="819" t="s">
        <v>433</v>
      </c>
      <c r="B13" s="820"/>
      <c r="C13" s="820"/>
      <c r="D13" s="821"/>
      <c r="E13" s="353"/>
      <c r="F13" s="105"/>
      <c r="G13" s="824">
        <f>'Elenco Lotti'!O395</f>
        <v>2915.0000000000005</v>
      </c>
      <c r="H13" s="825"/>
      <c r="I13" s="150"/>
      <c r="J13" s="828"/>
      <c r="K13" s="829"/>
      <c r="L13" s="117"/>
      <c r="M13" s="118"/>
    </row>
    <row r="14" spans="1:13" ht="16.5" thickBot="1" x14ac:dyDescent="0.3">
      <c r="A14" s="826" t="s">
        <v>434</v>
      </c>
      <c r="B14" s="820"/>
      <c r="C14" s="820"/>
      <c r="D14" s="821"/>
      <c r="E14" s="353"/>
      <c r="F14" s="105"/>
      <c r="G14" s="827"/>
      <c r="H14" s="827"/>
      <c r="I14" s="150"/>
      <c r="J14" s="828"/>
      <c r="K14" s="829"/>
      <c r="L14" s="105"/>
      <c r="M14" s="105"/>
    </row>
    <row r="15" spans="1:13" ht="15.75" x14ac:dyDescent="0.25">
      <c r="A15" s="819" t="s">
        <v>435</v>
      </c>
      <c r="B15" s="820"/>
      <c r="C15" s="820"/>
      <c r="D15" s="821"/>
      <c r="E15" s="353"/>
      <c r="F15" s="105"/>
      <c r="G15" s="830"/>
      <c r="H15" s="830"/>
      <c r="I15" s="105"/>
      <c r="J15" s="105"/>
      <c r="K15" s="105"/>
      <c r="L15" s="105"/>
      <c r="M15" s="105"/>
    </row>
    <row r="16" spans="1:13" ht="16.5" thickBot="1" x14ac:dyDescent="0.3">
      <c r="A16" s="831"/>
      <c r="B16" s="832"/>
      <c r="C16" s="832"/>
      <c r="D16" s="833"/>
      <c r="E16" s="3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2915</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07" priority="1" operator="containsText" text="NO ANOMALIA">
      <formula>NOT(ISERROR(SEARCH("NO ANOMALIA",M19)))</formula>
    </cfRule>
    <cfRule type="containsText" dxfId="106" priority="2" operator="containsText" text="ANOMALIA">
      <formula>NOT(ISERROR(SEARCH("ANOMALIA",M19)))</formula>
    </cfRule>
  </conditionalFormatting>
  <conditionalFormatting sqref="M19">
    <cfRule type="containsText" dxfId="105" priority="3" operator="containsText" text="ANOMALIA">
      <formula>NOT(ISERROR(SEARCH("ANOMALIA",M19)))</formula>
    </cfRule>
  </conditionalFormatting>
  <conditionalFormatting sqref="L19">
    <cfRule type="expression" dxfId="104" priority="4">
      <formula>L19=MAX($L$19:$L$23)</formula>
    </cfRule>
  </conditionalFormatting>
  <pageMargins left="0.7" right="0.7" top="0.75" bottom="0.75" header="0.3" footer="0.3"/>
  <pageSetup paperSize="9" orientation="portrait"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pageSetUpPr fitToPage="1"/>
  </sheetPr>
  <dimension ref="A1:K16"/>
  <sheetViews>
    <sheetView workbookViewId="0">
      <selection activeCell="E16" sqref="E16:E1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591</v>
      </c>
      <c r="B2" s="775"/>
      <c r="C2" s="775"/>
      <c r="D2" s="775"/>
      <c r="E2" s="775"/>
      <c r="F2" s="775"/>
      <c r="G2" s="775"/>
      <c r="H2" s="775"/>
      <c r="I2" s="775"/>
      <c r="J2" s="775"/>
      <c r="K2" s="776"/>
    </row>
    <row r="3" spans="1:11" ht="21" thickBot="1" x14ac:dyDescent="0.35">
      <c r="A3" s="907" t="str">
        <f>'Elenco Lotti'!B398</f>
        <v>9835630AA2</v>
      </c>
      <c r="B3" s="908"/>
      <c r="C3" s="908"/>
      <c r="D3" s="908"/>
      <c r="E3" s="908"/>
      <c r="F3" s="908"/>
      <c r="G3" s="908"/>
      <c r="H3" s="908"/>
      <c r="I3" s="908"/>
      <c r="J3" s="908"/>
      <c r="K3" s="909"/>
    </row>
    <row r="4" spans="1:11" ht="21" thickBot="1" x14ac:dyDescent="0.35">
      <c r="A4" s="802" t="str">
        <f>'Elenco Lotti'!C396</f>
        <v>Retrattori</v>
      </c>
      <c r="B4" s="803"/>
      <c r="C4" s="803"/>
      <c r="D4" s="803"/>
      <c r="E4" s="803"/>
      <c r="F4" s="803"/>
      <c r="G4" s="803"/>
      <c r="H4" s="803"/>
      <c r="I4" s="803"/>
      <c r="J4" s="803"/>
      <c r="K4" s="804"/>
    </row>
    <row r="5" spans="1:11" x14ac:dyDescent="0.2">
      <c r="A5" s="780" t="str">
        <f>'Elenco Lotti'!C397</f>
        <v>Retrattore addominale monouso radiopaco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37" t="s">
        <v>622</v>
      </c>
      <c r="B8" s="561" t="str">
        <f>'Elenco Lotti'!R397</f>
        <v>SURGILINE SRL</v>
      </c>
      <c r="C8" s="205">
        <v>0.9</v>
      </c>
      <c r="D8" s="206">
        <v>0.9</v>
      </c>
      <c r="E8" s="207">
        <v>0.9</v>
      </c>
      <c r="F8" s="89">
        <f>AVERAGE(C8:E8)</f>
        <v>0.9</v>
      </c>
      <c r="G8" s="438">
        <f>MAX(F8:F8)</f>
        <v>0.9</v>
      </c>
      <c r="H8" s="438">
        <f>F8/$G8</f>
        <v>1</v>
      </c>
      <c r="I8" s="441">
        <v>50</v>
      </c>
      <c r="J8" s="88">
        <f>H8*I$8</f>
        <v>50</v>
      </c>
      <c r="K8" s="795" t="s">
        <v>708</v>
      </c>
    </row>
    <row r="9" spans="1:11" ht="48" customHeight="1" thickBot="1" x14ac:dyDescent="0.25">
      <c r="A9" s="437" t="s">
        <v>623</v>
      </c>
      <c r="B9" s="96" t="str">
        <f>B8</f>
        <v>SURGILINE SRL</v>
      </c>
      <c r="C9" s="205">
        <v>0.9</v>
      </c>
      <c r="D9" s="206">
        <v>0.9</v>
      </c>
      <c r="E9" s="207">
        <v>0.9</v>
      </c>
      <c r="F9" s="89">
        <f>AVERAGE(C9:E9)</f>
        <v>0.9</v>
      </c>
      <c r="G9" s="438">
        <f>MAX(F9:F9)</f>
        <v>0.9</v>
      </c>
      <c r="H9" s="438">
        <f>F9/$G9</f>
        <v>1</v>
      </c>
      <c r="I9" s="441">
        <v>15</v>
      </c>
      <c r="J9" s="88">
        <f>H9*I$9</f>
        <v>15</v>
      </c>
      <c r="K9" s="796"/>
    </row>
    <row r="10" spans="1:11" ht="48" customHeight="1" thickBot="1" x14ac:dyDescent="0.25">
      <c r="A10" s="235" t="s">
        <v>427</v>
      </c>
      <c r="B10" s="236" t="str">
        <f>B8</f>
        <v>SURGILINE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SURGILINE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SURGILINE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6877-3FDC-45AD-ABE3-DB17B18F425F}">
  <dimension ref="A1"/>
  <sheetViews>
    <sheetView workbookViewId="0"/>
  </sheetViews>
  <sheetFormatPr defaultRowHeight="12.75" x14ac:dyDescent="0.2"/>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8"/>
  <dimension ref="A1:M28"/>
  <sheetViews>
    <sheetView workbookViewId="0">
      <selection activeCell="M11" sqref="M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456</v>
      </c>
      <c r="B2" s="775"/>
      <c r="C2" s="775"/>
      <c r="D2" s="775"/>
      <c r="E2" s="775"/>
      <c r="F2" s="775"/>
      <c r="G2" s="775"/>
      <c r="H2" s="775"/>
      <c r="I2" s="775"/>
      <c r="J2" s="775"/>
      <c r="K2" s="776"/>
      <c r="L2" s="105"/>
      <c r="M2" s="105"/>
    </row>
    <row r="3" spans="1:13" ht="21" thickBot="1" x14ac:dyDescent="0.35">
      <c r="A3" s="777" t="str">
        <f>'Elenco Lotti'!B45</f>
        <v>9821908EE0</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15.75" customHeight="1" x14ac:dyDescent="0.25">
      <c r="A5" s="780" t="str">
        <f>'Elenco Lotti'!C45</f>
        <v>Cateteri Ureterali punta aperta dritta senza fori lunghezza cm 70 circa in pvc da Ch 3 a CH 8</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13'!A35</f>
        <v>TELEFLEX MEDICAL SRL</v>
      </c>
      <c r="J8" s="811">
        <f>'LOTTO 13'!B35</f>
        <v>20.833333333333336</v>
      </c>
      <c r="K8" s="812"/>
      <c r="L8" s="117"/>
      <c r="M8" s="118"/>
    </row>
    <row r="9" spans="1:13" ht="16.5" thickBot="1" x14ac:dyDescent="0.3">
      <c r="A9" s="808"/>
      <c r="B9" s="808"/>
      <c r="C9" s="808"/>
      <c r="D9" s="808"/>
      <c r="E9" s="808"/>
      <c r="F9" s="808"/>
      <c r="G9" s="808"/>
      <c r="H9" s="808"/>
      <c r="I9" s="144" t="str">
        <f>'LOTTO 13'!A36</f>
        <v>COLOPLAST</v>
      </c>
      <c r="J9" s="811">
        <f>'LOTTO 13'!B36</f>
        <v>46.666666666666671</v>
      </c>
      <c r="K9" s="812"/>
      <c r="L9" s="117"/>
      <c r="M9" s="118"/>
    </row>
    <row r="10" spans="1:13" ht="16.5" thickBot="1" x14ac:dyDescent="0.3">
      <c r="A10" s="813" t="s">
        <v>430</v>
      </c>
      <c r="B10" s="814"/>
      <c r="C10" s="814"/>
      <c r="D10" s="815"/>
      <c r="E10" s="119"/>
      <c r="F10" s="119"/>
      <c r="G10" s="119"/>
      <c r="H10" s="119"/>
      <c r="I10" s="144" t="str">
        <f>'LOTTO 13'!A37</f>
        <v>BOSTON SCIENTIFIC S.P.A.</v>
      </c>
      <c r="J10" s="811">
        <f>'LOTTO 13'!B37</f>
        <v>46.666666666666671</v>
      </c>
      <c r="K10" s="812"/>
      <c r="L10" s="117"/>
      <c r="M10" s="118"/>
    </row>
    <row r="11" spans="1:13" ht="16.5" thickBot="1" x14ac:dyDescent="0.3">
      <c r="A11" s="816"/>
      <c r="B11" s="817"/>
      <c r="C11" s="817"/>
      <c r="D11" s="818"/>
      <c r="E11" s="119"/>
      <c r="F11" s="119"/>
      <c r="G11" s="119"/>
      <c r="H11" s="119"/>
      <c r="I11" s="144" t="str">
        <f>'LOTTO 13'!A38</f>
        <v>ARS CHIRURGICA SRL</v>
      </c>
      <c r="J11" s="811">
        <f>'LOTTO 13'!B38</f>
        <v>46.666666666666671</v>
      </c>
      <c r="K11" s="812"/>
      <c r="L11" s="117"/>
      <c r="M11" s="118"/>
    </row>
    <row r="12" spans="1:13" ht="16.5" thickBot="1" x14ac:dyDescent="0.3">
      <c r="A12" s="819" t="s">
        <v>431</v>
      </c>
      <c r="B12" s="820"/>
      <c r="C12" s="820"/>
      <c r="D12" s="821"/>
      <c r="E12" s="153"/>
      <c r="F12" s="105"/>
      <c r="G12" s="822" t="s">
        <v>432</v>
      </c>
      <c r="H12" s="823"/>
      <c r="I12" s="144" t="str">
        <f>'LOTTO 13'!A39</f>
        <v xml:space="preserve">COOK ITALIA SRL </v>
      </c>
      <c r="J12" s="811">
        <f>'LOTTO 13'!B39</f>
        <v>80</v>
      </c>
      <c r="K12" s="812"/>
      <c r="L12" s="117"/>
      <c r="M12" s="118"/>
    </row>
    <row r="13" spans="1:13" ht="16.5" thickBot="1" x14ac:dyDescent="0.3">
      <c r="A13" s="819" t="s">
        <v>433</v>
      </c>
      <c r="B13" s="820"/>
      <c r="C13" s="820"/>
      <c r="D13" s="821"/>
      <c r="E13" s="153"/>
      <c r="F13" s="105"/>
      <c r="G13" s="824">
        <f>'Elenco Lotti'!O45</f>
        <v>21465</v>
      </c>
      <c r="H13" s="825"/>
      <c r="I13" s="144" t="str">
        <f>'LOTTO 13'!A40</f>
        <v>MEDITREND SRL</v>
      </c>
      <c r="J13" s="811">
        <f>'LOTTO 13'!B40</f>
        <v>46.666666666666671</v>
      </c>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TELEFLEX MEDICAL SRL</v>
      </c>
      <c r="B20" s="223"/>
      <c r="C20" s="835">
        <v>0.5</v>
      </c>
      <c r="D20" s="835">
        <f>MAX(B20:B25)</f>
        <v>0</v>
      </c>
      <c r="E20" s="154" t="e">
        <f t="shared" ref="E20:E25" si="1">POWER(B20/$D$20,$C$20)</f>
        <v>#DIV/0!</v>
      </c>
      <c r="F20" s="835">
        <v>40</v>
      </c>
      <c r="G20" s="154" t="e">
        <f t="shared" ref="G20:G25" si="2">E20*$F$20</f>
        <v>#DIV/0!</v>
      </c>
      <c r="H20" s="134">
        <f t="shared" ref="H20:H25" si="3">TRUNC($G$13-($G$13/100*B20),2)</f>
        <v>21465</v>
      </c>
      <c r="I20" s="193" t="str">
        <f t="shared" ref="I20:I25" si="4">A20</f>
        <v>TELEFLEX MEDICAL SRL</v>
      </c>
      <c r="J20" s="199">
        <f>IF(I20=I8,J8,IF(I20=$H$7,$I$7,IF(I20=$H$8,$I$8,IF(I20=#REF!,#REF!,IF(I20=$H$10,$I$10,IF(I20=$H$11,$I$11,"1"))))))</f>
        <v>20.833333333333336</v>
      </c>
      <c r="K20" s="196" t="e">
        <f t="shared" ref="K20:K25" si="5">G20</f>
        <v>#DIV/0!</v>
      </c>
      <c r="L20" s="70" t="e">
        <f t="shared" ref="L20:L25" si="6">SUM(J20,K20)</f>
        <v>#DIV/0!</v>
      </c>
      <c r="M20" s="71" t="e">
        <f t="shared" ref="M20:M25" si="7">IF(AND(K20&gt;=20,J20&gt;=60),"ANOMALIA","NO ANOMALIA")</f>
        <v>#DIV/0!</v>
      </c>
    </row>
    <row r="21" spans="1:13" ht="15.75" x14ac:dyDescent="0.2">
      <c r="A21" s="227" t="str">
        <f t="shared" si="0"/>
        <v>COLOPLAST</v>
      </c>
      <c r="B21" s="224"/>
      <c r="C21" s="836"/>
      <c r="D21" s="836"/>
      <c r="E21" s="155" t="e">
        <f t="shared" si="1"/>
        <v>#DIV/0!</v>
      </c>
      <c r="F21" s="836"/>
      <c r="G21" s="155" t="e">
        <f t="shared" si="2"/>
        <v>#DIV/0!</v>
      </c>
      <c r="H21" s="138">
        <f t="shared" si="3"/>
        <v>21465</v>
      </c>
      <c r="I21" s="194" t="str">
        <f t="shared" si="4"/>
        <v>COLOPLAST</v>
      </c>
      <c r="J21" s="200">
        <f>IF(I21=I9,J9,IF(I21=$H$7,$I$7,IF(I21=$H$8,$I$8,IF(I21=#REF!,#REF!,IF(I21=$H$10,$I$10,IF(I21=$H$11,$I$11,"1"))))))</f>
        <v>46.666666666666671</v>
      </c>
      <c r="K21" s="197" t="e">
        <f t="shared" si="5"/>
        <v>#DIV/0!</v>
      </c>
      <c r="L21" s="72" t="e">
        <f t="shared" si="6"/>
        <v>#DIV/0!</v>
      </c>
      <c r="M21" s="73" t="e">
        <f t="shared" si="7"/>
        <v>#DIV/0!</v>
      </c>
    </row>
    <row r="22" spans="1:13" ht="15.75" x14ac:dyDescent="0.2">
      <c r="A22" s="227" t="str">
        <f t="shared" si="0"/>
        <v>BOSTON SCIENTIFIC S.P.A.</v>
      </c>
      <c r="B22" s="224"/>
      <c r="C22" s="836"/>
      <c r="D22" s="836"/>
      <c r="E22" s="155" t="e">
        <f t="shared" si="1"/>
        <v>#DIV/0!</v>
      </c>
      <c r="F22" s="836"/>
      <c r="G22" s="155" t="e">
        <f t="shared" si="2"/>
        <v>#DIV/0!</v>
      </c>
      <c r="H22" s="138">
        <f t="shared" si="3"/>
        <v>21465</v>
      </c>
      <c r="I22" s="194" t="str">
        <f t="shared" si="4"/>
        <v>BOSTON SCIENTIFIC S.P.A.</v>
      </c>
      <c r="J22" s="200">
        <f>IF(I22=I10,J10,IF(I22=$H$7,$I$7,IF(I22=$H$8,$I$8,IF(I22=#REF!,#REF!,IF(I22=$H$10,$I$10,IF(I22=$H$11,$I$11,"1"))))))</f>
        <v>46.666666666666671</v>
      </c>
      <c r="K22" s="197" t="e">
        <f t="shared" si="5"/>
        <v>#DIV/0!</v>
      </c>
      <c r="L22" s="72" t="e">
        <f t="shared" si="6"/>
        <v>#DIV/0!</v>
      </c>
      <c r="M22" s="73" t="e">
        <f t="shared" si="7"/>
        <v>#DIV/0!</v>
      </c>
    </row>
    <row r="23" spans="1:13" ht="15.75" x14ac:dyDescent="0.2">
      <c r="A23" s="227" t="str">
        <f t="shared" si="0"/>
        <v>ARS CHIRURGICA SRL</v>
      </c>
      <c r="B23" s="224"/>
      <c r="C23" s="836"/>
      <c r="D23" s="836"/>
      <c r="E23" s="155" t="e">
        <f t="shared" si="1"/>
        <v>#DIV/0!</v>
      </c>
      <c r="F23" s="836"/>
      <c r="G23" s="155" t="e">
        <f t="shared" si="2"/>
        <v>#DIV/0!</v>
      </c>
      <c r="H23" s="138">
        <f t="shared" si="3"/>
        <v>21465</v>
      </c>
      <c r="I23" s="194" t="str">
        <f t="shared" si="4"/>
        <v>ARS CHIRURGICA SRL</v>
      </c>
      <c r="J23" s="200">
        <f>IF(I23=I11,J11,IF(I23=$H$7,$I$7,IF(I23=$H$8,$I$8,IF(I23=#REF!,#REF!,IF(I23=$H$10,$I$10,IF(I23=$H$11,$I$11,"1"))))))</f>
        <v>46.666666666666671</v>
      </c>
      <c r="K23" s="197" t="e">
        <f t="shared" si="5"/>
        <v>#DIV/0!</v>
      </c>
      <c r="L23" s="72" t="e">
        <f t="shared" si="6"/>
        <v>#DIV/0!</v>
      </c>
      <c r="M23" s="73" t="e">
        <f t="shared" si="7"/>
        <v>#DIV/0!</v>
      </c>
    </row>
    <row r="24" spans="1:13" ht="15.75" x14ac:dyDescent="0.2">
      <c r="A24" s="227" t="str">
        <f t="shared" si="0"/>
        <v xml:space="preserve">COOK ITALIA SRL </v>
      </c>
      <c r="B24" s="224"/>
      <c r="C24" s="836"/>
      <c r="D24" s="836"/>
      <c r="E24" s="155" t="e">
        <f t="shared" si="1"/>
        <v>#DIV/0!</v>
      </c>
      <c r="F24" s="836"/>
      <c r="G24" s="155" t="e">
        <f t="shared" si="2"/>
        <v>#DIV/0!</v>
      </c>
      <c r="H24" s="138">
        <f t="shared" si="3"/>
        <v>21465</v>
      </c>
      <c r="I24" s="194" t="str">
        <f t="shared" si="4"/>
        <v xml:space="preserve">COOK ITALIA SRL </v>
      </c>
      <c r="J24" s="200">
        <f>IF(I24=I12,J12,IF(I24=$H$7,$I$7,IF(I24=$H$8,$I$8,IF(I24=#REF!,#REF!,IF(I24=$H$10,$I$10,IF(I24=$H$11,$I$11,"1"))))))</f>
        <v>80</v>
      </c>
      <c r="K24" s="197" t="e">
        <f t="shared" si="5"/>
        <v>#DIV/0!</v>
      </c>
      <c r="L24" s="72" t="e">
        <f t="shared" si="6"/>
        <v>#DIV/0!</v>
      </c>
      <c r="M24" s="73" t="e">
        <f t="shared" si="7"/>
        <v>#DIV/0!</v>
      </c>
    </row>
    <row r="25" spans="1:13" ht="16.5" thickBot="1" x14ac:dyDescent="0.25">
      <c r="A25" s="228" t="str">
        <f t="shared" si="0"/>
        <v>MEDITREND SRL</v>
      </c>
      <c r="B25" s="225"/>
      <c r="C25" s="837"/>
      <c r="D25" s="837"/>
      <c r="E25" s="156" t="e">
        <f t="shared" si="1"/>
        <v>#DIV/0!</v>
      </c>
      <c r="F25" s="837"/>
      <c r="G25" s="156" t="e">
        <f t="shared" si="2"/>
        <v>#DIV/0!</v>
      </c>
      <c r="H25" s="142">
        <f t="shared" si="3"/>
        <v>21465</v>
      </c>
      <c r="I25" s="195" t="str">
        <f t="shared" si="4"/>
        <v>MEDITREND SRL</v>
      </c>
      <c r="J25" s="201">
        <f>IF(I25=I13,J13,IF(I25=$H$7,$I$7,IF(I25=$H$8,$I$8,IF(I25=#REF!,#REF!,IF(I25=$H$10,$I$10,IF(I25=$H$11,$I$11,"1"))))))</f>
        <v>46.666666666666671</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5"/>
    <mergeCell ref="D20:D25"/>
    <mergeCell ref="F20:F25"/>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5">
    <cfRule type="containsText" dxfId="643" priority="1" operator="containsText" text="NO ANOMALIA">
      <formula>NOT(ISERROR(SEARCH("NO ANOMALIA",M20)))</formula>
    </cfRule>
    <cfRule type="containsText" dxfId="642" priority="2" operator="containsText" text="ANOMALIA">
      <formula>NOT(ISERROR(SEARCH("ANOMALIA",M20)))</formula>
    </cfRule>
  </conditionalFormatting>
  <conditionalFormatting sqref="M20:M25">
    <cfRule type="containsText" dxfId="641" priority="3" operator="containsText" text="ANOMALIA">
      <formula>NOT(ISERROR(SEARCH("ANOMALIA",M20)))</formula>
    </cfRule>
  </conditionalFormatting>
  <conditionalFormatting sqref="L20:L25">
    <cfRule type="expression" dxfId="640" priority="4">
      <formula>L20=MAX($L$20:$L$29)</formula>
    </cfRule>
  </conditionalFormatting>
  <pageMargins left="0.7" right="0.7" top="0.75" bottom="0.75" header="0.3" footer="0.3"/>
  <pageSetup paperSize="9" orientation="portrait"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A2F7-F560-40FC-8BA5-25E070831BE4}">
  <dimension ref="A1:M19"/>
  <sheetViews>
    <sheetView workbookViewId="0">
      <selection activeCell="I9" sqref="I9"/>
    </sheetView>
  </sheetViews>
  <sheetFormatPr defaultColWidth="9.140625" defaultRowHeight="12.75" x14ac:dyDescent="0.2"/>
  <cols>
    <col min="1" max="1" width="35.42578125" style="77" bestFit="1" customWidth="1"/>
    <col min="2" max="6" width="9.140625" style="77"/>
    <col min="7" max="7" width="23" style="77" customWidth="1"/>
    <col min="8" max="8" width="20.140625" style="77" customWidth="1"/>
    <col min="9" max="9" width="35.4257812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591</v>
      </c>
      <c r="B2" s="775"/>
      <c r="C2" s="775"/>
      <c r="D2" s="775"/>
      <c r="E2" s="775"/>
      <c r="F2" s="775"/>
      <c r="G2" s="775"/>
      <c r="H2" s="775"/>
      <c r="I2" s="775"/>
      <c r="J2" s="775"/>
      <c r="K2" s="776"/>
      <c r="L2" s="105"/>
      <c r="M2" s="105"/>
    </row>
    <row r="3" spans="1:13" ht="21" thickBot="1" x14ac:dyDescent="0.35">
      <c r="A3" s="907" t="str">
        <f>'Elenco Lotti'!B398</f>
        <v>9835630AA2</v>
      </c>
      <c r="B3" s="908"/>
      <c r="C3" s="908"/>
      <c r="D3" s="908"/>
      <c r="E3" s="908"/>
      <c r="F3" s="908"/>
      <c r="G3" s="908"/>
      <c r="H3" s="908"/>
      <c r="I3" s="908"/>
      <c r="J3" s="908"/>
      <c r="K3" s="909"/>
      <c r="L3" s="105"/>
      <c r="M3" s="105"/>
    </row>
    <row r="4" spans="1:13" ht="21" thickBot="1" x14ac:dyDescent="0.35">
      <c r="A4" s="802" t="str">
        <f>'Elenco Lotti'!C396</f>
        <v>Retrattori</v>
      </c>
      <c r="B4" s="803"/>
      <c r="C4" s="803"/>
      <c r="D4" s="803"/>
      <c r="E4" s="803"/>
      <c r="F4" s="803"/>
      <c r="G4" s="803"/>
      <c r="H4" s="803"/>
      <c r="I4" s="803"/>
      <c r="J4" s="803"/>
      <c r="K4" s="804"/>
      <c r="L4" s="105"/>
      <c r="M4" s="105"/>
    </row>
    <row r="5" spans="1:13" ht="21.75" customHeight="1" x14ac:dyDescent="0.25">
      <c r="A5" s="780" t="str">
        <f>'Elenco Lotti'!C397</f>
        <v>Retrattore addominale monouso radiopaco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148'!A16</f>
        <v>SURGILINE SRL</v>
      </c>
      <c r="J8" s="811">
        <f>'LOTTO 148'!B16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487"/>
      <c r="F12" s="105"/>
      <c r="G12" s="822" t="s">
        <v>432</v>
      </c>
      <c r="H12" s="823"/>
      <c r="I12" s="150"/>
      <c r="J12" s="828"/>
      <c r="K12" s="829"/>
      <c r="L12" s="117"/>
      <c r="M12" s="118"/>
    </row>
    <row r="13" spans="1:13" ht="16.5" thickBot="1" x14ac:dyDescent="0.3">
      <c r="A13" s="819" t="s">
        <v>433</v>
      </c>
      <c r="B13" s="820"/>
      <c r="C13" s="820"/>
      <c r="D13" s="821"/>
      <c r="E13" s="487"/>
      <c r="F13" s="105"/>
      <c r="G13" s="824">
        <f>'Elenco Lotti'!O397</f>
        <v>29150.000000000004</v>
      </c>
      <c r="H13" s="825"/>
      <c r="I13" s="150"/>
      <c r="J13" s="828"/>
      <c r="K13" s="829"/>
      <c r="L13" s="117"/>
      <c r="M13" s="118"/>
    </row>
    <row r="14" spans="1:13" ht="16.5" thickBot="1" x14ac:dyDescent="0.3">
      <c r="A14" s="826" t="s">
        <v>434</v>
      </c>
      <c r="B14" s="820"/>
      <c r="C14" s="820"/>
      <c r="D14" s="821"/>
      <c r="E14" s="487"/>
      <c r="F14" s="105"/>
      <c r="G14" s="827"/>
      <c r="H14" s="827"/>
      <c r="I14" s="150"/>
      <c r="J14" s="828"/>
      <c r="K14" s="829"/>
      <c r="L14" s="105"/>
      <c r="M14" s="105"/>
    </row>
    <row r="15" spans="1:13" ht="15.75" x14ac:dyDescent="0.25">
      <c r="A15" s="819" t="s">
        <v>435</v>
      </c>
      <c r="B15" s="820"/>
      <c r="C15" s="820"/>
      <c r="D15" s="821"/>
      <c r="E15" s="487"/>
      <c r="F15" s="105"/>
      <c r="G15" s="830"/>
      <c r="H15" s="830"/>
      <c r="I15" s="105"/>
      <c r="J15" s="105"/>
      <c r="K15" s="105"/>
      <c r="L15" s="105"/>
      <c r="M15" s="105"/>
    </row>
    <row r="16" spans="1:13" ht="16.5" thickBot="1" x14ac:dyDescent="0.3">
      <c r="A16" s="831"/>
      <c r="B16" s="832"/>
      <c r="C16" s="832"/>
      <c r="D16" s="833"/>
      <c r="E16" s="48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SURGILINE SRL</v>
      </c>
      <c r="B19" s="246"/>
      <c r="C19" s="247">
        <v>0.5</v>
      </c>
      <c r="D19" s="247">
        <f>MAX(B19:B19)</f>
        <v>0</v>
      </c>
      <c r="E19" s="247" t="e">
        <f>POWER(B19/$D$19,$C$19)</f>
        <v>#DIV/0!</v>
      </c>
      <c r="F19" s="247">
        <v>40</v>
      </c>
      <c r="G19" s="247" t="e">
        <f>E19*$F$19</f>
        <v>#DIV/0!</v>
      </c>
      <c r="H19" s="248">
        <f>TRUNC($G$13-($G$13/100*B19),2)</f>
        <v>29150</v>
      </c>
      <c r="I19" s="249" t="str">
        <f>A19</f>
        <v>SURGILINE SRL</v>
      </c>
      <c r="J19" s="247">
        <f>IF(I19=I8,J8,IF(I19=$H$7,$I$7,IF(I19=$H$8,$I$8,IF(I19=#REF!,#REF!,IF(I19=$H$10,$I$10,IF(I19=$H$11,$I$11,"1"))))))</f>
        <v>80</v>
      </c>
      <c r="K19" s="247" t="e">
        <f>G19</f>
        <v>#DIV/0!</v>
      </c>
      <c r="L19" s="250" t="e">
        <f>SUM(J19,K19)</f>
        <v>#DIV/0!</v>
      </c>
      <c r="M19" s="251" t="e">
        <f>IF(AND(K19&gt;=20,J19&gt;=60),"ANOMALIA","NO ANOMALIA")</f>
        <v>#DIV/0!</v>
      </c>
    </row>
  </sheetData>
  <sheetProtection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103" priority="1" operator="containsText" text="NO ANOMALIA">
      <formula>NOT(ISERROR(SEARCH("NO ANOMALIA",M19)))</formula>
    </cfRule>
    <cfRule type="containsText" dxfId="102" priority="2" operator="containsText" text="ANOMALIA">
      <formula>NOT(ISERROR(SEARCH("ANOMALIA",M19)))</formula>
    </cfRule>
  </conditionalFormatting>
  <conditionalFormatting sqref="M19">
    <cfRule type="containsText" dxfId="101" priority="3" operator="containsText" text="ANOMALIA">
      <formula>NOT(ISERROR(SEARCH("ANOMALIA",M19)))</formula>
    </cfRule>
  </conditionalFormatting>
  <conditionalFormatting sqref="L19">
    <cfRule type="expression" dxfId="100" priority="4">
      <formula>L19=MAX($L$19:$L$23)</formula>
    </cfRule>
  </conditionalFormatting>
  <pageMargins left="0.7" right="0.7" top="0.75" bottom="0.75" header="0.3" footer="0.3"/>
  <pageSetup paperSize="9" orientation="portrait"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pageSetUpPr fitToPage="1"/>
  </sheetPr>
  <dimension ref="A1:K40"/>
  <sheetViews>
    <sheetView topLeftCell="A17" workbookViewId="0">
      <selection activeCell="G42" sqref="G4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592</v>
      </c>
      <c r="B2" s="775"/>
      <c r="C2" s="775"/>
      <c r="D2" s="775"/>
      <c r="E2" s="775"/>
      <c r="F2" s="775"/>
      <c r="G2" s="775"/>
      <c r="H2" s="775"/>
      <c r="I2" s="775"/>
      <c r="J2" s="775"/>
      <c r="K2" s="776"/>
    </row>
    <row r="3" spans="1:11" ht="21" thickBot="1" x14ac:dyDescent="0.35">
      <c r="A3" s="777" t="str">
        <f>'Elenco Lotti'!B400</f>
        <v>983564897D</v>
      </c>
      <c r="B3" s="778"/>
      <c r="C3" s="778"/>
      <c r="D3" s="778"/>
      <c r="E3" s="778"/>
      <c r="F3" s="778"/>
      <c r="G3" s="778"/>
      <c r="H3" s="778"/>
      <c r="I3" s="778"/>
      <c r="J3" s="778"/>
      <c r="K3" s="779"/>
    </row>
    <row r="4" spans="1:11" ht="21" thickBot="1" x14ac:dyDescent="0.35">
      <c r="A4" s="802" t="str">
        <f>'Elenco Lotti'!C399</f>
        <v>Sacche di svuotamento</v>
      </c>
      <c r="B4" s="803"/>
      <c r="C4" s="803"/>
      <c r="D4" s="803"/>
      <c r="E4" s="803"/>
      <c r="F4" s="803"/>
      <c r="G4" s="803"/>
      <c r="H4" s="803"/>
      <c r="I4" s="803"/>
      <c r="J4" s="803"/>
      <c r="K4" s="804"/>
    </row>
    <row r="5" spans="1:11" ht="12.75" customHeight="1" x14ac:dyDescent="0.2">
      <c r="A5" s="780" t="str">
        <f>'Elenco Lotti'!C401</f>
        <v>Sacca, latex free, per lo svuotamento di urina da sacca di raccolta, capacità non inferiore a 2000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3" customHeight="1" x14ac:dyDescent="0.2">
      <c r="A8" s="786" t="s">
        <v>622</v>
      </c>
      <c r="B8" s="87" t="str">
        <f>'Elenco Lotti'!R400</f>
        <v>TELEFLEX MEDICAL SRL</v>
      </c>
      <c r="C8" s="217">
        <v>0.9</v>
      </c>
      <c r="D8" s="206">
        <v>0.9</v>
      </c>
      <c r="E8" s="207">
        <v>0.9</v>
      </c>
      <c r="F8" s="489">
        <f>AVERAGE(C8:E8)</f>
        <v>0.9</v>
      </c>
      <c r="G8" s="789">
        <f>MAX(F8:F13)</f>
        <v>0.9</v>
      </c>
      <c r="H8" s="447">
        <f>F8/$G8</f>
        <v>1</v>
      </c>
      <c r="I8" s="792">
        <v>50</v>
      </c>
      <c r="J8" s="88">
        <f t="shared" ref="J8:J13" si="0">H8*I$8</f>
        <v>50</v>
      </c>
      <c r="K8" s="795" t="s">
        <v>703</v>
      </c>
    </row>
    <row r="9" spans="1:11" ht="33" customHeight="1" x14ac:dyDescent="0.2">
      <c r="A9" s="787"/>
      <c r="B9" s="90" t="str">
        <f>'Elenco Lotti'!R401</f>
        <v>F.A.S.E.</v>
      </c>
      <c r="C9" s="218">
        <v>0.9</v>
      </c>
      <c r="D9" s="209">
        <v>0.9</v>
      </c>
      <c r="E9" s="210">
        <v>0.9</v>
      </c>
      <c r="F9" s="490">
        <f t="shared" ref="F9:F31" si="1">AVERAGE(C9:E9)</f>
        <v>0.9</v>
      </c>
      <c r="G9" s="790"/>
      <c r="H9" s="448">
        <f>F9/$G8</f>
        <v>1</v>
      </c>
      <c r="I9" s="793"/>
      <c r="J9" s="91">
        <f t="shared" si="0"/>
        <v>50</v>
      </c>
      <c r="K9" s="796"/>
    </row>
    <row r="10" spans="1:11" ht="33" customHeight="1" x14ac:dyDescent="0.2">
      <c r="A10" s="787"/>
      <c r="B10" s="90" t="str">
        <f>'Elenco Lotti'!R402</f>
        <v>SANIC SRL A SOCIO UNICO</v>
      </c>
      <c r="C10" s="218">
        <v>0.9</v>
      </c>
      <c r="D10" s="209">
        <v>0.9</v>
      </c>
      <c r="E10" s="210">
        <v>0.9</v>
      </c>
      <c r="F10" s="490">
        <f t="shared" si="1"/>
        <v>0.9</v>
      </c>
      <c r="G10" s="790"/>
      <c r="H10" s="448">
        <f>F10/$G8</f>
        <v>1</v>
      </c>
      <c r="I10" s="793"/>
      <c r="J10" s="91">
        <f t="shared" si="0"/>
        <v>50</v>
      </c>
      <c r="K10" s="796"/>
    </row>
    <row r="11" spans="1:11" ht="33" customHeight="1" x14ac:dyDescent="0.2">
      <c r="A11" s="787"/>
      <c r="B11" s="90" t="str">
        <f>'Elenco Lotti'!R403</f>
        <v>MEDLINE INTERNATIONAL ITALY SRL UNIP.</v>
      </c>
      <c r="C11" s="218">
        <v>0.9</v>
      </c>
      <c r="D11" s="209">
        <v>0.9</v>
      </c>
      <c r="E11" s="210">
        <v>0.9</v>
      </c>
      <c r="F11" s="490">
        <f t="shared" si="1"/>
        <v>0.9</v>
      </c>
      <c r="G11" s="790"/>
      <c r="H11" s="448">
        <f>F11/$G8</f>
        <v>1</v>
      </c>
      <c r="I11" s="793"/>
      <c r="J11" s="91">
        <f t="shared" si="0"/>
        <v>50</v>
      </c>
      <c r="K11" s="796"/>
    </row>
    <row r="12" spans="1:11" ht="33" customHeight="1" x14ac:dyDescent="0.2">
      <c r="A12" s="787"/>
      <c r="B12" s="90" t="str">
        <f>'Elenco Lotti'!R404</f>
        <v>CARBINI SRL</v>
      </c>
      <c r="C12" s="218">
        <v>0.9</v>
      </c>
      <c r="D12" s="209">
        <v>0.9</v>
      </c>
      <c r="E12" s="210">
        <v>0.9</v>
      </c>
      <c r="F12" s="490">
        <f t="shared" si="1"/>
        <v>0.9</v>
      </c>
      <c r="G12" s="790"/>
      <c r="H12" s="448">
        <f>F12/$G8</f>
        <v>1</v>
      </c>
      <c r="I12" s="793"/>
      <c r="J12" s="91">
        <f t="shared" si="0"/>
        <v>50</v>
      </c>
      <c r="K12" s="796"/>
    </row>
    <row r="13" spans="1:11" ht="33" customHeight="1" thickBot="1" x14ac:dyDescent="0.25">
      <c r="A13" s="805"/>
      <c r="B13" s="93" t="str">
        <f>'Elenco Lotti'!R405</f>
        <v>CLINI-LAB SRL</v>
      </c>
      <c r="C13" s="220">
        <v>0.9</v>
      </c>
      <c r="D13" s="215">
        <v>0.9</v>
      </c>
      <c r="E13" s="216">
        <v>0.9</v>
      </c>
      <c r="F13" s="492">
        <f t="shared" si="1"/>
        <v>0.9</v>
      </c>
      <c r="G13" s="806"/>
      <c r="H13" s="450">
        <f>F13/$G8</f>
        <v>1</v>
      </c>
      <c r="I13" s="807"/>
      <c r="J13" s="102">
        <f t="shared" si="0"/>
        <v>50</v>
      </c>
      <c r="K13" s="796"/>
    </row>
    <row r="14" spans="1:11" ht="33" customHeight="1" x14ac:dyDescent="0.2">
      <c r="A14" s="860" t="s">
        <v>623</v>
      </c>
      <c r="B14" s="99" t="str">
        <f t="shared" ref="B14:B19" si="2">B8</f>
        <v>TELEFLEX MEDICAL SRL</v>
      </c>
      <c r="C14" s="217">
        <v>0.9</v>
      </c>
      <c r="D14" s="206">
        <v>0.9</v>
      </c>
      <c r="E14" s="207">
        <v>0.9</v>
      </c>
      <c r="F14" s="221">
        <f t="shared" si="1"/>
        <v>0.9</v>
      </c>
      <c r="G14" s="861">
        <f>MAX(F14:F19)</f>
        <v>0.9</v>
      </c>
      <c r="H14" s="451">
        <f>F14/$G14</f>
        <v>1</v>
      </c>
      <c r="I14" s="859">
        <v>15</v>
      </c>
      <c r="J14" s="222">
        <f t="shared" ref="J14:J19" si="3">H14*I$14</f>
        <v>15</v>
      </c>
      <c r="K14" s="796"/>
    </row>
    <row r="15" spans="1:11" ht="33" customHeight="1" x14ac:dyDescent="0.2">
      <c r="A15" s="787"/>
      <c r="B15" s="97" t="str">
        <f t="shared" si="2"/>
        <v>F.A.S.E.</v>
      </c>
      <c r="C15" s="218">
        <v>0.9</v>
      </c>
      <c r="D15" s="209">
        <v>0.9</v>
      </c>
      <c r="E15" s="210">
        <v>0.9</v>
      </c>
      <c r="F15" s="92">
        <f t="shared" si="1"/>
        <v>0.9</v>
      </c>
      <c r="G15" s="790"/>
      <c r="H15" s="448">
        <f>F15/$G14</f>
        <v>1</v>
      </c>
      <c r="I15" s="793"/>
      <c r="J15" s="91">
        <f t="shared" si="3"/>
        <v>15</v>
      </c>
      <c r="K15" s="796"/>
    </row>
    <row r="16" spans="1:11" ht="33" customHeight="1" x14ac:dyDescent="0.2">
      <c r="A16" s="787"/>
      <c r="B16" s="97" t="str">
        <f t="shared" si="2"/>
        <v>SANIC SRL A SOCIO UNICO</v>
      </c>
      <c r="C16" s="218">
        <v>0.9</v>
      </c>
      <c r="D16" s="209">
        <v>0.9</v>
      </c>
      <c r="E16" s="210">
        <v>0.9</v>
      </c>
      <c r="F16" s="92">
        <f t="shared" si="1"/>
        <v>0.9</v>
      </c>
      <c r="G16" s="790"/>
      <c r="H16" s="448">
        <f>F16/$G14</f>
        <v>1</v>
      </c>
      <c r="I16" s="793"/>
      <c r="J16" s="91">
        <f t="shared" si="3"/>
        <v>15</v>
      </c>
      <c r="K16" s="796"/>
    </row>
    <row r="17" spans="1:11" ht="33" customHeight="1" x14ac:dyDescent="0.2">
      <c r="A17" s="787"/>
      <c r="B17" s="97" t="str">
        <f t="shared" si="2"/>
        <v>MEDLINE INTERNATIONAL ITALY SRL UNIP.</v>
      </c>
      <c r="C17" s="218">
        <v>0.9</v>
      </c>
      <c r="D17" s="209">
        <v>0.9</v>
      </c>
      <c r="E17" s="210">
        <v>0.9</v>
      </c>
      <c r="F17" s="92">
        <f t="shared" si="1"/>
        <v>0.9</v>
      </c>
      <c r="G17" s="790"/>
      <c r="H17" s="448">
        <f>F17/$G14</f>
        <v>1</v>
      </c>
      <c r="I17" s="793"/>
      <c r="J17" s="91">
        <f t="shared" si="3"/>
        <v>15</v>
      </c>
      <c r="K17" s="796"/>
    </row>
    <row r="18" spans="1:11" ht="33" customHeight="1" x14ac:dyDescent="0.2">
      <c r="A18" s="787"/>
      <c r="B18" s="97" t="str">
        <f t="shared" si="2"/>
        <v>CARBINI SRL</v>
      </c>
      <c r="C18" s="218">
        <v>0.9</v>
      </c>
      <c r="D18" s="209">
        <v>0.9</v>
      </c>
      <c r="E18" s="210">
        <v>0.9</v>
      </c>
      <c r="F18" s="92">
        <f t="shared" si="1"/>
        <v>0.9</v>
      </c>
      <c r="G18" s="790"/>
      <c r="H18" s="448">
        <f>F18/$G14</f>
        <v>1</v>
      </c>
      <c r="I18" s="793"/>
      <c r="J18" s="91">
        <f t="shared" si="3"/>
        <v>15</v>
      </c>
      <c r="K18" s="796"/>
    </row>
    <row r="19" spans="1:11" ht="33" customHeight="1" thickBot="1" x14ac:dyDescent="0.25">
      <c r="A19" s="788"/>
      <c r="B19" s="100" t="str">
        <f t="shared" si="2"/>
        <v>CLINI-LAB SRL</v>
      </c>
      <c r="C19" s="220">
        <v>0.9</v>
      </c>
      <c r="D19" s="215">
        <v>0.9</v>
      </c>
      <c r="E19" s="216">
        <v>0.9</v>
      </c>
      <c r="F19" s="95">
        <f t="shared" si="1"/>
        <v>0.9</v>
      </c>
      <c r="G19" s="791"/>
      <c r="H19" s="449">
        <f>F19/$G14</f>
        <v>1</v>
      </c>
      <c r="I19" s="794"/>
      <c r="J19" s="94">
        <f t="shared" si="3"/>
        <v>15</v>
      </c>
      <c r="K19" s="796"/>
    </row>
    <row r="20" spans="1:11" ht="33" customHeight="1" x14ac:dyDescent="0.2">
      <c r="A20" s="786" t="s">
        <v>427</v>
      </c>
      <c r="B20" s="99" t="str">
        <f t="shared" ref="B20:B25" si="4">B8</f>
        <v>TELEFLEX MEDICAL SRL</v>
      </c>
      <c r="C20" s="217">
        <v>0.9</v>
      </c>
      <c r="D20" s="206">
        <v>0.9</v>
      </c>
      <c r="E20" s="207">
        <v>0.9</v>
      </c>
      <c r="F20" s="89">
        <f t="shared" si="1"/>
        <v>0.9</v>
      </c>
      <c r="G20" s="789">
        <f>MAX(F20:F25)</f>
        <v>0.9</v>
      </c>
      <c r="H20" s="513">
        <f>F20/$G20</f>
        <v>1</v>
      </c>
      <c r="I20" s="792">
        <v>10</v>
      </c>
      <c r="J20" s="88">
        <f t="shared" ref="J20:J25" si="5">H20*I$20</f>
        <v>10</v>
      </c>
      <c r="K20" s="796"/>
    </row>
    <row r="21" spans="1:11" ht="33" customHeight="1" x14ac:dyDescent="0.2">
      <c r="A21" s="787"/>
      <c r="B21" s="97" t="str">
        <f t="shared" si="4"/>
        <v>F.A.S.E.</v>
      </c>
      <c r="C21" s="218">
        <v>0.9</v>
      </c>
      <c r="D21" s="209">
        <v>0.9</v>
      </c>
      <c r="E21" s="210">
        <v>0.9</v>
      </c>
      <c r="F21" s="92">
        <f t="shared" si="1"/>
        <v>0.9</v>
      </c>
      <c r="G21" s="790"/>
      <c r="H21" s="514">
        <f>F21/$G20</f>
        <v>1</v>
      </c>
      <c r="I21" s="793"/>
      <c r="J21" s="91">
        <f t="shared" si="5"/>
        <v>10</v>
      </c>
      <c r="K21" s="796"/>
    </row>
    <row r="22" spans="1:11" ht="33" customHeight="1" x14ac:dyDescent="0.2">
      <c r="A22" s="787"/>
      <c r="B22" s="97" t="str">
        <f t="shared" si="4"/>
        <v>SANIC SRL A SOCIO UNICO</v>
      </c>
      <c r="C22" s="218">
        <v>0.9</v>
      </c>
      <c r="D22" s="209">
        <v>0.9</v>
      </c>
      <c r="E22" s="210">
        <v>0.9</v>
      </c>
      <c r="F22" s="92">
        <f t="shared" si="1"/>
        <v>0.9</v>
      </c>
      <c r="G22" s="790"/>
      <c r="H22" s="514">
        <f>F22/$G20</f>
        <v>1</v>
      </c>
      <c r="I22" s="793"/>
      <c r="J22" s="91">
        <f t="shared" si="5"/>
        <v>10</v>
      </c>
      <c r="K22" s="796"/>
    </row>
    <row r="23" spans="1:11" ht="33" customHeight="1" x14ac:dyDescent="0.2">
      <c r="A23" s="787"/>
      <c r="B23" s="97" t="str">
        <f t="shared" si="4"/>
        <v>MEDLINE INTERNATIONAL ITALY SRL UNIP.</v>
      </c>
      <c r="C23" s="218">
        <v>0.9</v>
      </c>
      <c r="D23" s="209">
        <v>0.9</v>
      </c>
      <c r="E23" s="210">
        <v>0.9</v>
      </c>
      <c r="F23" s="92">
        <f t="shared" si="1"/>
        <v>0.9</v>
      </c>
      <c r="G23" s="790"/>
      <c r="H23" s="514">
        <f>F23/$G20</f>
        <v>1</v>
      </c>
      <c r="I23" s="793"/>
      <c r="J23" s="91">
        <f t="shared" si="5"/>
        <v>10</v>
      </c>
      <c r="K23" s="796"/>
    </row>
    <row r="24" spans="1:11" ht="33" customHeight="1" x14ac:dyDescent="0.2">
      <c r="A24" s="787"/>
      <c r="B24" s="97" t="str">
        <f t="shared" si="4"/>
        <v>CARBINI SRL</v>
      </c>
      <c r="C24" s="218">
        <v>0.9</v>
      </c>
      <c r="D24" s="209">
        <v>0.9</v>
      </c>
      <c r="E24" s="210">
        <v>0.9</v>
      </c>
      <c r="F24" s="92">
        <f t="shared" si="1"/>
        <v>0.9</v>
      </c>
      <c r="G24" s="790"/>
      <c r="H24" s="514">
        <f>F24/$G20</f>
        <v>1</v>
      </c>
      <c r="I24" s="793"/>
      <c r="J24" s="91">
        <f t="shared" si="5"/>
        <v>10</v>
      </c>
      <c r="K24" s="796"/>
    </row>
    <row r="25" spans="1:11" ht="33" customHeight="1" thickBot="1" x14ac:dyDescent="0.25">
      <c r="A25" s="805"/>
      <c r="B25" s="100" t="str">
        <f t="shared" si="4"/>
        <v>CLINI-LAB SRL</v>
      </c>
      <c r="C25" s="220">
        <v>0.9</v>
      </c>
      <c r="D25" s="215">
        <v>0.9</v>
      </c>
      <c r="E25" s="216">
        <v>0.9</v>
      </c>
      <c r="F25" s="95">
        <f t="shared" si="1"/>
        <v>0.9</v>
      </c>
      <c r="G25" s="791"/>
      <c r="H25" s="515">
        <f>F25/$G20</f>
        <v>1</v>
      </c>
      <c r="I25" s="794"/>
      <c r="J25" s="94">
        <f t="shared" si="5"/>
        <v>10</v>
      </c>
      <c r="K25" s="796"/>
    </row>
    <row r="26" spans="1:11" ht="33" customHeight="1" x14ac:dyDescent="0.2">
      <c r="A26" s="786" t="s">
        <v>621</v>
      </c>
      <c r="B26" s="99" t="str">
        <f>B8</f>
        <v>TELEFLEX MEDICAL SRL</v>
      </c>
      <c r="C26" s="217">
        <v>1</v>
      </c>
      <c r="D26" s="206">
        <v>1</v>
      </c>
      <c r="E26" s="207">
        <v>1</v>
      </c>
      <c r="F26" s="89">
        <f t="shared" si="1"/>
        <v>1</v>
      </c>
      <c r="G26" s="789">
        <f>MAX(F26:F31)</f>
        <v>1</v>
      </c>
      <c r="H26" s="513">
        <f>F26/$G26</f>
        <v>1</v>
      </c>
      <c r="I26" s="792">
        <v>5</v>
      </c>
      <c r="J26" s="88">
        <f t="shared" ref="J26:J31" si="6">H26*I$26</f>
        <v>5</v>
      </c>
      <c r="K26" s="870"/>
    </row>
    <row r="27" spans="1:11" ht="33" customHeight="1" x14ac:dyDescent="0.2">
      <c r="A27" s="787"/>
      <c r="B27" s="97" t="str">
        <f t="shared" ref="B27:B31" si="7">B9</f>
        <v>F.A.S.E.</v>
      </c>
      <c r="C27" s="218">
        <v>1</v>
      </c>
      <c r="D27" s="209">
        <v>1</v>
      </c>
      <c r="E27" s="210">
        <v>1</v>
      </c>
      <c r="F27" s="92">
        <f t="shared" si="1"/>
        <v>1</v>
      </c>
      <c r="G27" s="790"/>
      <c r="H27" s="514">
        <f>F27/$G26</f>
        <v>1</v>
      </c>
      <c r="I27" s="793"/>
      <c r="J27" s="91">
        <f t="shared" si="6"/>
        <v>5</v>
      </c>
      <c r="K27" s="870"/>
    </row>
    <row r="28" spans="1:11" ht="33" customHeight="1" x14ac:dyDescent="0.2">
      <c r="A28" s="787"/>
      <c r="B28" s="97" t="str">
        <f t="shared" si="7"/>
        <v>SANIC SRL A SOCIO UNICO</v>
      </c>
      <c r="C28" s="218">
        <v>1</v>
      </c>
      <c r="D28" s="209">
        <v>1</v>
      </c>
      <c r="E28" s="210">
        <v>1</v>
      </c>
      <c r="F28" s="92">
        <f t="shared" si="1"/>
        <v>1</v>
      </c>
      <c r="G28" s="790"/>
      <c r="H28" s="514">
        <f>F28/$G26</f>
        <v>1</v>
      </c>
      <c r="I28" s="793"/>
      <c r="J28" s="91">
        <f t="shared" si="6"/>
        <v>5</v>
      </c>
      <c r="K28" s="870"/>
    </row>
    <row r="29" spans="1:11" ht="33" customHeight="1" x14ac:dyDescent="0.2">
      <c r="A29" s="787"/>
      <c r="B29" s="97" t="str">
        <f t="shared" si="7"/>
        <v>MEDLINE INTERNATIONAL ITALY SRL UNIP.</v>
      </c>
      <c r="C29" s="218">
        <v>1</v>
      </c>
      <c r="D29" s="209">
        <v>1</v>
      </c>
      <c r="E29" s="210">
        <v>1</v>
      </c>
      <c r="F29" s="92">
        <f t="shared" si="1"/>
        <v>1</v>
      </c>
      <c r="G29" s="790"/>
      <c r="H29" s="514">
        <f>F29/$G26</f>
        <v>1</v>
      </c>
      <c r="I29" s="793"/>
      <c r="J29" s="91">
        <f t="shared" si="6"/>
        <v>5</v>
      </c>
      <c r="K29" s="870"/>
    </row>
    <row r="30" spans="1:11" ht="33" customHeight="1" x14ac:dyDescent="0.2">
      <c r="A30" s="787"/>
      <c r="B30" s="97" t="str">
        <f t="shared" si="7"/>
        <v>CARBINI SRL</v>
      </c>
      <c r="C30" s="218">
        <v>1</v>
      </c>
      <c r="D30" s="209">
        <v>1</v>
      </c>
      <c r="E30" s="210">
        <v>1</v>
      </c>
      <c r="F30" s="92">
        <f t="shared" si="1"/>
        <v>1</v>
      </c>
      <c r="G30" s="790"/>
      <c r="H30" s="514">
        <f>F30/$G26</f>
        <v>1</v>
      </c>
      <c r="I30" s="793"/>
      <c r="J30" s="91">
        <f t="shared" si="6"/>
        <v>5</v>
      </c>
      <c r="K30" s="870"/>
    </row>
    <row r="31" spans="1:11" ht="33" customHeight="1" thickBot="1" x14ac:dyDescent="0.25">
      <c r="A31" s="805"/>
      <c r="B31" s="100" t="str">
        <f t="shared" si="7"/>
        <v>CLINI-LAB SRL</v>
      </c>
      <c r="C31" s="220">
        <v>1</v>
      </c>
      <c r="D31" s="215">
        <v>1</v>
      </c>
      <c r="E31" s="216">
        <v>1</v>
      </c>
      <c r="F31" s="564">
        <f t="shared" si="1"/>
        <v>1</v>
      </c>
      <c r="G31" s="806"/>
      <c r="H31" s="562">
        <f>F31/$G26</f>
        <v>1</v>
      </c>
      <c r="I31" s="807"/>
      <c r="J31" s="563">
        <f t="shared" si="6"/>
        <v>5</v>
      </c>
      <c r="K31" s="871"/>
    </row>
    <row r="32" spans="1:11" ht="16.5" thickBot="1" x14ac:dyDescent="0.3">
      <c r="A32" s="103"/>
      <c r="B32" s="104"/>
      <c r="C32" s="105"/>
      <c r="D32" s="105"/>
      <c r="E32" s="105"/>
      <c r="F32" s="105"/>
      <c r="G32" s="105"/>
      <c r="H32" s="105"/>
      <c r="I32" s="105"/>
      <c r="J32" s="105"/>
      <c r="K32" s="105"/>
    </row>
    <row r="33" spans="1:11" ht="15.75" x14ac:dyDescent="0.25">
      <c r="A33" s="798" t="s">
        <v>627</v>
      </c>
      <c r="B33" s="799"/>
      <c r="C33" s="106"/>
      <c r="D33" s="106"/>
      <c r="E33" s="106"/>
      <c r="F33" s="106"/>
      <c r="G33" s="106"/>
      <c r="H33" s="105"/>
      <c r="I33" s="105"/>
      <c r="J33" s="105"/>
      <c r="K33" s="105"/>
    </row>
    <row r="34" spans="1:11" ht="16.5" thickBot="1" x14ac:dyDescent="0.3">
      <c r="A34" s="800"/>
      <c r="B34" s="801"/>
      <c r="C34" s="106"/>
      <c r="D34" s="106"/>
      <c r="E34" s="106"/>
      <c r="F34" s="106"/>
      <c r="G34" s="106"/>
      <c r="H34" s="105"/>
      <c r="I34" s="105"/>
      <c r="J34" s="105"/>
      <c r="K34" s="105"/>
    </row>
    <row r="35" spans="1:11" ht="15.75" x14ac:dyDescent="0.25">
      <c r="A35" s="107" t="str">
        <f t="shared" ref="A35:A40" si="8">B8</f>
        <v>TELEFLEX MEDICAL SRL</v>
      </c>
      <c r="B35" s="108">
        <f>J8+J14+J20+J26</f>
        <v>80</v>
      </c>
      <c r="C35" s="535"/>
      <c r="D35" s="531"/>
      <c r="E35" s="531"/>
      <c r="F35" s="532"/>
      <c r="G35" s="531"/>
      <c r="H35" s="105"/>
      <c r="I35" s="105"/>
      <c r="J35" s="105"/>
      <c r="K35" s="105"/>
    </row>
    <row r="36" spans="1:11" ht="15.75" x14ac:dyDescent="0.25">
      <c r="A36" s="110" t="str">
        <f t="shared" si="8"/>
        <v>F.A.S.E.</v>
      </c>
      <c r="B36" s="111">
        <f>J9+J15+J21+J27</f>
        <v>80</v>
      </c>
      <c r="C36" s="535"/>
      <c r="D36" s="531"/>
      <c r="E36" s="531"/>
      <c r="F36" s="532"/>
      <c r="G36" s="531"/>
      <c r="H36" s="105"/>
      <c r="I36" s="105"/>
      <c r="J36" s="105"/>
      <c r="K36" s="105"/>
    </row>
    <row r="37" spans="1:11" ht="15.75" x14ac:dyDescent="0.25">
      <c r="A37" s="110" t="str">
        <f t="shared" si="8"/>
        <v>SANIC SRL A SOCIO UNICO</v>
      </c>
      <c r="B37" s="111">
        <f>J10+J16+J22+J28</f>
        <v>80</v>
      </c>
      <c r="C37" s="535"/>
      <c r="D37" s="531"/>
      <c r="E37" s="531"/>
      <c r="F37" s="532"/>
      <c r="G37" s="531"/>
      <c r="H37" s="105"/>
      <c r="I37" s="105"/>
      <c r="J37" s="105"/>
      <c r="K37" s="105"/>
    </row>
    <row r="38" spans="1:11" ht="15.75" x14ac:dyDescent="0.25">
      <c r="A38" s="110" t="str">
        <f t="shared" si="8"/>
        <v>MEDLINE INTERNATIONAL ITALY SRL UNIP.</v>
      </c>
      <c r="B38" s="111">
        <f t="shared" ref="B38" si="9">J11+J17+J23+J29</f>
        <v>80</v>
      </c>
      <c r="C38" s="535"/>
      <c r="D38" s="531"/>
      <c r="E38" s="531"/>
      <c r="F38" s="532"/>
      <c r="G38" s="531"/>
      <c r="H38" s="105"/>
      <c r="I38" s="105"/>
      <c r="J38" s="105"/>
      <c r="K38" s="105"/>
    </row>
    <row r="39" spans="1:11" ht="15.75" x14ac:dyDescent="0.25">
      <c r="A39" s="110" t="str">
        <f t="shared" si="8"/>
        <v>CARBINI SRL</v>
      </c>
      <c r="B39" s="111">
        <f>J12+J18+J24+J30</f>
        <v>80</v>
      </c>
      <c r="C39" s="535"/>
      <c r="D39" s="531"/>
      <c r="E39" s="531"/>
      <c r="F39" s="532"/>
      <c r="G39" s="531"/>
      <c r="H39" s="105"/>
      <c r="I39" s="105"/>
      <c r="J39" s="105"/>
      <c r="K39" s="105"/>
    </row>
    <row r="40" spans="1:11" ht="16.5" thickBot="1" x14ac:dyDescent="0.3">
      <c r="A40" s="112" t="str">
        <f t="shared" si="8"/>
        <v>CLINI-LAB SRL</v>
      </c>
      <c r="B40" s="113">
        <f>J13+J19+J25+J31</f>
        <v>80</v>
      </c>
      <c r="C40" s="535"/>
      <c r="D40" s="531"/>
      <c r="E40" s="531"/>
      <c r="F40" s="532"/>
      <c r="G40" s="531"/>
      <c r="H40" s="105"/>
      <c r="I40" s="105"/>
      <c r="J40" s="105"/>
      <c r="K40" s="105"/>
    </row>
  </sheetData>
  <sheetProtection formatCells="0" formatColumns="0" formatRows="0" insertColumns="0" insertRows="0" insertHyperlinks="0" deleteColumns="0" deleteRows="0" sort="0" autoFilter="0" pivotTables="0"/>
  <mergeCells count="19">
    <mergeCell ref="A33:B34"/>
    <mergeCell ref="A14:A19"/>
    <mergeCell ref="G14:G19"/>
    <mergeCell ref="I14:I19"/>
    <mergeCell ref="K8:K31"/>
    <mergeCell ref="A8:A13"/>
    <mergeCell ref="G8:G13"/>
    <mergeCell ref="I8:I13"/>
    <mergeCell ref="A26:A31"/>
    <mergeCell ref="G26:G31"/>
    <mergeCell ref="I26:I31"/>
    <mergeCell ref="A20:A25"/>
    <mergeCell ref="G20:G25"/>
    <mergeCell ref="I20:I25"/>
    <mergeCell ref="B1:K1"/>
    <mergeCell ref="A2:K2"/>
    <mergeCell ref="A3:K3"/>
    <mergeCell ref="A4:K4"/>
    <mergeCell ref="A5:K6"/>
  </mergeCells>
  <conditionalFormatting sqref="F39">
    <cfRule type="colorScale" priority="1">
      <colorScale>
        <cfvo type="min"/>
        <cfvo type="percentile" val="50"/>
        <cfvo type="max"/>
        <color rgb="FFF8696B"/>
        <color rgb="FFFFEB84"/>
        <color rgb="FF63BE7B"/>
      </colorScale>
    </cfRule>
  </conditionalFormatting>
  <conditionalFormatting sqref="F35:F40">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66"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dimension ref="A1:M28"/>
  <sheetViews>
    <sheetView topLeftCell="A4" workbookViewId="0">
      <selection activeCell="J14" sqref="J14:K1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592</v>
      </c>
      <c r="B2" s="775"/>
      <c r="C2" s="775"/>
      <c r="D2" s="775"/>
      <c r="E2" s="775"/>
      <c r="F2" s="775"/>
      <c r="G2" s="775"/>
      <c r="H2" s="775"/>
      <c r="I2" s="775"/>
      <c r="J2" s="775"/>
      <c r="K2" s="776"/>
      <c r="L2" s="105"/>
      <c r="M2" s="105"/>
    </row>
    <row r="3" spans="1:13" ht="21" thickBot="1" x14ac:dyDescent="0.35">
      <c r="A3" s="777" t="str">
        <f>'Elenco Lotti'!B400</f>
        <v>983564897D</v>
      </c>
      <c r="B3" s="778"/>
      <c r="C3" s="778"/>
      <c r="D3" s="778"/>
      <c r="E3" s="778"/>
      <c r="F3" s="778"/>
      <c r="G3" s="778"/>
      <c r="H3" s="778"/>
      <c r="I3" s="778"/>
      <c r="J3" s="778"/>
      <c r="K3" s="779"/>
      <c r="L3" s="105"/>
      <c r="M3" s="105"/>
    </row>
    <row r="4" spans="1:13" ht="21" thickBot="1" x14ac:dyDescent="0.35">
      <c r="A4" s="802" t="str">
        <f>'Elenco Lotti'!C399</f>
        <v>Sacche di svuotamento</v>
      </c>
      <c r="B4" s="803"/>
      <c r="C4" s="803"/>
      <c r="D4" s="803"/>
      <c r="E4" s="803"/>
      <c r="F4" s="803"/>
      <c r="G4" s="803"/>
      <c r="H4" s="803"/>
      <c r="I4" s="803"/>
      <c r="J4" s="803"/>
      <c r="K4" s="804"/>
      <c r="L4" s="105"/>
      <c r="M4" s="105"/>
    </row>
    <row r="5" spans="1:13" ht="15.75" customHeight="1" x14ac:dyDescent="0.25">
      <c r="A5" s="780" t="str">
        <f>'Elenco Lotti'!C401</f>
        <v>Sacca, latex free, per lo svuotamento di urina da sacca di raccolta, capacità non inferiore a 2000 ml</v>
      </c>
      <c r="B5" s="781"/>
      <c r="C5" s="781"/>
      <c r="D5" s="781"/>
      <c r="E5" s="781"/>
      <c r="F5" s="781"/>
      <c r="G5" s="781"/>
      <c r="H5" s="781"/>
      <c r="I5" s="781"/>
      <c r="J5" s="781"/>
      <c r="K5" s="782"/>
      <c r="L5" s="105"/>
      <c r="M5" s="105"/>
    </row>
    <row r="6" spans="1:13" ht="42.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149'!A35</f>
        <v>TELEFLEX MEDICAL SRL</v>
      </c>
      <c r="J8" s="811">
        <f>'LOTTO 149'!B35</f>
        <v>80</v>
      </c>
      <c r="K8" s="812"/>
      <c r="L8" s="117"/>
      <c r="M8" s="118"/>
    </row>
    <row r="9" spans="1:13" ht="16.5" thickBot="1" x14ac:dyDescent="0.3">
      <c r="A9" s="808"/>
      <c r="B9" s="808"/>
      <c r="C9" s="808"/>
      <c r="D9" s="808"/>
      <c r="E9" s="808"/>
      <c r="F9" s="808"/>
      <c r="G9" s="808"/>
      <c r="H9" s="808"/>
      <c r="I9" s="144" t="str">
        <f>'LOTTO 149'!A36</f>
        <v>F.A.S.E.</v>
      </c>
      <c r="J9" s="811">
        <f>'LOTTO 149'!B36</f>
        <v>80</v>
      </c>
      <c r="K9" s="812"/>
      <c r="L9" s="117"/>
      <c r="M9" s="118"/>
    </row>
    <row r="10" spans="1:13" ht="16.5" thickBot="1" x14ac:dyDescent="0.3">
      <c r="A10" s="813" t="s">
        <v>430</v>
      </c>
      <c r="B10" s="814"/>
      <c r="C10" s="814"/>
      <c r="D10" s="815"/>
      <c r="E10" s="119"/>
      <c r="F10" s="119"/>
      <c r="G10" s="119"/>
      <c r="H10" s="119"/>
      <c r="I10" s="144" t="str">
        <f>'LOTTO 149'!A37</f>
        <v>SANIC SRL A SOCIO UNICO</v>
      </c>
      <c r="J10" s="811">
        <f>'LOTTO 149'!B37</f>
        <v>80</v>
      </c>
      <c r="K10" s="812"/>
      <c r="L10" s="117"/>
      <c r="M10" s="118"/>
    </row>
    <row r="11" spans="1:13" ht="16.5" thickBot="1" x14ac:dyDescent="0.3">
      <c r="A11" s="816"/>
      <c r="B11" s="817"/>
      <c r="C11" s="817"/>
      <c r="D11" s="818"/>
      <c r="E11" s="119"/>
      <c r="F11" s="119"/>
      <c r="G11" s="119"/>
      <c r="H11" s="119"/>
      <c r="I11" s="144" t="str">
        <f>'LOTTO 149'!A38</f>
        <v>MEDLINE INTERNATIONAL ITALY SRL UNIP.</v>
      </c>
      <c r="J11" s="811">
        <f>'LOTTO 149'!B38</f>
        <v>80</v>
      </c>
      <c r="K11" s="812"/>
      <c r="L11" s="117"/>
      <c r="M11" s="118"/>
    </row>
    <row r="12" spans="1:13" ht="16.5" thickBot="1" x14ac:dyDescent="0.3">
      <c r="A12" s="819" t="s">
        <v>431</v>
      </c>
      <c r="B12" s="820"/>
      <c r="C12" s="820"/>
      <c r="D12" s="821"/>
      <c r="E12" s="353"/>
      <c r="F12" s="105"/>
      <c r="G12" s="822" t="s">
        <v>432</v>
      </c>
      <c r="H12" s="823"/>
      <c r="I12" s="144" t="str">
        <f>'LOTTO 149'!A39</f>
        <v>CARBINI SRL</v>
      </c>
      <c r="J12" s="811">
        <f>'LOTTO 149'!B39</f>
        <v>80</v>
      </c>
      <c r="K12" s="812"/>
      <c r="L12" s="117"/>
      <c r="M12" s="118"/>
    </row>
    <row r="13" spans="1:13" ht="16.5" thickBot="1" x14ac:dyDescent="0.3">
      <c r="A13" s="819" t="s">
        <v>433</v>
      </c>
      <c r="B13" s="820"/>
      <c r="C13" s="820"/>
      <c r="D13" s="821"/>
      <c r="E13" s="353"/>
      <c r="F13" s="105"/>
      <c r="G13" s="824">
        <f>'Elenco Lotti'!O400</f>
        <v>42400</v>
      </c>
      <c r="H13" s="825"/>
      <c r="I13" s="144" t="str">
        <f>'LOTTO 149'!A40</f>
        <v>CLINI-LAB SRL</v>
      </c>
      <c r="J13" s="811">
        <f>'LOTTO 149'!B40</f>
        <v>80</v>
      </c>
      <c r="K13" s="812"/>
      <c r="L13" s="117"/>
      <c r="M13" s="118"/>
    </row>
    <row r="14" spans="1:13" ht="16.5" thickBot="1" x14ac:dyDescent="0.3">
      <c r="A14" s="855"/>
      <c r="B14" s="856"/>
      <c r="C14" s="856"/>
      <c r="D14" s="857"/>
      <c r="E14" s="353"/>
      <c r="F14" s="105"/>
      <c r="G14" s="152"/>
      <c r="H14" s="152"/>
      <c r="I14" s="144"/>
      <c r="J14" s="811"/>
      <c r="K14" s="812"/>
      <c r="L14" s="117"/>
      <c r="M14" s="118"/>
    </row>
    <row r="15" spans="1:13" ht="16.5" thickBot="1" x14ac:dyDescent="0.3">
      <c r="A15" s="826" t="s">
        <v>434</v>
      </c>
      <c r="B15" s="820"/>
      <c r="C15" s="820"/>
      <c r="D15" s="821"/>
      <c r="E15" s="353"/>
      <c r="F15" s="105"/>
      <c r="G15" s="827"/>
      <c r="H15" s="827"/>
      <c r="I15" s="150"/>
      <c r="J15" s="828"/>
      <c r="K15" s="829"/>
      <c r="L15" s="105"/>
      <c r="M15" s="105"/>
    </row>
    <row r="16" spans="1:13" ht="15.75" x14ac:dyDescent="0.25">
      <c r="A16" s="819" t="s">
        <v>435</v>
      </c>
      <c r="B16" s="820"/>
      <c r="C16" s="820"/>
      <c r="D16" s="821"/>
      <c r="E16" s="353"/>
      <c r="F16" s="105"/>
      <c r="G16" s="830"/>
      <c r="H16" s="830"/>
      <c r="I16" s="105"/>
      <c r="J16" s="105"/>
      <c r="K16" s="105"/>
      <c r="L16" s="105"/>
      <c r="M16" s="105"/>
    </row>
    <row r="17" spans="1:13" ht="16.5" thickBot="1" x14ac:dyDescent="0.3">
      <c r="A17" s="831"/>
      <c r="B17" s="832"/>
      <c r="C17" s="832"/>
      <c r="D17" s="833"/>
      <c r="E17" s="3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 t="shared" ref="A20:A25" si="0">I8</f>
        <v>TELEFLEX MEDICAL SRL</v>
      </c>
      <c r="B20" s="223"/>
      <c r="C20" s="835">
        <v>0.5</v>
      </c>
      <c r="D20" s="835">
        <f>MAX(B20:B25)</f>
        <v>0</v>
      </c>
      <c r="E20" s="354" t="e">
        <f t="shared" ref="E20:E25" si="1">POWER(B20/$D$20,$C$20)</f>
        <v>#DIV/0!</v>
      </c>
      <c r="F20" s="835">
        <v>40</v>
      </c>
      <c r="G20" s="354" t="e">
        <f t="shared" ref="G20:G25" si="2">E20*$F$20</f>
        <v>#DIV/0!</v>
      </c>
      <c r="H20" s="134">
        <f t="shared" ref="H20:H25" si="3">TRUNC($G$13-($G$13/100*B20),2)</f>
        <v>42400</v>
      </c>
      <c r="I20" s="193" t="str">
        <f t="shared" ref="I20:I25" si="4">A20</f>
        <v>TELEFLEX MEDICAL SRL</v>
      </c>
      <c r="J20" s="199">
        <f>IF(I20=I8,J8,IF(I20=$H$7,$I$7,IF(I20=$H$8,$I$8,IF(I20=#REF!,#REF!,IF(I20=$H$10,$I$10,IF(I20=$H$11,$I$11,"1"))))))</f>
        <v>80</v>
      </c>
      <c r="K20" s="196" t="e">
        <f t="shared" ref="K20:K25" si="5">G20</f>
        <v>#DIV/0!</v>
      </c>
      <c r="L20" s="70" t="e">
        <f t="shared" ref="L20:L25" si="6">SUM(J20,K20)</f>
        <v>#DIV/0!</v>
      </c>
      <c r="M20" s="71" t="e">
        <f t="shared" ref="M20:M25" si="7">IF(AND(K20&gt;=20,J20&gt;=60),"ANOMALIA","NO ANOMALIA")</f>
        <v>#DIV/0!</v>
      </c>
    </row>
    <row r="21" spans="1:13" ht="15.75" x14ac:dyDescent="0.2">
      <c r="A21" s="227" t="str">
        <f t="shared" si="0"/>
        <v>F.A.S.E.</v>
      </c>
      <c r="B21" s="224"/>
      <c r="C21" s="836"/>
      <c r="D21" s="836"/>
      <c r="E21" s="355" t="e">
        <f t="shared" si="1"/>
        <v>#DIV/0!</v>
      </c>
      <c r="F21" s="836"/>
      <c r="G21" s="355" t="e">
        <f t="shared" si="2"/>
        <v>#DIV/0!</v>
      </c>
      <c r="H21" s="138">
        <f t="shared" si="3"/>
        <v>42400</v>
      </c>
      <c r="I21" s="194" t="str">
        <f t="shared" si="4"/>
        <v>F.A.S.E.</v>
      </c>
      <c r="J21" s="200">
        <f>IF(I21=I9,J9,IF(I21=$H$7,$I$7,IF(I21=$H$8,$I$8,IF(I21=#REF!,#REF!,IF(I21=$H$10,$I$10,IF(I21=$H$11,$I$11,"1"))))))</f>
        <v>80</v>
      </c>
      <c r="K21" s="197" t="e">
        <f t="shared" si="5"/>
        <v>#DIV/0!</v>
      </c>
      <c r="L21" s="72" t="e">
        <f t="shared" si="6"/>
        <v>#DIV/0!</v>
      </c>
      <c r="M21" s="73" t="e">
        <f t="shared" si="7"/>
        <v>#DIV/0!</v>
      </c>
    </row>
    <row r="22" spans="1:13" ht="15.75" x14ac:dyDescent="0.2">
      <c r="A22" s="227" t="str">
        <f t="shared" si="0"/>
        <v>SANIC SRL A SOCIO UNICO</v>
      </c>
      <c r="B22" s="224"/>
      <c r="C22" s="836"/>
      <c r="D22" s="836"/>
      <c r="E22" s="355" t="e">
        <f t="shared" si="1"/>
        <v>#DIV/0!</v>
      </c>
      <c r="F22" s="836"/>
      <c r="G22" s="355" t="e">
        <f t="shared" si="2"/>
        <v>#DIV/0!</v>
      </c>
      <c r="H22" s="138">
        <f t="shared" si="3"/>
        <v>42400</v>
      </c>
      <c r="I22" s="194" t="str">
        <f t="shared" si="4"/>
        <v>SANIC SRL A SOCIO UNICO</v>
      </c>
      <c r="J22" s="200">
        <f>IF(I22=I10,J10,IF(I22=$H$7,$I$7,IF(I22=$H$8,$I$8,IF(I22=#REF!,#REF!,IF(I22=$H$10,$I$10,IF(I22=$H$11,$I$11,"1"))))))</f>
        <v>80</v>
      </c>
      <c r="K22" s="197" t="e">
        <f t="shared" si="5"/>
        <v>#DIV/0!</v>
      </c>
      <c r="L22" s="72" t="e">
        <f t="shared" si="6"/>
        <v>#DIV/0!</v>
      </c>
      <c r="M22" s="73" t="e">
        <f t="shared" si="7"/>
        <v>#DIV/0!</v>
      </c>
    </row>
    <row r="23" spans="1:13" ht="15.75" x14ac:dyDescent="0.2">
      <c r="A23" s="227" t="str">
        <f t="shared" si="0"/>
        <v>MEDLINE INTERNATIONAL ITALY SRL UNIP.</v>
      </c>
      <c r="B23" s="224"/>
      <c r="C23" s="836"/>
      <c r="D23" s="836"/>
      <c r="E23" s="355" t="e">
        <f t="shared" si="1"/>
        <v>#DIV/0!</v>
      </c>
      <c r="F23" s="836"/>
      <c r="G23" s="355" t="e">
        <f t="shared" si="2"/>
        <v>#DIV/0!</v>
      </c>
      <c r="H23" s="138">
        <f t="shared" si="3"/>
        <v>42400</v>
      </c>
      <c r="I23" s="194" t="str">
        <f t="shared" si="4"/>
        <v>MEDLINE INTERNATIONAL ITALY SRL UNIP.</v>
      </c>
      <c r="J23" s="200">
        <f>IF(I23=I11,J11,IF(I23=$H$7,$I$7,IF(I23=$H$8,$I$8,IF(I23=#REF!,#REF!,IF(I23=$H$10,$I$10,IF(I23=$H$11,$I$11,"1"))))))</f>
        <v>80</v>
      </c>
      <c r="K23" s="197" t="e">
        <f t="shared" si="5"/>
        <v>#DIV/0!</v>
      </c>
      <c r="L23" s="72" t="e">
        <f t="shared" si="6"/>
        <v>#DIV/0!</v>
      </c>
      <c r="M23" s="73" t="e">
        <f t="shared" si="7"/>
        <v>#DIV/0!</v>
      </c>
    </row>
    <row r="24" spans="1:13" ht="15.75" x14ac:dyDescent="0.2">
      <c r="A24" s="227" t="str">
        <f t="shared" si="0"/>
        <v>CARBINI SRL</v>
      </c>
      <c r="B24" s="224"/>
      <c r="C24" s="836"/>
      <c r="D24" s="836"/>
      <c r="E24" s="355" t="e">
        <f t="shared" si="1"/>
        <v>#DIV/0!</v>
      </c>
      <c r="F24" s="836"/>
      <c r="G24" s="355" t="e">
        <f t="shared" si="2"/>
        <v>#DIV/0!</v>
      </c>
      <c r="H24" s="138">
        <f t="shared" si="3"/>
        <v>42400</v>
      </c>
      <c r="I24" s="194" t="str">
        <f t="shared" si="4"/>
        <v>CARBINI SRL</v>
      </c>
      <c r="J24" s="200">
        <f>IF(I24=I12,J12,IF(I24=$H$7,$I$7,IF(I24=$H$8,$I$8,IF(I24=#REF!,#REF!,IF(I24=$H$10,$I$10,IF(I24=$H$11,$I$11,"1"))))))</f>
        <v>80</v>
      </c>
      <c r="K24" s="197" t="e">
        <f t="shared" si="5"/>
        <v>#DIV/0!</v>
      </c>
      <c r="L24" s="72" t="e">
        <f t="shared" si="6"/>
        <v>#DIV/0!</v>
      </c>
      <c r="M24" s="73" t="e">
        <f t="shared" si="7"/>
        <v>#DIV/0!</v>
      </c>
    </row>
    <row r="25" spans="1:13" ht="16.5" thickBot="1" x14ac:dyDescent="0.25">
      <c r="A25" s="228" t="str">
        <f t="shared" si="0"/>
        <v>CLINI-LAB SRL</v>
      </c>
      <c r="B25" s="225"/>
      <c r="C25" s="837"/>
      <c r="D25" s="837"/>
      <c r="E25" s="356" t="e">
        <f t="shared" si="1"/>
        <v>#DIV/0!</v>
      </c>
      <c r="F25" s="837"/>
      <c r="G25" s="356" t="e">
        <f t="shared" si="2"/>
        <v>#DIV/0!</v>
      </c>
      <c r="H25" s="142">
        <f t="shared" si="3"/>
        <v>42400</v>
      </c>
      <c r="I25" s="195" t="str">
        <f t="shared" si="4"/>
        <v>CLINI-LAB SRL</v>
      </c>
      <c r="J25" s="201">
        <f>IF(I25=I13,J13,IF(I25=$H$7,$I$7,IF(I25=$H$8,$I$8,IF(I25=#REF!,#REF!,IF(I25=$H$10,$I$10,IF(I25=$H$11,$I$11,"1"))))))</f>
        <v>80</v>
      </c>
      <c r="K25" s="198" t="e">
        <f t="shared" si="5"/>
        <v>#DIV/0!</v>
      </c>
      <c r="L25" s="74" t="e">
        <f t="shared" si="6"/>
        <v>#DIV/0!</v>
      </c>
      <c r="M25" s="75" t="e">
        <f t="shared" si="7"/>
        <v>#DIV/0!</v>
      </c>
    </row>
    <row r="26" spans="1:13" ht="15.75" x14ac:dyDescent="0.2">
      <c r="A26" s="229"/>
      <c r="B26" s="230"/>
      <c r="C26" s="229"/>
      <c r="D26" s="229"/>
      <c r="E26" s="231"/>
      <c r="F26" s="229"/>
      <c r="G26" s="231"/>
      <c r="H26" s="232"/>
      <c r="I26" s="229"/>
      <c r="J26" s="229"/>
      <c r="K26" s="231"/>
      <c r="L26" s="229"/>
      <c r="M26" s="229"/>
    </row>
    <row r="27" spans="1:13" x14ac:dyDescent="0.2">
      <c r="A27" s="229"/>
      <c r="B27" s="229"/>
      <c r="C27" s="229"/>
      <c r="D27" s="229"/>
      <c r="E27" s="229"/>
      <c r="F27" s="229"/>
      <c r="G27" s="229"/>
      <c r="H27" s="229"/>
      <c r="I27" s="229"/>
      <c r="J27" s="229"/>
      <c r="K27" s="229"/>
      <c r="L27" s="229"/>
      <c r="M27" s="229"/>
    </row>
    <row r="28" spans="1:13" x14ac:dyDescent="0.2">
      <c r="A28" s="229"/>
      <c r="B28" s="229"/>
      <c r="C28" s="229"/>
      <c r="D28" s="229"/>
      <c r="E28" s="229"/>
      <c r="F28" s="229"/>
      <c r="G28" s="229"/>
      <c r="H28" s="229"/>
      <c r="I28" s="229"/>
      <c r="J28" s="229"/>
      <c r="K28" s="229"/>
      <c r="L28" s="229"/>
      <c r="M28"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5"/>
    <mergeCell ref="D20:D25"/>
    <mergeCell ref="F20:F25"/>
  </mergeCells>
  <conditionalFormatting sqref="M20:M25">
    <cfRule type="containsText" dxfId="99" priority="1" operator="containsText" text="NO ANOMALIA">
      <formula>NOT(ISERROR(SEARCH("NO ANOMALIA",M20)))</formula>
    </cfRule>
    <cfRule type="containsText" dxfId="98" priority="2" operator="containsText" text="ANOMALIA">
      <formula>NOT(ISERROR(SEARCH("ANOMALIA",M20)))</formula>
    </cfRule>
  </conditionalFormatting>
  <conditionalFormatting sqref="M20:M25">
    <cfRule type="containsText" dxfId="97" priority="3" operator="containsText" text="ANOMALIA">
      <formula>NOT(ISERROR(SEARCH("ANOMALIA",M20)))</formula>
    </cfRule>
  </conditionalFormatting>
  <conditionalFormatting sqref="L20:L25">
    <cfRule type="expression" dxfId="96" priority="4">
      <formula>L20=MAX($L$20:$L$29)</formula>
    </cfRule>
  </conditionalFormatting>
  <pageMargins left="0.7" right="0.7" top="0.75" bottom="0.75" header="0.3" footer="0.3"/>
  <pageSetup paperSize="9" orientation="portrait" r:id="rId1"/>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pageSetUpPr fitToPage="1"/>
  </sheetPr>
  <dimension ref="A1:K36"/>
  <sheetViews>
    <sheetView topLeftCell="A8" workbookViewId="0">
      <selection activeCell="H15" sqref="H1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593</v>
      </c>
      <c r="B2" s="775"/>
      <c r="C2" s="775"/>
      <c r="D2" s="775"/>
      <c r="E2" s="775"/>
      <c r="F2" s="775"/>
      <c r="G2" s="775"/>
      <c r="H2" s="775"/>
      <c r="I2" s="775"/>
      <c r="J2" s="775"/>
      <c r="K2" s="776"/>
    </row>
    <row r="3" spans="1:11" ht="21" thickBot="1" x14ac:dyDescent="0.35">
      <c r="A3" s="777">
        <f>'Elenco Lotti'!B407</f>
        <v>9835684733</v>
      </c>
      <c r="B3" s="778"/>
      <c r="C3" s="778"/>
      <c r="D3" s="778"/>
      <c r="E3" s="778"/>
      <c r="F3" s="778"/>
      <c r="G3" s="778"/>
      <c r="H3" s="778"/>
      <c r="I3" s="778"/>
      <c r="J3" s="778"/>
      <c r="K3" s="779"/>
    </row>
    <row r="4" spans="1:11" ht="21" thickBot="1" x14ac:dyDescent="0.35">
      <c r="A4" s="802" t="str">
        <f>'Elenco Lotti'!C406</f>
        <v>Endoscopi monouso</v>
      </c>
      <c r="B4" s="803"/>
      <c r="C4" s="803"/>
      <c r="D4" s="803"/>
      <c r="E4" s="803"/>
      <c r="F4" s="803"/>
      <c r="G4" s="803"/>
      <c r="H4" s="803"/>
      <c r="I4" s="803"/>
      <c r="J4" s="803"/>
      <c r="K4" s="804"/>
    </row>
    <row r="5" spans="1:11" x14ac:dyDescent="0.2">
      <c r="A5" s="780" t="str">
        <f>'Elenco Lotti'!C407</f>
        <v>Cistoscopio flessibile digitale o superiore monouso anche per rimozione stent ureterale.  La Ditta si impegna a fornire gratuitamente la work station e garantisce la riparazione/sostituzione della stessa in caso di mal funzionamento.</v>
      </c>
      <c r="B5" s="781"/>
      <c r="C5" s="781"/>
      <c r="D5" s="781"/>
      <c r="E5" s="781"/>
      <c r="F5" s="781"/>
      <c r="G5" s="781"/>
      <c r="H5" s="781"/>
      <c r="I5" s="781"/>
      <c r="J5" s="781"/>
      <c r="K5" s="782"/>
    </row>
    <row r="6" spans="1:11" ht="27.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2.25" customHeight="1" x14ac:dyDescent="0.2">
      <c r="A8" s="786" t="s">
        <v>622</v>
      </c>
      <c r="B8" s="87" t="str">
        <f>'Elenco Lotti'!R407</f>
        <v>ANTONIO PELLECCHIA SRL</v>
      </c>
      <c r="C8" s="205">
        <v>0.85</v>
      </c>
      <c r="D8" s="206">
        <v>0.85</v>
      </c>
      <c r="E8" s="207">
        <v>0.85</v>
      </c>
      <c r="F8" s="89">
        <f>AVERAGE(C8:E8)</f>
        <v>0.85</v>
      </c>
      <c r="G8" s="789">
        <f>MAX(F8:F12)</f>
        <v>0.9</v>
      </c>
      <c r="H8" s="447">
        <f>F8/$G8</f>
        <v>0.94444444444444442</v>
      </c>
      <c r="I8" s="792">
        <v>50</v>
      </c>
      <c r="J8" s="88">
        <f>H8*I$8</f>
        <v>47.222222222222221</v>
      </c>
      <c r="K8" s="795" t="s">
        <v>801</v>
      </c>
    </row>
    <row r="9" spans="1:11" ht="32.25" customHeight="1" x14ac:dyDescent="0.2">
      <c r="A9" s="787"/>
      <c r="B9" s="90" t="str">
        <f>'Elenco Lotti'!R408</f>
        <v>AMBU</v>
      </c>
      <c r="C9" s="208">
        <v>0.9</v>
      </c>
      <c r="D9" s="209">
        <v>0.9</v>
      </c>
      <c r="E9" s="210">
        <v>0.9</v>
      </c>
      <c r="F9" s="92">
        <f t="shared" ref="F9:F27" si="0">AVERAGE(C9:E9)</f>
        <v>0.9</v>
      </c>
      <c r="G9" s="790"/>
      <c r="H9" s="448">
        <f>F9/$G8</f>
        <v>1</v>
      </c>
      <c r="I9" s="793"/>
      <c r="J9" s="91">
        <f>H9*I$8</f>
        <v>50</v>
      </c>
      <c r="K9" s="796"/>
    </row>
    <row r="10" spans="1:11" ht="32.25" customHeight="1" x14ac:dyDescent="0.2">
      <c r="A10" s="787"/>
      <c r="B10" s="90" t="str">
        <f>'Elenco Lotti'!R409</f>
        <v>MOVI SPA</v>
      </c>
      <c r="C10" s="208">
        <v>0.9</v>
      </c>
      <c r="D10" s="209">
        <v>0.9</v>
      </c>
      <c r="E10" s="210">
        <v>0.9</v>
      </c>
      <c r="F10" s="92">
        <f t="shared" si="0"/>
        <v>0.9</v>
      </c>
      <c r="G10" s="790"/>
      <c r="H10" s="448">
        <f>F10/$G8</f>
        <v>1</v>
      </c>
      <c r="I10" s="793"/>
      <c r="J10" s="91">
        <f>H10*I$8</f>
        <v>50</v>
      </c>
      <c r="K10" s="796"/>
    </row>
    <row r="11" spans="1:11" ht="32.25" customHeight="1" x14ac:dyDescent="0.2">
      <c r="A11" s="787"/>
      <c r="B11" s="90" t="str">
        <f>'Elenco Lotti'!R410</f>
        <v>MEDISERV TECHNOLOIES ITALIA</v>
      </c>
      <c r="C11" s="208">
        <v>0.9</v>
      </c>
      <c r="D11" s="209">
        <v>0.9</v>
      </c>
      <c r="E11" s="210">
        <v>0.9</v>
      </c>
      <c r="F11" s="92">
        <f t="shared" si="0"/>
        <v>0.9</v>
      </c>
      <c r="G11" s="790"/>
      <c r="H11" s="448">
        <f>F11/$G8</f>
        <v>1</v>
      </c>
      <c r="I11" s="793"/>
      <c r="J11" s="91">
        <f>H11*I$8</f>
        <v>50</v>
      </c>
      <c r="K11" s="796"/>
    </row>
    <row r="12" spans="1:11" ht="32.25" customHeight="1" thickBot="1" x14ac:dyDescent="0.25">
      <c r="A12" s="805"/>
      <c r="B12" s="93" t="str">
        <f>'Elenco Lotti'!R411</f>
        <v>COLOPLAST</v>
      </c>
      <c r="C12" s="208">
        <v>0.9</v>
      </c>
      <c r="D12" s="209">
        <v>0.9</v>
      </c>
      <c r="E12" s="210">
        <v>0.9</v>
      </c>
      <c r="F12" s="101">
        <f t="shared" si="0"/>
        <v>0.9</v>
      </c>
      <c r="G12" s="806"/>
      <c r="H12" s="450">
        <f>F12/$G8</f>
        <v>1</v>
      </c>
      <c r="I12" s="807"/>
      <c r="J12" s="102">
        <f>H12*I$8</f>
        <v>50</v>
      </c>
      <c r="K12" s="796"/>
    </row>
    <row r="13" spans="1:11" ht="32.25" customHeight="1" x14ac:dyDescent="0.2">
      <c r="A13" s="860" t="s">
        <v>623</v>
      </c>
      <c r="B13" s="96" t="str">
        <f>B8</f>
        <v>ANTONIO PELLECCHIA SRL</v>
      </c>
      <c r="C13" s="205">
        <v>0.85</v>
      </c>
      <c r="D13" s="206">
        <v>0.85</v>
      </c>
      <c r="E13" s="207">
        <v>0.85</v>
      </c>
      <c r="F13" s="221">
        <f t="shared" si="0"/>
        <v>0.85</v>
      </c>
      <c r="G13" s="861">
        <f>MAX(F13:F17)</f>
        <v>0.9</v>
      </c>
      <c r="H13" s="451">
        <f>F13/$G13</f>
        <v>0.94444444444444442</v>
      </c>
      <c r="I13" s="859">
        <v>15</v>
      </c>
      <c r="J13" s="222">
        <f>H13*I$13</f>
        <v>14.166666666666666</v>
      </c>
      <c r="K13" s="796"/>
    </row>
    <row r="14" spans="1:11" ht="32.25" customHeight="1" x14ac:dyDescent="0.2">
      <c r="A14" s="787"/>
      <c r="B14" s="97" t="str">
        <f>B9</f>
        <v>AMBU</v>
      </c>
      <c r="C14" s="208">
        <v>0.9</v>
      </c>
      <c r="D14" s="209">
        <v>0.9</v>
      </c>
      <c r="E14" s="210">
        <v>0.9</v>
      </c>
      <c r="F14" s="92">
        <f t="shared" si="0"/>
        <v>0.9</v>
      </c>
      <c r="G14" s="790"/>
      <c r="H14" s="448">
        <f>F14/$G13</f>
        <v>1</v>
      </c>
      <c r="I14" s="793"/>
      <c r="J14" s="91">
        <f>H14*I$13</f>
        <v>15</v>
      </c>
      <c r="K14" s="796"/>
    </row>
    <row r="15" spans="1:11" ht="32.25" customHeight="1" x14ac:dyDescent="0.2">
      <c r="A15" s="787"/>
      <c r="B15" s="97" t="str">
        <f>B10</f>
        <v>MOVI SPA</v>
      </c>
      <c r="C15" s="208">
        <v>0.9</v>
      </c>
      <c r="D15" s="209">
        <v>0.9</v>
      </c>
      <c r="E15" s="210">
        <v>0.9</v>
      </c>
      <c r="F15" s="92">
        <f t="shared" si="0"/>
        <v>0.9</v>
      </c>
      <c r="G15" s="790"/>
      <c r="H15" s="448">
        <f>F15/$G13</f>
        <v>1</v>
      </c>
      <c r="I15" s="793"/>
      <c r="J15" s="91">
        <f>H15*I$13</f>
        <v>15</v>
      </c>
      <c r="K15" s="796"/>
    </row>
    <row r="16" spans="1:11" ht="32.25" customHeight="1" x14ac:dyDescent="0.2">
      <c r="A16" s="787"/>
      <c r="B16" s="97" t="str">
        <f>B11</f>
        <v>MEDISERV TECHNOLOIES ITALIA</v>
      </c>
      <c r="C16" s="208">
        <v>0.9</v>
      </c>
      <c r="D16" s="209">
        <v>0.9</v>
      </c>
      <c r="E16" s="210">
        <v>0.9</v>
      </c>
      <c r="F16" s="92">
        <f t="shared" si="0"/>
        <v>0.9</v>
      </c>
      <c r="G16" s="790"/>
      <c r="H16" s="448">
        <f>F16/$G13</f>
        <v>1</v>
      </c>
      <c r="I16" s="793"/>
      <c r="J16" s="91">
        <f>H16*I$13</f>
        <v>15</v>
      </c>
      <c r="K16" s="796"/>
    </row>
    <row r="17" spans="1:11" ht="32.25" customHeight="1" thickBot="1" x14ac:dyDescent="0.25">
      <c r="A17" s="788"/>
      <c r="B17" s="98" t="str">
        <f>B12</f>
        <v>COLOPLAST</v>
      </c>
      <c r="C17" s="208">
        <v>0.9</v>
      </c>
      <c r="D17" s="209">
        <v>0.9</v>
      </c>
      <c r="E17" s="210">
        <v>0.9</v>
      </c>
      <c r="F17" s="95">
        <f t="shared" si="0"/>
        <v>0.9</v>
      </c>
      <c r="G17" s="791"/>
      <c r="H17" s="449">
        <f>F17/$G13</f>
        <v>1</v>
      </c>
      <c r="I17" s="794"/>
      <c r="J17" s="94">
        <f>H17*I$13</f>
        <v>15</v>
      </c>
      <c r="K17" s="796"/>
    </row>
    <row r="18" spans="1:11" ht="32.25" customHeight="1" x14ac:dyDescent="0.2">
      <c r="A18" s="786" t="s">
        <v>427</v>
      </c>
      <c r="B18" s="99" t="str">
        <f>B8</f>
        <v>ANTONIO PELLECCHIA SRL</v>
      </c>
      <c r="C18" s="205">
        <v>0.85</v>
      </c>
      <c r="D18" s="206">
        <v>0.85</v>
      </c>
      <c r="E18" s="207">
        <v>0.85</v>
      </c>
      <c r="F18" s="89">
        <f t="shared" si="0"/>
        <v>0.85</v>
      </c>
      <c r="G18" s="789">
        <f>MAX(F18:F22)</f>
        <v>0.9</v>
      </c>
      <c r="H18" s="447">
        <f>F18/$G18</f>
        <v>0.94444444444444442</v>
      </c>
      <c r="I18" s="792">
        <v>10</v>
      </c>
      <c r="J18" s="88">
        <f>H18*I$18</f>
        <v>9.4444444444444446</v>
      </c>
      <c r="K18" s="796"/>
    </row>
    <row r="19" spans="1:11" ht="32.25" customHeight="1" x14ac:dyDescent="0.2">
      <c r="A19" s="787"/>
      <c r="B19" s="97" t="str">
        <f>B9</f>
        <v>AMBU</v>
      </c>
      <c r="C19" s="208">
        <v>0.9</v>
      </c>
      <c r="D19" s="209">
        <v>0.9</v>
      </c>
      <c r="E19" s="210">
        <v>0.9</v>
      </c>
      <c r="F19" s="92">
        <f t="shared" si="0"/>
        <v>0.9</v>
      </c>
      <c r="G19" s="790"/>
      <c r="H19" s="448">
        <f>F19/$G18</f>
        <v>1</v>
      </c>
      <c r="I19" s="793"/>
      <c r="J19" s="91">
        <f>H19*I$18</f>
        <v>10</v>
      </c>
      <c r="K19" s="796"/>
    </row>
    <row r="20" spans="1:11" ht="32.25" customHeight="1" x14ac:dyDescent="0.2">
      <c r="A20" s="787"/>
      <c r="B20" s="97" t="str">
        <f>B10</f>
        <v>MOVI SPA</v>
      </c>
      <c r="C20" s="208">
        <v>0.9</v>
      </c>
      <c r="D20" s="209">
        <v>0.9</v>
      </c>
      <c r="E20" s="210">
        <v>0.9</v>
      </c>
      <c r="F20" s="92">
        <f t="shared" si="0"/>
        <v>0.9</v>
      </c>
      <c r="G20" s="790"/>
      <c r="H20" s="448">
        <f>F20/$G18</f>
        <v>1</v>
      </c>
      <c r="I20" s="793"/>
      <c r="J20" s="91">
        <f>H20*I$18</f>
        <v>10</v>
      </c>
      <c r="K20" s="796"/>
    </row>
    <row r="21" spans="1:11" ht="32.25" customHeight="1" x14ac:dyDescent="0.2">
      <c r="A21" s="787"/>
      <c r="B21" s="97" t="str">
        <f>B11</f>
        <v>MEDISERV TECHNOLOIES ITALIA</v>
      </c>
      <c r="C21" s="208">
        <v>0.9</v>
      </c>
      <c r="D21" s="209">
        <v>0.9</v>
      </c>
      <c r="E21" s="210">
        <v>0.9</v>
      </c>
      <c r="F21" s="92">
        <f t="shared" si="0"/>
        <v>0.9</v>
      </c>
      <c r="G21" s="790"/>
      <c r="H21" s="448">
        <f>F21/$G18</f>
        <v>1</v>
      </c>
      <c r="I21" s="793"/>
      <c r="J21" s="91">
        <f>H21*I$18</f>
        <v>10</v>
      </c>
      <c r="K21" s="796"/>
    </row>
    <row r="22" spans="1:11" ht="32.25" customHeight="1" thickBot="1" x14ac:dyDescent="0.25">
      <c r="A22" s="805"/>
      <c r="B22" s="98" t="str">
        <f>B12</f>
        <v>COLOPLAST</v>
      </c>
      <c r="C22" s="208">
        <v>0.9</v>
      </c>
      <c r="D22" s="209">
        <v>0.9</v>
      </c>
      <c r="E22" s="210">
        <v>0.9</v>
      </c>
      <c r="F22" s="95">
        <f t="shared" si="0"/>
        <v>0.9</v>
      </c>
      <c r="G22" s="791"/>
      <c r="H22" s="449">
        <f>F22/$G18</f>
        <v>1</v>
      </c>
      <c r="I22" s="794"/>
      <c r="J22" s="94">
        <f>H22*I$18</f>
        <v>10</v>
      </c>
      <c r="K22" s="796"/>
    </row>
    <row r="23" spans="1:11" ht="32.25" customHeight="1" x14ac:dyDescent="0.2">
      <c r="A23" s="786" t="s">
        <v>621</v>
      </c>
      <c r="B23" s="99" t="str">
        <f>B8</f>
        <v>ANTONIO PELLECCHIA SRL</v>
      </c>
      <c r="C23" s="205">
        <v>1</v>
      </c>
      <c r="D23" s="206">
        <v>1</v>
      </c>
      <c r="E23" s="207">
        <v>1</v>
      </c>
      <c r="F23" s="89">
        <f t="shared" si="0"/>
        <v>1</v>
      </c>
      <c r="G23" s="789">
        <f>MAX(F23:F27)</f>
        <v>1</v>
      </c>
      <c r="H23" s="447">
        <f>F23/$G23</f>
        <v>1</v>
      </c>
      <c r="I23" s="792">
        <v>5</v>
      </c>
      <c r="J23" s="88">
        <f>H23*I$23</f>
        <v>5</v>
      </c>
      <c r="K23" s="796"/>
    </row>
    <row r="24" spans="1:11" ht="32.25" customHeight="1" x14ac:dyDescent="0.2">
      <c r="A24" s="787"/>
      <c r="B24" s="97" t="str">
        <f t="shared" ref="B24:B27" si="1">B9</f>
        <v>AMBU</v>
      </c>
      <c r="C24" s="208">
        <v>1</v>
      </c>
      <c r="D24" s="209">
        <v>1</v>
      </c>
      <c r="E24" s="210">
        <v>1</v>
      </c>
      <c r="F24" s="92">
        <f t="shared" si="0"/>
        <v>1</v>
      </c>
      <c r="G24" s="790"/>
      <c r="H24" s="448">
        <f>F24/$G23</f>
        <v>1</v>
      </c>
      <c r="I24" s="793"/>
      <c r="J24" s="91">
        <f>H24*I$23</f>
        <v>5</v>
      </c>
      <c r="K24" s="796"/>
    </row>
    <row r="25" spans="1:11" ht="32.25" customHeight="1" x14ac:dyDescent="0.2">
      <c r="A25" s="787"/>
      <c r="B25" s="97" t="str">
        <f t="shared" si="1"/>
        <v>MOVI SPA</v>
      </c>
      <c r="C25" s="208">
        <v>1</v>
      </c>
      <c r="D25" s="209">
        <v>1</v>
      </c>
      <c r="E25" s="210">
        <v>1</v>
      </c>
      <c r="F25" s="92">
        <f t="shared" si="0"/>
        <v>1</v>
      </c>
      <c r="G25" s="790"/>
      <c r="H25" s="448">
        <f>F25/$G23</f>
        <v>1</v>
      </c>
      <c r="I25" s="793"/>
      <c r="J25" s="91">
        <f>H25*I$23</f>
        <v>5</v>
      </c>
      <c r="K25" s="796"/>
    </row>
    <row r="26" spans="1:11" ht="32.25" customHeight="1" x14ac:dyDescent="0.2">
      <c r="A26" s="787"/>
      <c r="B26" s="97" t="str">
        <f t="shared" si="1"/>
        <v>MEDISERV TECHNOLOIES ITALIA</v>
      </c>
      <c r="C26" s="208">
        <v>1</v>
      </c>
      <c r="D26" s="209">
        <v>1</v>
      </c>
      <c r="E26" s="210">
        <v>1</v>
      </c>
      <c r="F26" s="92">
        <f t="shared" si="0"/>
        <v>1</v>
      </c>
      <c r="G26" s="790"/>
      <c r="H26" s="448">
        <f>F26/$G23</f>
        <v>1</v>
      </c>
      <c r="I26" s="793"/>
      <c r="J26" s="91">
        <f>H26*I$23</f>
        <v>5</v>
      </c>
      <c r="K26" s="796"/>
    </row>
    <row r="27" spans="1:11" ht="32.25" customHeight="1" thickBot="1" x14ac:dyDescent="0.25">
      <c r="A27" s="805"/>
      <c r="B27" s="100" t="str">
        <f t="shared" si="1"/>
        <v>COLOPLAST</v>
      </c>
      <c r="C27" s="208">
        <v>1</v>
      </c>
      <c r="D27" s="209">
        <v>1</v>
      </c>
      <c r="E27" s="210">
        <v>1</v>
      </c>
      <c r="F27" s="101">
        <f t="shared" si="0"/>
        <v>1</v>
      </c>
      <c r="G27" s="806"/>
      <c r="H27" s="450">
        <f>F27/$G23</f>
        <v>1</v>
      </c>
      <c r="I27" s="807"/>
      <c r="J27" s="102">
        <f>H27*I$23</f>
        <v>5</v>
      </c>
      <c r="K27" s="797"/>
    </row>
    <row r="28" spans="1:11" ht="15.75" x14ac:dyDescent="0.25">
      <c r="A28" s="103"/>
      <c r="B28" s="104"/>
      <c r="C28" s="105"/>
      <c r="D28" s="105"/>
      <c r="E28" s="105"/>
      <c r="F28" s="105"/>
      <c r="G28" s="105"/>
      <c r="H28" s="105"/>
      <c r="I28" s="105"/>
      <c r="J28" s="105"/>
      <c r="K28" s="105"/>
    </row>
    <row r="29" spans="1:11" ht="16.5" thickBot="1" x14ac:dyDescent="0.3">
      <c r="A29" s="103"/>
      <c r="B29" s="104"/>
      <c r="C29" s="105"/>
      <c r="D29" s="105"/>
      <c r="E29" s="105"/>
      <c r="F29" s="105"/>
      <c r="G29" s="105"/>
      <c r="H29" s="105"/>
      <c r="I29" s="105"/>
      <c r="J29" s="105"/>
      <c r="K29" s="105"/>
    </row>
    <row r="30" spans="1:11" ht="15.75" x14ac:dyDescent="0.25">
      <c r="A30" s="798" t="s">
        <v>627</v>
      </c>
      <c r="B30" s="799"/>
      <c r="C30" s="106"/>
      <c r="D30" s="106"/>
      <c r="E30" s="106"/>
      <c r="F30" s="106"/>
      <c r="G30" s="106"/>
      <c r="H30" s="105"/>
      <c r="I30" s="105"/>
      <c r="J30" s="105"/>
      <c r="K30" s="105"/>
    </row>
    <row r="31" spans="1:11" ht="16.5" thickBot="1" x14ac:dyDescent="0.3">
      <c r="A31" s="800"/>
      <c r="B31" s="801"/>
      <c r="C31" s="106"/>
      <c r="D31" s="106"/>
      <c r="E31" s="106"/>
      <c r="F31" s="106"/>
      <c r="G31" s="106"/>
      <c r="H31" s="105"/>
      <c r="I31" s="105"/>
      <c r="J31" s="105"/>
      <c r="K31" s="105"/>
    </row>
    <row r="32" spans="1:11" ht="15.75" x14ac:dyDescent="0.25">
      <c r="A32" s="399" t="str">
        <f>B8</f>
        <v>ANTONIO PELLECCHIA SRL</v>
      </c>
      <c r="B32" s="402">
        <f>J8+J13+J18+J23</f>
        <v>75.833333333333329</v>
      </c>
      <c r="C32" s="598"/>
      <c r="D32" s="531"/>
      <c r="E32" s="531"/>
      <c r="F32" s="532"/>
      <c r="G32" s="109"/>
      <c r="H32" s="105"/>
      <c r="I32" s="105"/>
      <c r="J32" s="105"/>
      <c r="K32" s="105"/>
    </row>
    <row r="33" spans="1:11" ht="15.75" x14ac:dyDescent="0.25">
      <c r="A33" s="400" t="str">
        <f>B9</f>
        <v>AMBU</v>
      </c>
      <c r="B33" s="565">
        <f>J9+J14+J19+J24</f>
        <v>80</v>
      </c>
      <c r="C33" s="598"/>
      <c r="D33" s="531"/>
      <c r="E33" s="531"/>
      <c r="F33" s="532"/>
      <c r="G33" s="109"/>
      <c r="H33" s="105"/>
      <c r="I33" s="105"/>
      <c r="J33" s="105"/>
      <c r="K33" s="105"/>
    </row>
    <row r="34" spans="1:11" ht="15.75" x14ac:dyDescent="0.25">
      <c r="A34" s="400" t="str">
        <f>B10</f>
        <v>MOVI SPA</v>
      </c>
      <c r="B34" s="565">
        <f>J10+J15+J20+J25</f>
        <v>80</v>
      </c>
      <c r="C34" s="598"/>
      <c r="D34" s="531"/>
      <c r="E34" s="531"/>
      <c r="F34" s="532"/>
      <c r="G34" s="109"/>
      <c r="H34" s="105"/>
      <c r="I34" s="105"/>
      <c r="J34" s="105"/>
      <c r="K34" s="105"/>
    </row>
    <row r="35" spans="1:11" ht="15.75" x14ac:dyDescent="0.25">
      <c r="A35" s="400" t="str">
        <f>B11</f>
        <v>MEDISERV TECHNOLOIES ITALIA</v>
      </c>
      <c r="B35" s="565">
        <f>J11+J16+J21+J26</f>
        <v>80</v>
      </c>
      <c r="C35" s="598"/>
      <c r="D35" s="531"/>
      <c r="E35" s="531"/>
      <c r="F35" s="532"/>
      <c r="G35" s="109"/>
      <c r="H35" s="105"/>
      <c r="I35" s="105"/>
      <c r="J35" s="105"/>
      <c r="K35" s="105"/>
    </row>
    <row r="36" spans="1:11" ht="16.5" thickBot="1" x14ac:dyDescent="0.3">
      <c r="A36" s="401" t="str">
        <f>B12</f>
        <v>COLOPLAST</v>
      </c>
      <c r="B36" s="566">
        <f>J12+J17+J22+J27</f>
        <v>80</v>
      </c>
      <c r="C36" s="598"/>
      <c r="D36" s="531"/>
      <c r="E36" s="531"/>
      <c r="F36" s="532"/>
      <c r="G36" s="109"/>
      <c r="H36" s="105"/>
      <c r="I36" s="105"/>
      <c r="J36" s="105"/>
      <c r="K36" s="105"/>
    </row>
  </sheetData>
  <sheetProtection formatCells="0" formatColumns="0" formatRows="0" insertColumns="0" insertRows="0" insertHyperlinks="0" deleteColumns="0" deleteRows="0" sort="0" autoFilter="0" pivotTables="0"/>
  <mergeCells count="19">
    <mergeCell ref="A30:B31"/>
    <mergeCell ref="A13:A17"/>
    <mergeCell ref="G13:G17"/>
    <mergeCell ref="I13:I17"/>
    <mergeCell ref="K8:K27"/>
    <mergeCell ref="A8:A12"/>
    <mergeCell ref="G8:G12"/>
    <mergeCell ref="I8:I12"/>
    <mergeCell ref="A23:A27"/>
    <mergeCell ref="G23:G27"/>
    <mergeCell ref="I23:I27"/>
    <mergeCell ref="A18:A22"/>
    <mergeCell ref="G18:G22"/>
    <mergeCell ref="I18:I22"/>
    <mergeCell ref="B1:K1"/>
    <mergeCell ref="A2:K2"/>
    <mergeCell ref="A3:K3"/>
    <mergeCell ref="A4:K4"/>
    <mergeCell ref="A5:K6"/>
  </mergeCells>
  <conditionalFormatting sqref="F36">
    <cfRule type="colorScale" priority="1">
      <colorScale>
        <cfvo type="min"/>
        <cfvo type="percentile" val="50"/>
        <cfvo type="max"/>
        <color rgb="FFF8696B"/>
        <color rgb="FFFFEB84"/>
        <color rgb="FF63BE7B"/>
      </colorScale>
    </cfRule>
  </conditionalFormatting>
  <conditionalFormatting sqref="F32:F36">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75" orientation="landscape" r:id="rId1"/>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dimension ref="A1:M27"/>
  <sheetViews>
    <sheetView workbookViewId="0">
      <selection activeCell="I34" sqref="I34"/>
    </sheetView>
  </sheetViews>
  <sheetFormatPr defaultColWidth="9.140625" defaultRowHeight="12.75" x14ac:dyDescent="0.2"/>
  <cols>
    <col min="1" max="1" width="31" style="77" bestFit="1"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593</v>
      </c>
      <c r="B2" s="775"/>
      <c r="C2" s="775"/>
      <c r="D2" s="775"/>
      <c r="E2" s="775"/>
      <c r="F2" s="775"/>
      <c r="G2" s="775"/>
      <c r="H2" s="775"/>
      <c r="I2" s="775"/>
      <c r="J2" s="775"/>
      <c r="K2" s="776"/>
      <c r="L2" s="105"/>
      <c r="M2" s="105"/>
    </row>
    <row r="3" spans="1:13" ht="21" thickBot="1" x14ac:dyDescent="0.35">
      <c r="A3" s="777">
        <f>'Elenco Lotti'!B407</f>
        <v>9835684733</v>
      </c>
      <c r="B3" s="778"/>
      <c r="C3" s="778"/>
      <c r="D3" s="778"/>
      <c r="E3" s="778"/>
      <c r="F3" s="778"/>
      <c r="G3" s="778"/>
      <c r="H3" s="778"/>
      <c r="I3" s="778"/>
      <c r="J3" s="778"/>
      <c r="K3" s="779"/>
      <c r="L3" s="105"/>
      <c r="M3" s="105"/>
    </row>
    <row r="4" spans="1:13" ht="21" thickBot="1" x14ac:dyDescent="0.35">
      <c r="A4" s="802" t="str">
        <f>'Elenco Lotti'!C406</f>
        <v>Endoscopi monouso</v>
      </c>
      <c r="B4" s="803"/>
      <c r="C4" s="803"/>
      <c r="D4" s="803"/>
      <c r="E4" s="803"/>
      <c r="F4" s="803"/>
      <c r="G4" s="803"/>
      <c r="H4" s="803"/>
      <c r="I4" s="803"/>
      <c r="J4" s="803"/>
      <c r="K4" s="804"/>
      <c r="L4" s="105"/>
      <c r="M4" s="105"/>
    </row>
    <row r="5" spans="1:13" ht="15.75" customHeight="1" x14ac:dyDescent="0.25">
      <c r="A5" s="780" t="str">
        <f>'Elenco Lotti'!C407</f>
        <v>Cistoscopio flessibile digitale o superiore monouso anche per rimozione stent ureterale.  La Ditta si impegna a fornire gratuitamente la work station e garantisce la riparazione/sostituzione della stessa in caso di mal funzionamento.</v>
      </c>
      <c r="B5" s="781"/>
      <c r="C5" s="781"/>
      <c r="D5" s="781"/>
      <c r="E5" s="781"/>
      <c r="F5" s="781"/>
      <c r="G5" s="781"/>
      <c r="H5" s="781"/>
      <c r="I5" s="781"/>
      <c r="J5" s="781"/>
      <c r="K5" s="782"/>
      <c r="L5" s="105"/>
      <c r="M5" s="105"/>
    </row>
    <row r="6" spans="1:13" ht="27.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150'!A32</f>
        <v>ANTONIO PELLECCHIA SRL</v>
      </c>
      <c r="J8" s="811">
        <f>'LOTTO 150'!B32</f>
        <v>75.833333333333329</v>
      </c>
      <c r="K8" s="812"/>
      <c r="L8" s="117"/>
      <c r="M8" s="118"/>
    </row>
    <row r="9" spans="1:13" ht="16.5" thickBot="1" x14ac:dyDescent="0.3">
      <c r="A9" s="808"/>
      <c r="B9" s="808"/>
      <c r="C9" s="808"/>
      <c r="D9" s="808"/>
      <c r="E9" s="808"/>
      <c r="F9" s="808"/>
      <c r="G9" s="808"/>
      <c r="H9" s="808"/>
      <c r="I9" s="144" t="str">
        <f>'LOTTO 150'!A33</f>
        <v>AMBU</v>
      </c>
      <c r="J9" s="811">
        <f>'LOTTO 150'!B33</f>
        <v>80</v>
      </c>
      <c r="K9" s="812"/>
      <c r="L9" s="117"/>
      <c r="M9" s="118"/>
    </row>
    <row r="10" spans="1:13" ht="16.5" thickBot="1" x14ac:dyDescent="0.3">
      <c r="A10" s="813" t="s">
        <v>430</v>
      </c>
      <c r="B10" s="814"/>
      <c r="C10" s="814"/>
      <c r="D10" s="815"/>
      <c r="E10" s="119"/>
      <c r="F10" s="119"/>
      <c r="G10" s="119"/>
      <c r="H10" s="119"/>
      <c r="I10" s="144" t="str">
        <f>'LOTTO 150'!A34</f>
        <v>MOVI SPA</v>
      </c>
      <c r="J10" s="811">
        <f>'LOTTO 150'!B34</f>
        <v>80</v>
      </c>
      <c r="K10" s="812"/>
      <c r="L10" s="117"/>
      <c r="M10" s="118"/>
    </row>
    <row r="11" spans="1:13" ht="16.5" thickBot="1" x14ac:dyDescent="0.3">
      <c r="A11" s="816"/>
      <c r="B11" s="817"/>
      <c r="C11" s="817"/>
      <c r="D11" s="818"/>
      <c r="E11" s="119"/>
      <c r="F11" s="119"/>
      <c r="G11" s="119"/>
      <c r="H11" s="119"/>
      <c r="I11" s="144" t="str">
        <f>'LOTTO 150'!A35</f>
        <v>MEDISERV TECHNOLOIES ITALIA</v>
      </c>
      <c r="J11" s="811">
        <f>'LOTTO 150'!B35</f>
        <v>80</v>
      </c>
      <c r="K11" s="812"/>
      <c r="L11" s="117"/>
      <c r="M11" s="118"/>
    </row>
    <row r="12" spans="1:13" ht="16.5" thickBot="1" x14ac:dyDescent="0.3">
      <c r="A12" s="819" t="s">
        <v>431</v>
      </c>
      <c r="B12" s="820"/>
      <c r="C12" s="820"/>
      <c r="D12" s="821"/>
      <c r="E12" s="353"/>
      <c r="F12" s="105"/>
      <c r="G12" s="822" t="s">
        <v>432</v>
      </c>
      <c r="H12" s="823"/>
      <c r="I12" s="144" t="str">
        <f>'LOTTO 150'!A36</f>
        <v>COLOPLAST</v>
      </c>
      <c r="J12" s="811">
        <f>'LOTTO 150'!B36</f>
        <v>80</v>
      </c>
      <c r="K12" s="812"/>
      <c r="L12" s="117"/>
      <c r="M12" s="118"/>
    </row>
    <row r="13" spans="1:13" ht="16.5" thickBot="1" x14ac:dyDescent="0.3">
      <c r="A13" s="819" t="s">
        <v>433</v>
      </c>
      <c r="B13" s="820"/>
      <c r="C13" s="820"/>
      <c r="D13" s="821"/>
      <c r="E13" s="353"/>
      <c r="F13" s="105"/>
      <c r="G13" s="824">
        <f>'Elenco Lotti'!O407</f>
        <v>145750</v>
      </c>
      <c r="H13" s="825"/>
      <c r="I13" s="144"/>
      <c r="J13" s="811"/>
      <c r="K13" s="812"/>
      <c r="L13" s="117"/>
      <c r="M13" s="118"/>
    </row>
    <row r="14" spans="1:13" ht="16.5" thickBot="1" x14ac:dyDescent="0.3">
      <c r="A14" s="855"/>
      <c r="B14" s="856"/>
      <c r="C14" s="856"/>
      <c r="D14" s="857"/>
      <c r="E14" s="353"/>
      <c r="F14" s="105"/>
      <c r="G14" s="152"/>
      <c r="H14" s="152"/>
      <c r="I14" s="144"/>
      <c r="J14" s="811"/>
      <c r="K14" s="812"/>
      <c r="L14" s="117"/>
      <c r="M14" s="118"/>
    </row>
    <row r="15" spans="1:13" ht="16.5" thickBot="1" x14ac:dyDescent="0.3">
      <c r="A15" s="826" t="s">
        <v>434</v>
      </c>
      <c r="B15" s="820"/>
      <c r="C15" s="820"/>
      <c r="D15" s="821"/>
      <c r="E15" s="353"/>
      <c r="F15" s="105"/>
      <c r="G15" s="827"/>
      <c r="H15" s="827"/>
      <c r="I15" s="150"/>
      <c r="J15" s="828"/>
      <c r="K15" s="829"/>
      <c r="L15" s="105"/>
      <c r="M15" s="105"/>
    </row>
    <row r="16" spans="1:13" ht="15.75" x14ac:dyDescent="0.25">
      <c r="A16" s="819" t="s">
        <v>435</v>
      </c>
      <c r="B16" s="820"/>
      <c r="C16" s="820"/>
      <c r="D16" s="821"/>
      <c r="E16" s="353"/>
      <c r="F16" s="105"/>
      <c r="G16" s="830"/>
      <c r="H16" s="830"/>
      <c r="I16" s="105"/>
      <c r="J16" s="105"/>
      <c r="K16" s="105"/>
      <c r="L16" s="105"/>
      <c r="M16" s="105"/>
    </row>
    <row r="17" spans="1:13" ht="16.5" thickBot="1" x14ac:dyDescent="0.3">
      <c r="A17" s="831"/>
      <c r="B17" s="832"/>
      <c r="C17" s="832"/>
      <c r="D17" s="833"/>
      <c r="E17" s="3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ANTONIO PELLECCHIA SRL</v>
      </c>
      <c r="B20" s="223"/>
      <c r="C20" s="835">
        <v>0.5</v>
      </c>
      <c r="D20" s="835">
        <f>MAX(B20:B24)</f>
        <v>0</v>
      </c>
      <c r="E20" s="354" t="e">
        <f>POWER(B20/$D$20,$C$20)</f>
        <v>#DIV/0!</v>
      </c>
      <c r="F20" s="835">
        <v>40</v>
      </c>
      <c r="G20" s="354" t="e">
        <f>E20*$F$20</f>
        <v>#DIV/0!</v>
      </c>
      <c r="H20" s="134">
        <f>TRUNC($G$13-($G$13/100*B20),2)</f>
        <v>145750</v>
      </c>
      <c r="I20" s="193" t="str">
        <f>A20</f>
        <v>ANTONIO PELLECCHIA SRL</v>
      </c>
      <c r="J20" s="199">
        <f>IF(I20=I8,J8,IF(I20=$H$7,$I$7,IF(I20=$H$8,$I$8,IF(I20=#REF!,#REF!,IF(I20=$H$10,$I$10,IF(I20=$H$11,$I$11,"1"))))))</f>
        <v>75.833333333333329</v>
      </c>
      <c r="K20" s="196" t="e">
        <f>G20</f>
        <v>#DIV/0!</v>
      </c>
      <c r="L20" s="70" t="e">
        <f>SUM(J20,K20)</f>
        <v>#DIV/0!</v>
      </c>
      <c r="M20" s="71" t="e">
        <f>IF(AND(K20&gt;=20,J20&gt;=60),"ANOMALIA","NO ANOMALIA")</f>
        <v>#DIV/0!</v>
      </c>
    </row>
    <row r="21" spans="1:13" ht="15.75" x14ac:dyDescent="0.2">
      <c r="A21" s="227" t="str">
        <f>I9</f>
        <v>AMBU</v>
      </c>
      <c r="B21" s="224"/>
      <c r="C21" s="836"/>
      <c r="D21" s="836"/>
      <c r="E21" s="355" t="e">
        <f>POWER(B21/$D$20,$C$20)</f>
        <v>#DIV/0!</v>
      </c>
      <c r="F21" s="836"/>
      <c r="G21" s="355" t="e">
        <f>E21*$F$20</f>
        <v>#DIV/0!</v>
      </c>
      <c r="H21" s="138">
        <f>TRUNC($G$13-($G$13/100*B21),2)</f>
        <v>145750</v>
      </c>
      <c r="I21" s="194" t="str">
        <f>A21</f>
        <v>AMBU</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MOVI SPA</v>
      </c>
      <c r="B22" s="224"/>
      <c r="C22" s="836"/>
      <c r="D22" s="836"/>
      <c r="E22" s="355" t="e">
        <f>POWER(B22/$D$20,$C$20)</f>
        <v>#DIV/0!</v>
      </c>
      <c r="F22" s="836"/>
      <c r="G22" s="355" t="e">
        <f>E22*$F$20</f>
        <v>#DIV/0!</v>
      </c>
      <c r="H22" s="138">
        <f>TRUNC($G$13-($G$13/100*B22),2)</f>
        <v>145750</v>
      </c>
      <c r="I22" s="194" t="str">
        <f>A22</f>
        <v>MOVI SPA</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MEDISERV TECHNOLOIES ITALIA</v>
      </c>
      <c r="B23" s="224"/>
      <c r="C23" s="836"/>
      <c r="D23" s="836"/>
      <c r="E23" s="355" t="e">
        <f>POWER(B23/$D$20,$C$20)</f>
        <v>#DIV/0!</v>
      </c>
      <c r="F23" s="836"/>
      <c r="G23" s="355" t="e">
        <f>E23*$F$20</f>
        <v>#DIV/0!</v>
      </c>
      <c r="H23" s="138">
        <f>TRUNC($G$13-($G$13/100*B23),2)</f>
        <v>145750</v>
      </c>
      <c r="I23" s="194" t="str">
        <f>A23</f>
        <v>MEDISERV TECHNOLOIES ITALIA</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COLOPLAST</v>
      </c>
      <c r="B24" s="225"/>
      <c r="C24" s="837"/>
      <c r="D24" s="837"/>
      <c r="E24" s="356" t="e">
        <f>POWER(B24/$D$20,$C$20)</f>
        <v>#DIV/0!</v>
      </c>
      <c r="F24" s="837"/>
      <c r="G24" s="356" t="e">
        <f>E24*$F$20</f>
        <v>#DIV/0!</v>
      </c>
      <c r="H24" s="142">
        <f>TRUNC($G$13-($G$13/100*B24),2)</f>
        <v>145750</v>
      </c>
      <c r="I24" s="195" t="str">
        <f>A24</f>
        <v>COLOPLAST</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95" priority="1" operator="containsText" text="NO ANOMALIA">
      <formula>NOT(ISERROR(SEARCH("NO ANOMALIA",M20)))</formula>
    </cfRule>
    <cfRule type="containsText" dxfId="94" priority="2" operator="containsText" text="ANOMALIA">
      <formula>NOT(ISERROR(SEARCH("ANOMALIA",M20)))</formula>
    </cfRule>
  </conditionalFormatting>
  <conditionalFormatting sqref="M20:M24">
    <cfRule type="containsText" dxfId="93" priority="3" operator="containsText" text="ANOMALIA">
      <formula>NOT(ISERROR(SEARCH("ANOMALIA",M20)))</formula>
    </cfRule>
  </conditionalFormatting>
  <conditionalFormatting sqref="L20:L24">
    <cfRule type="expression" dxfId="92" priority="4">
      <formula>L20=MAX($L$20:$L$28)</formula>
    </cfRule>
  </conditionalFormatting>
  <pageMargins left="0.7" right="0.7" top="0.75" bottom="0.75" header="0.3" footer="0.3"/>
  <pageSetup paperSize="9" orientation="portrait" r:id="rId1"/>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pageSetUpPr fitToPage="1"/>
  </sheetPr>
  <dimension ref="A1:K35"/>
  <sheetViews>
    <sheetView topLeftCell="A8" workbookViewId="0">
      <selection activeCell="J32" sqref="J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594</v>
      </c>
      <c r="B2" s="775"/>
      <c r="C2" s="775"/>
      <c r="D2" s="775"/>
      <c r="E2" s="775"/>
      <c r="F2" s="775"/>
      <c r="G2" s="775"/>
      <c r="H2" s="775"/>
      <c r="I2" s="775"/>
      <c r="J2" s="775"/>
      <c r="K2" s="776"/>
    </row>
    <row r="3" spans="1:11" ht="21" thickBot="1" x14ac:dyDescent="0.35">
      <c r="A3" s="777" t="str">
        <f>'Elenco Lotti'!B412</f>
        <v>983569611C</v>
      </c>
      <c r="B3" s="778"/>
      <c r="C3" s="778"/>
      <c r="D3" s="778"/>
      <c r="E3" s="778"/>
      <c r="F3" s="778"/>
      <c r="G3" s="778"/>
      <c r="H3" s="778"/>
      <c r="I3" s="778"/>
      <c r="J3" s="778"/>
      <c r="K3" s="779"/>
    </row>
    <row r="4" spans="1:11" ht="21" thickBot="1" x14ac:dyDescent="0.35">
      <c r="A4" s="802" t="str">
        <f>'Elenco Lotti'!C406</f>
        <v>Endoscopi monouso</v>
      </c>
      <c r="B4" s="803"/>
      <c r="C4" s="803"/>
      <c r="D4" s="803"/>
      <c r="E4" s="803"/>
      <c r="F4" s="803"/>
      <c r="G4" s="803"/>
      <c r="H4" s="803"/>
      <c r="I4" s="803"/>
      <c r="J4" s="803"/>
      <c r="K4" s="804"/>
    </row>
    <row r="5" spans="1:11" x14ac:dyDescent="0.2">
      <c r="A5" s="910" t="str">
        <f>'Elenco Lotti'!C412</f>
        <v>Mini-Ureterorenoscopio digitale flessibile monouso, con diametro tutto corpo 7,5 Fr,  completo di monitor medicale HD dedicato, con possibilità di interfaccia con il monitor di sala, dotato di: 
Angolo visione 0°
Profondità di campo 3-50mm
Campo visivo 90°
Sorgente di luce a LED e trasmissione con fibra ottica integrata
Angolo di flessione 270° in alto, 270° in basso
Doppia deflessione in caso di ostacolo al movimento della punta distale 
Diametro sezione operativa 7,5Fr 
Diametro massimo estremità distale 7,5 Fr
Lunghezza operativa 650mm
Diametro canale operativo 3,6 Fr
Sistema di blocco della deflessione
Possibilità di personalizzare i comandi sul device attribuendo agli stessi diverse funzioni
Sistema blocco fibra incluso 
Monitor HD con LCD screen, max risoluzione 1920x1200</v>
      </c>
      <c r="B5" s="911"/>
      <c r="C5" s="911"/>
      <c r="D5" s="911"/>
      <c r="E5" s="911"/>
      <c r="F5" s="911"/>
      <c r="G5" s="911"/>
      <c r="H5" s="911"/>
      <c r="I5" s="911"/>
      <c r="J5" s="911"/>
      <c r="K5" s="912"/>
    </row>
    <row r="6" spans="1:11" ht="114.75" customHeight="1" thickBot="1" x14ac:dyDescent="0.25">
      <c r="A6" s="913"/>
      <c r="B6" s="914"/>
      <c r="C6" s="914"/>
      <c r="D6" s="914"/>
      <c r="E6" s="914"/>
      <c r="F6" s="914"/>
      <c r="G6" s="914"/>
      <c r="H6" s="914"/>
      <c r="I6" s="914"/>
      <c r="J6" s="914"/>
      <c r="K6" s="91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9" customHeight="1" x14ac:dyDescent="0.2">
      <c r="A8" s="786" t="s">
        <v>622</v>
      </c>
      <c r="B8" s="468" t="str">
        <f>'Elenco Lotti'!R412</f>
        <v>ARCHIS SRL</v>
      </c>
      <c r="C8" s="217">
        <v>0.9</v>
      </c>
      <c r="D8" s="206">
        <v>0.9</v>
      </c>
      <c r="E8" s="207">
        <v>0.9</v>
      </c>
      <c r="F8" s="489">
        <f>AVERAGE(C8:E8)</f>
        <v>0.9</v>
      </c>
      <c r="G8" s="789">
        <f>MAX(F8:F12)</f>
        <v>0.9</v>
      </c>
      <c r="H8" s="447">
        <f>F8/$G8</f>
        <v>1</v>
      </c>
      <c r="I8" s="792">
        <v>50</v>
      </c>
      <c r="J8" s="88">
        <f>H8*I$8</f>
        <v>50</v>
      </c>
      <c r="K8" s="795" t="s">
        <v>709</v>
      </c>
    </row>
    <row r="9" spans="1:11" ht="39" customHeight="1" x14ac:dyDescent="0.2">
      <c r="A9" s="787"/>
      <c r="B9" s="469" t="str">
        <f>'Elenco Lotti'!R413</f>
        <v>CHIRURMEDICA SRL</v>
      </c>
      <c r="C9" s="218">
        <v>0.9</v>
      </c>
      <c r="D9" s="209">
        <v>0.9</v>
      </c>
      <c r="E9" s="210">
        <v>0.9</v>
      </c>
      <c r="F9" s="490">
        <f t="shared" ref="F9:F27" si="0">AVERAGE(C9:E9)</f>
        <v>0.9</v>
      </c>
      <c r="G9" s="790"/>
      <c r="H9" s="448">
        <f>F9/$G8</f>
        <v>1</v>
      </c>
      <c r="I9" s="793"/>
      <c r="J9" s="91">
        <f>H9*I$8</f>
        <v>50</v>
      </c>
      <c r="K9" s="796"/>
    </row>
    <row r="10" spans="1:11" ht="39" customHeight="1" x14ac:dyDescent="0.2">
      <c r="A10" s="787"/>
      <c r="B10" s="469" t="str">
        <f>'Elenco Lotti'!R414</f>
        <v>SBM SRL</v>
      </c>
      <c r="C10" s="218">
        <v>0.9</v>
      </c>
      <c r="D10" s="209">
        <v>0.9</v>
      </c>
      <c r="E10" s="210">
        <v>0.9</v>
      </c>
      <c r="F10" s="490">
        <f t="shared" si="0"/>
        <v>0.9</v>
      </c>
      <c r="G10" s="790"/>
      <c r="H10" s="448">
        <f>F10/$G8</f>
        <v>1</v>
      </c>
      <c r="I10" s="793"/>
      <c r="J10" s="91">
        <f>H10*I$8</f>
        <v>50</v>
      </c>
      <c r="K10" s="796"/>
    </row>
    <row r="11" spans="1:11" ht="39" customHeight="1" x14ac:dyDescent="0.2">
      <c r="A11" s="787"/>
      <c r="B11" s="469" t="str">
        <f>'Elenco Lotti'!R415</f>
        <v>DORNIER MEDTECH ITALIA</v>
      </c>
      <c r="C11" s="218">
        <v>0.9</v>
      </c>
      <c r="D11" s="209">
        <v>0.9</v>
      </c>
      <c r="E11" s="210">
        <v>0.9</v>
      </c>
      <c r="F11" s="490">
        <f t="shared" si="0"/>
        <v>0.9</v>
      </c>
      <c r="G11" s="790"/>
      <c r="H11" s="448">
        <f>F11/$G8</f>
        <v>1</v>
      </c>
      <c r="I11" s="793"/>
      <c r="J11" s="91">
        <f>H11*I$8</f>
        <v>50</v>
      </c>
      <c r="K11" s="796"/>
    </row>
    <row r="12" spans="1:11" ht="39" customHeight="1" thickBot="1" x14ac:dyDescent="0.25">
      <c r="A12" s="805"/>
      <c r="B12" s="470" t="str">
        <f>'Elenco Lotti'!R416</f>
        <v>LAWS MEDICAL EQUIPMENT SRL</v>
      </c>
      <c r="C12" s="220">
        <v>0.9</v>
      </c>
      <c r="D12" s="215">
        <v>0.9</v>
      </c>
      <c r="E12" s="216">
        <v>0.9</v>
      </c>
      <c r="F12" s="492">
        <f t="shared" si="0"/>
        <v>0.9</v>
      </c>
      <c r="G12" s="806"/>
      <c r="H12" s="450">
        <f>F12/$G8</f>
        <v>1</v>
      </c>
      <c r="I12" s="807"/>
      <c r="J12" s="102">
        <f>H12*I$8</f>
        <v>50</v>
      </c>
      <c r="K12" s="796"/>
    </row>
    <row r="13" spans="1:11" ht="39" customHeight="1" x14ac:dyDescent="0.2">
      <c r="A13" s="860" t="s">
        <v>623</v>
      </c>
      <c r="B13" s="96" t="str">
        <f>B8</f>
        <v>ARCHIS SRL</v>
      </c>
      <c r="C13" s="217">
        <v>0.9</v>
      </c>
      <c r="D13" s="206">
        <v>0.9</v>
      </c>
      <c r="E13" s="207">
        <v>0.9</v>
      </c>
      <c r="F13" s="221">
        <f t="shared" si="0"/>
        <v>0.9</v>
      </c>
      <c r="G13" s="861">
        <f>MAX(F13:F17)</f>
        <v>0.9</v>
      </c>
      <c r="H13" s="451">
        <f>F13/$G13</f>
        <v>1</v>
      </c>
      <c r="I13" s="859">
        <v>15</v>
      </c>
      <c r="J13" s="222">
        <f>H13*I$13</f>
        <v>15</v>
      </c>
      <c r="K13" s="796"/>
    </row>
    <row r="14" spans="1:11" ht="39" customHeight="1" x14ac:dyDescent="0.2">
      <c r="A14" s="787"/>
      <c r="B14" s="97" t="str">
        <f>B9</f>
        <v>CHIRURMEDICA SRL</v>
      </c>
      <c r="C14" s="218">
        <v>0.9</v>
      </c>
      <c r="D14" s="209">
        <v>0.9</v>
      </c>
      <c r="E14" s="210">
        <v>0.9</v>
      </c>
      <c r="F14" s="92">
        <f t="shared" si="0"/>
        <v>0.9</v>
      </c>
      <c r="G14" s="790"/>
      <c r="H14" s="448">
        <f>F14/$G13</f>
        <v>1</v>
      </c>
      <c r="I14" s="793"/>
      <c r="J14" s="91">
        <f>H14*I$13</f>
        <v>15</v>
      </c>
      <c r="K14" s="796"/>
    </row>
    <row r="15" spans="1:11" ht="39" customHeight="1" x14ac:dyDescent="0.2">
      <c r="A15" s="787"/>
      <c r="B15" s="97" t="str">
        <f>B10</f>
        <v>SBM SRL</v>
      </c>
      <c r="C15" s="218">
        <v>0.9</v>
      </c>
      <c r="D15" s="209">
        <v>0.9</v>
      </c>
      <c r="E15" s="210">
        <v>0.9</v>
      </c>
      <c r="F15" s="92">
        <f t="shared" si="0"/>
        <v>0.9</v>
      </c>
      <c r="G15" s="790"/>
      <c r="H15" s="448">
        <f>F15/$G13</f>
        <v>1</v>
      </c>
      <c r="I15" s="793"/>
      <c r="J15" s="91">
        <f>H15*I$13</f>
        <v>15</v>
      </c>
      <c r="K15" s="796"/>
    </row>
    <row r="16" spans="1:11" ht="39" customHeight="1" x14ac:dyDescent="0.2">
      <c r="A16" s="787"/>
      <c r="B16" s="97" t="str">
        <f>B11</f>
        <v>DORNIER MEDTECH ITALIA</v>
      </c>
      <c r="C16" s="218">
        <v>0.9</v>
      </c>
      <c r="D16" s="209">
        <v>0.9</v>
      </c>
      <c r="E16" s="210">
        <v>0.9</v>
      </c>
      <c r="F16" s="92">
        <f t="shared" si="0"/>
        <v>0.9</v>
      </c>
      <c r="G16" s="790"/>
      <c r="H16" s="448">
        <f>F16/$G13</f>
        <v>1</v>
      </c>
      <c r="I16" s="793"/>
      <c r="J16" s="91">
        <f>H16*I$13</f>
        <v>15</v>
      </c>
      <c r="K16" s="796"/>
    </row>
    <row r="17" spans="1:11" ht="39" customHeight="1" thickBot="1" x14ac:dyDescent="0.25">
      <c r="A17" s="788"/>
      <c r="B17" s="98" t="str">
        <f>B12</f>
        <v>LAWS MEDICAL EQUIPMENT SRL</v>
      </c>
      <c r="C17" s="220">
        <v>0.9</v>
      </c>
      <c r="D17" s="215">
        <v>0.9</v>
      </c>
      <c r="E17" s="216">
        <v>0.9</v>
      </c>
      <c r="F17" s="95">
        <f t="shared" si="0"/>
        <v>0.9</v>
      </c>
      <c r="G17" s="791"/>
      <c r="H17" s="449">
        <f>F17/$G13</f>
        <v>1</v>
      </c>
      <c r="I17" s="794"/>
      <c r="J17" s="94">
        <f>H17*I$13</f>
        <v>15</v>
      </c>
      <c r="K17" s="796"/>
    </row>
    <row r="18" spans="1:11" ht="39" customHeight="1" x14ac:dyDescent="0.2">
      <c r="A18" s="786" t="s">
        <v>427</v>
      </c>
      <c r="B18" s="99" t="str">
        <f>B8</f>
        <v>ARCHIS SRL</v>
      </c>
      <c r="C18" s="217">
        <v>0.9</v>
      </c>
      <c r="D18" s="206">
        <v>0.9</v>
      </c>
      <c r="E18" s="207">
        <v>0.9</v>
      </c>
      <c r="F18" s="89">
        <f t="shared" si="0"/>
        <v>0.9</v>
      </c>
      <c r="G18" s="789">
        <f>MAX(F18:F22)</f>
        <v>0.9</v>
      </c>
      <c r="H18" s="447">
        <f>F18/$G18</f>
        <v>1</v>
      </c>
      <c r="I18" s="792">
        <v>10</v>
      </c>
      <c r="J18" s="88">
        <f>H18*I$18</f>
        <v>10</v>
      </c>
      <c r="K18" s="796"/>
    </row>
    <row r="19" spans="1:11" ht="39" customHeight="1" x14ac:dyDescent="0.2">
      <c r="A19" s="787"/>
      <c r="B19" s="97" t="str">
        <f>B9</f>
        <v>CHIRURMEDICA SRL</v>
      </c>
      <c r="C19" s="218">
        <v>0.9</v>
      </c>
      <c r="D19" s="209">
        <v>0.9</v>
      </c>
      <c r="E19" s="210">
        <v>0.9</v>
      </c>
      <c r="F19" s="92">
        <f t="shared" si="0"/>
        <v>0.9</v>
      </c>
      <c r="G19" s="790"/>
      <c r="H19" s="448">
        <f>F19/$G18</f>
        <v>1</v>
      </c>
      <c r="I19" s="793"/>
      <c r="J19" s="91">
        <f>H19*I$18</f>
        <v>10</v>
      </c>
      <c r="K19" s="796"/>
    </row>
    <row r="20" spans="1:11" ht="39" customHeight="1" x14ac:dyDescent="0.2">
      <c r="A20" s="787"/>
      <c r="B20" s="97" t="str">
        <f>B10</f>
        <v>SBM SRL</v>
      </c>
      <c r="C20" s="218">
        <v>0.9</v>
      </c>
      <c r="D20" s="209">
        <v>0.9</v>
      </c>
      <c r="E20" s="210">
        <v>0.9</v>
      </c>
      <c r="F20" s="92">
        <f t="shared" si="0"/>
        <v>0.9</v>
      </c>
      <c r="G20" s="790"/>
      <c r="H20" s="448">
        <f>F20/$G18</f>
        <v>1</v>
      </c>
      <c r="I20" s="793"/>
      <c r="J20" s="91">
        <f>H20*I$18</f>
        <v>10</v>
      </c>
      <c r="K20" s="796"/>
    </row>
    <row r="21" spans="1:11" ht="39" customHeight="1" x14ac:dyDescent="0.2">
      <c r="A21" s="787"/>
      <c r="B21" s="97" t="str">
        <f>B11</f>
        <v>DORNIER MEDTECH ITALIA</v>
      </c>
      <c r="C21" s="218">
        <v>0.9</v>
      </c>
      <c r="D21" s="209">
        <v>0.9</v>
      </c>
      <c r="E21" s="210">
        <v>0.9</v>
      </c>
      <c r="F21" s="92">
        <f t="shared" si="0"/>
        <v>0.9</v>
      </c>
      <c r="G21" s="790"/>
      <c r="H21" s="448">
        <f>F21/$G18</f>
        <v>1</v>
      </c>
      <c r="I21" s="793"/>
      <c r="J21" s="91">
        <f>H21*I$18</f>
        <v>10</v>
      </c>
      <c r="K21" s="796"/>
    </row>
    <row r="22" spans="1:11" ht="39" customHeight="1" thickBot="1" x14ac:dyDescent="0.25">
      <c r="A22" s="805"/>
      <c r="B22" s="98" t="str">
        <f>B12</f>
        <v>LAWS MEDICAL EQUIPMENT SRL</v>
      </c>
      <c r="C22" s="220">
        <v>0.9</v>
      </c>
      <c r="D22" s="215">
        <v>0.9</v>
      </c>
      <c r="E22" s="216">
        <v>0.9</v>
      </c>
      <c r="F22" s="95">
        <f t="shared" si="0"/>
        <v>0.9</v>
      </c>
      <c r="G22" s="791"/>
      <c r="H22" s="449">
        <f>F22/$G18</f>
        <v>1</v>
      </c>
      <c r="I22" s="794"/>
      <c r="J22" s="94">
        <f>H22*I$18</f>
        <v>10</v>
      </c>
      <c r="K22" s="796"/>
    </row>
    <row r="23" spans="1:11" ht="39" customHeight="1" x14ac:dyDescent="0.2">
      <c r="A23" s="786" t="s">
        <v>621</v>
      </c>
      <c r="B23" s="99" t="str">
        <f>B8</f>
        <v>ARCHIS SRL</v>
      </c>
      <c r="C23" s="217">
        <v>1</v>
      </c>
      <c r="D23" s="206">
        <v>1</v>
      </c>
      <c r="E23" s="207">
        <v>1</v>
      </c>
      <c r="F23" s="89">
        <f t="shared" si="0"/>
        <v>1</v>
      </c>
      <c r="G23" s="789">
        <f>MAX(F23:F27)</f>
        <v>1</v>
      </c>
      <c r="H23" s="447">
        <f>F23/$G23</f>
        <v>1</v>
      </c>
      <c r="I23" s="792">
        <v>5</v>
      </c>
      <c r="J23" s="88">
        <f>H23*I$23</f>
        <v>5</v>
      </c>
      <c r="K23" s="796"/>
    </row>
    <row r="24" spans="1:11" ht="39" customHeight="1" x14ac:dyDescent="0.2">
      <c r="A24" s="787"/>
      <c r="B24" s="97" t="str">
        <f t="shared" ref="B24:B27" si="1">B9</f>
        <v>CHIRURMEDICA SRL</v>
      </c>
      <c r="C24" s="218">
        <v>1</v>
      </c>
      <c r="D24" s="209">
        <v>1</v>
      </c>
      <c r="E24" s="210">
        <v>1</v>
      </c>
      <c r="F24" s="92">
        <f t="shared" si="0"/>
        <v>1</v>
      </c>
      <c r="G24" s="790"/>
      <c r="H24" s="448">
        <f>F24/$G23</f>
        <v>1</v>
      </c>
      <c r="I24" s="793"/>
      <c r="J24" s="91">
        <f>H24*I$23</f>
        <v>5</v>
      </c>
      <c r="K24" s="796"/>
    </row>
    <row r="25" spans="1:11" ht="39" customHeight="1" x14ac:dyDescent="0.2">
      <c r="A25" s="787"/>
      <c r="B25" s="97" t="str">
        <f t="shared" si="1"/>
        <v>SBM SRL</v>
      </c>
      <c r="C25" s="218">
        <v>1</v>
      </c>
      <c r="D25" s="209">
        <v>1</v>
      </c>
      <c r="E25" s="210">
        <v>1</v>
      </c>
      <c r="F25" s="92">
        <f t="shared" si="0"/>
        <v>1</v>
      </c>
      <c r="G25" s="790"/>
      <c r="H25" s="448">
        <f>F25/$G23</f>
        <v>1</v>
      </c>
      <c r="I25" s="793"/>
      <c r="J25" s="91">
        <f>H25*I$23</f>
        <v>5</v>
      </c>
      <c r="K25" s="796"/>
    </row>
    <row r="26" spans="1:11" ht="39" customHeight="1" x14ac:dyDescent="0.2">
      <c r="A26" s="787"/>
      <c r="B26" s="97" t="str">
        <f t="shared" si="1"/>
        <v>DORNIER MEDTECH ITALIA</v>
      </c>
      <c r="C26" s="218">
        <v>1</v>
      </c>
      <c r="D26" s="209">
        <v>1</v>
      </c>
      <c r="E26" s="210">
        <v>1</v>
      </c>
      <c r="F26" s="92">
        <f t="shared" si="0"/>
        <v>1</v>
      </c>
      <c r="G26" s="790"/>
      <c r="H26" s="448">
        <f>F26/$G23</f>
        <v>1</v>
      </c>
      <c r="I26" s="793"/>
      <c r="J26" s="91">
        <f>H26*I$23</f>
        <v>5</v>
      </c>
      <c r="K26" s="796"/>
    </row>
    <row r="27" spans="1:11" ht="39" customHeight="1" thickBot="1" x14ac:dyDescent="0.25">
      <c r="A27" s="805"/>
      <c r="B27" s="100" t="str">
        <f t="shared" si="1"/>
        <v>LAWS MEDICAL EQUIPMENT SRL</v>
      </c>
      <c r="C27" s="220">
        <v>1</v>
      </c>
      <c r="D27" s="215">
        <v>1</v>
      </c>
      <c r="E27" s="216">
        <v>1</v>
      </c>
      <c r="F27" s="101">
        <f t="shared" si="0"/>
        <v>1</v>
      </c>
      <c r="G27" s="806"/>
      <c r="H27" s="450">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customHeight="1" x14ac:dyDescent="0.25">
      <c r="A29" s="798" t="s">
        <v>626</v>
      </c>
      <c r="B29" s="799"/>
      <c r="C29" s="106"/>
      <c r="D29" s="106"/>
      <c r="E29" s="106"/>
      <c r="F29" s="106"/>
      <c r="G29" s="106"/>
      <c r="H29" s="105"/>
      <c r="I29" s="105"/>
      <c r="J29" s="105"/>
      <c r="K29" s="105"/>
    </row>
    <row r="30" spans="1:11" ht="16.5" thickBot="1" x14ac:dyDescent="0.3">
      <c r="A30" s="800"/>
      <c r="B30" s="801"/>
      <c r="C30" s="106"/>
      <c r="D30" s="106"/>
      <c r="E30" s="106"/>
      <c r="F30" s="106"/>
      <c r="G30" s="106"/>
      <c r="H30" s="105"/>
      <c r="I30" s="105"/>
      <c r="J30" s="105"/>
      <c r="K30" s="105"/>
    </row>
    <row r="31" spans="1:11" ht="15.75" x14ac:dyDescent="0.25">
      <c r="A31" s="107" t="str">
        <f>B8</f>
        <v>ARCHIS SRL</v>
      </c>
      <c r="B31" s="108">
        <f>J8+J13+J18+J23</f>
        <v>80</v>
      </c>
      <c r="C31" s="535"/>
      <c r="D31" s="531"/>
      <c r="E31" s="531"/>
      <c r="F31" s="532"/>
      <c r="G31" s="531"/>
      <c r="H31" s="105"/>
      <c r="I31" s="105"/>
      <c r="J31" s="105"/>
      <c r="K31" s="105"/>
    </row>
    <row r="32" spans="1:11" ht="15.75" x14ac:dyDescent="0.25">
      <c r="A32" s="110" t="str">
        <f>B9</f>
        <v>CHIRURMEDICA SRL</v>
      </c>
      <c r="B32" s="111">
        <f>J9+J14+J19+J24</f>
        <v>80</v>
      </c>
      <c r="C32" s="535"/>
      <c r="D32" s="531"/>
      <c r="E32" s="531"/>
      <c r="F32" s="532"/>
      <c r="G32" s="531"/>
      <c r="H32" s="105"/>
      <c r="I32" s="105"/>
      <c r="J32" s="105"/>
      <c r="K32" s="105"/>
    </row>
    <row r="33" spans="1:11" ht="15.75" x14ac:dyDescent="0.25">
      <c r="A33" s="110" t="str">
        <f>B10</f>
        <v>SBM SRL</v>
      </c>
      <c r="B33" s="111">
        <f>J10+J15+J20+J25</f>
        <v>80</v>
      </c>
      <c r="C33" s="535"/>
      <c r="D33" s="531"/>
      <c r="E33" s="531"/>
      <c r="F33" s="532"/>
      <c r="G33" s="531"/>
      <c r="H33" s="105"/>
      <c r="I33" s="105"/>
      <c r="J33" s="105"/>
      <c r="K33" s="105"/>
    </row>
    <row r="34" spans="1:11" ht="15.75" x14ac:dyDescent="0.25">
      <c r="A34" s="110" t="str">
        <f>B11</f>
        <v>DORNIER MEDTECH ITALIA</v>
      </c>
      <c r="B34" s="111">
        <f>J11+J16+J21+J26</f>
        <v>80</v>
      </c>
      <c r="C34" s="535"/>
      <c r="D34" s="531"/>
      <c r="E34" s="531"/>
      <c r="F34" s="532"/>
      <c r="G34" s="531"/>
      <c r="H34" s="105"/>
      <c r="I34" s="105"/>
      <c r="J34" s="105"/>
      <c r="K34" s="105"/>
    </row>
    <row r="35" spans="1:11" ht="16.5" thickBot="1" x14ac:dyDescent="0.3">
      <c r="A35" s="112" t="str">
        <f>B12</f>
        <v>LAWS MEDICAL EQUIPMENT SRL</v>
      </c>
      <c r="B35" s="113">
        <f>J12+J17+J22+J27</f>
        <v>80</v>
      </c>
      <c r="C35" s="535"/>
      <c r="D35" s="531"/>
      <c r="E35" s="531"/>
      <c r="F35" s="532"/>
      <c r="G35" s="531"/>
      <c r="H35" s="105"/>
      <c r="I35" s="105"/>
      <c r="J35" s="105"/>
      <c r="K35" s="105"/>
    </row>
  </sheetData>
  <sheetProtection formatCells="0" formatColumns="0" formatRows="0" insertColumns="0" insertRows="0" insertHyperlinks="0" deleteColumns="0" deleteRows="0" sort="0" autoFilter="0" pivotTables="0"/>
  <mergeCells count="19">
    <mergeCell ref="A29:B30"/>
    <mergeCell ref="A13:A17"/>
    <mergeCell ref="G13:G17"/>
    <mergeCell ref="K8:K27"/>
    <mergeCell ref="B1:K1"/>
    <mergeCell ref="A2:K2"/>
    <mergeCell ref="A3:K3"/>
    <mergeCell ref="A4:K4"/>
    <mergeCell ref="A5:K6"/>
    <mergeCell ref="A8:A12"/>
    <mergeCell ref="G8:G12"/>
    <mergeCell ref="I8:I12"/>
    <mergeCell ref="A23:A27"/>
    <mergeCell ref="G23:G27"/>
    <mergeCell ref="I23:I27"/>
    <mergeCell ref="I13:I17"/>
    <mergeCell ref="A18:A22"/>
    <mergeCell ref="G18:G22"/>
    <mergeCell ref="I18:I22"/>
  </mergeCells>
  <conditionalFormatting sqref="F35">
    <cfRule type="colorScale" priority="1">
      <colorScale>
        <cfvo type="min"/>
        <cfvo type="percentile" val="50"/>
        <cfvo type="max"/>
        <color rgb="FFF8696B"/>
        <color rgb="FFFFEB84"/>
        <color rgb="FF63BE7B"/>
      </colorScale>
    </cfRule>
  </conditionalFormatting>
  <conditionalFormatting sqref="F31:F35">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62" orientation="landscape" r:id="rId1"/>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dimension ref="A1:M27"/>
  <sheetViews>
    <sheetView topLeftCell="A7" workbookViewId="0">
      <selection activeCell="J12" sqref="J12:K12"/>
    </sheetView>
  </sheetViews>
  <sheetFormatPr defaultColWidth="9.140625" defaultRowHeight="12.75" x14ac:dyDescent="0.2"/>
  <cols>
    <col min="1" max="1" width="31" style="77" bestFit="1"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594</v>
      </c>
      <c r="B2" s="775"/>
      <c r="C2" s="775"/>
      <c r="D2" s="775"/>
      <c r="E2" s="775"/>
      <c r="F2" s="775"/>
      <c r="G2" s="775"/>
      <c r="H2" s="775"/>
      <c r="I2" s="775"/>
      <c r="J2" s="775"/>
      <c r="K2" s="776"/>
      <c r="L2" s="105"/>
      <c r="M2" s="105"/>
    </row>
    <row r="3" spans="1:13" ht="21" thickBot="1" x14ac:dyDescent="0.35">
      <c r="A3" s="777" t="str">
        <f>'Elenco Lotti'!B412</f>
        <v>983569611C</v>
      </c>
      <c r="B3" s="778"/>
      <c r="C3" s="778"/>
      <c r="D3" s="778"/>
      <c r="E3" s="778"/>
      <c r="F3" s="778"/>
      <c r="G3" s="778"/>
      <c r="H3" s="778"/>
      <c r="I3" s="778"/>
      <c r="J3" s="778"/>
      <c r="K3" s="779"/>
      <c r="L3" s="105"/>
      <c r="M3" s="105"/>
    </row>
    <row r="4" spans="1:13" ht="21" thickBot="1" x14ac:dyDescent="0.35">
      <c r="A4" s="802" t="str">
        <f>'Elenco Lotti'!C406</f>
        <v>Endoscopi monouso</v>
      </c>
      <c r="B4" s="803"/>
      <c r="C4" s="803"/>
      <c r="D4" s="803"/>
      <c r="E4" s="803"/>
      <c r="F4" s="803"/>
      <c r="G4" s="803"/>
      <c r="H4" s="803"/>
      <c r="I4" s="803"/>
      <c r="J4" s="803"/>
      <c r="K4" s="804"/>
      <c r="L4" s="105"/>
      <c r="M4" s="105"/>
    </row>
    <row r="5" spans="1:13" ht="15.75" customHeight="1" x14ac:dyDescent="0.25">
      <c r="A5" s="910" t="str">
        <f>'Elenco Lotti'!C412</f>
        <v>Mini-Ureterorenoscopio digitale flessibile monouso, con diametro tutto corpo 7,5 Fr,  completo di monitor medicale HD dedicato, con possibilità di interfaccia con il monitor di sala, dotato di: 
Angolo visione 0°
Profondità di campo 3-50mm
Campo visivo 90°
Sorgente di luce a LED e trasmissione con fibra ottica integrata
Angolo di flessione 270° in alto, 270° in basso
Doppia deflessione in caso di ostacolo al movimento della punta distale 
Diametro sezione operativa 7,5Fr 
Diametro massimo estremità distale 7,5 Fr
Lunghezza operativa 650mm
Diametro canale operativo 3,6 Fr
Sistema di blocco della deflessione
Possibilità di personalizzare i comandi sul device attribuendo agli stessi diverse funzioni
Sistema blocco fibra incluso 
Monitor HD con LCD screen, max risoluzione 1920x1200</v>
      </c>
      <c r="B5" s="911"/>
      <c r="C5" s="911"/>
      <c r="D5" s="911"/>
      <c r="E5" s="911"/>
      <c r="F5" s="911"/>
      <c r="G5" s="911"/>
      <c r="H5" s="911"/>
      <c r="I5" s="911"/>
      <c r="J5" s="911"/>
      <c r="K5" s="912"/>
      <c r="L5" s="105"/>
      <c r="M5" s="105"/>
    </row>
    <row r="6" spans="1:13" ht="116.25" customHeight="1" thickBot="1" x14ac:dyDescent="0.3">
      <c r="A6" s="913"/>
      <c r="B6" s="914"/>
      <c r="C6" s="914"/>
      <c r="D6" s="914"/>
      <c r="E6" s="914"/>
      <c r="F6" s="914"/>
      <c r="G6" s="914"/>
      <c r="H6" s="914"/>
      <c r="I6" s="914"/>
      <c r="J6" s="914"/>
      <c r="K6" s="91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151'!A31</f>
        <v>ARCHIS SRL</v>
      </c>
      <c r="J8" s="811">
        <f>'LOTTO 151'!B31</f>
        <v>80</v>
      </c>
      <c r="K8" s="812"/>
      <c r="L8" s="117"/>
      <c r="M8" s="118"/>
    </row>
    <row r="9" spans="1:13" ht="16.5" thickBot="1" x14ac:dyDescent="0.3">
      <c r="A9" s="808"/>
      <c r="B9" s="808"/>
      <c r="C9" s="808"/>
      <c r="D9" s="808"/>
      <c r="E9" s="808"/>
      <c r="F9" s="808"/>
      <c r="G9" s="808"/>
      <c r="H9" s="808"/>
      <c r="I9" s="144" t="str">
        <f>'LOTTO 151'!A32</f>
        <v>CHIRURMEDICA SRL</v>
      </c>
      <c r="J9" s="811">
        <f>'LOTTO 151'!B32</f>
        <v>80</v>
      </c>
      <c r="K9" s="812"/>
      <c r="L9" s="117"/>
      <c r="M9" s="118"/>
    </row>
    <row r="10" spans="1:13" ht="16.5" thickBot="1" x14ac:dyDescent="0.3">
      <c r="A10" s="813" t="s">
        <v>430</v>
      </c>
      <c r="B10" s="814"/>
      <c r="C10" s="814"/>
      <c r="D10" s="815"/>
      <c r="E10" s="119"/>
      <c r="F10" s="119"/>
      <c r="G10" s="119"/>
      <c r="H10" s="119"/>
      <c r="I10" s="144" t="str">
        <f>'LOTTO 151'!A33</f>
        <v>SBM SRL</v>
      </c>
      <c r="J10" s="811">
        <f>'LOTTO 151'!B33</f>
        <v>80</v>
      </c>
      <c r="K10" s="812"/>
      <c r="L10" s="117"/>
      <c r="M10" s="118"/>
    </row>
    <row r="11" spans="1:13" ht="16.5" thickBot="1" x14ac:dyDescent="0.3">
      <c r="A11" s="816"/>
      <c r="B11" s="817"/>
      <c r="C11" s="817"/>
      <c r="D11" s="818"/>
      <c r="E11" s="119"/>
      <c r="F11" s="119"/>
      <c r="G11" s="119"/>
      <c r="H11" s="119"/>
      <c r="I11" s="144" t="str">
        <f>'LOTTO 151'!A34</f>
        <v>DORNIER MEDTECH ITALIA</v>
      </c>
      <c r="J11" s="811">
        <f>'LOTTO 151'!B34</f>
        <v>80</v>
      </c>
      <c r="K11" s="812"/>
      <c r="L11" s="117"/>
      <c r="M11" s="118"/>
    </row>
    <row r="12" spans="1:13" ht="16.5" thickBot="1" x14ac:dyDescent="0.3">
      <c r="A12" s="819" t="s">
        <v>431</v>
      </c>
      <c r="B12" s="820"/>
      <c r="C12" s="820"/>
      <c r="D12" s="821"/>
      <c r="E12" s="361"/>
      <c r="F12" s="105"/>
      <c r="G12" s="822" t="s">
        <v>432</v>
      </c>
      <c r="H12" s="823"/>
      <c r="I12" s="144" t="str">
        <f>'LOTTO 151'!A35</f>
        <v>LAWS MEDICAL EQUIPMENT SRL</v>
      </c>
      <c r="J12" s="811">
        <f>'LOTTO 151'!B35</f>
        <v>80</v>
      </c>
      <c r="K12" s="812"/>
      <c r="L12" s="117"/>
      <c r="M12" s="118"/>
    </row>
    <row r="13" spans="1:13" ht="16.5" thickBot="1" x14ac:dyDescent="0.3">
      <c r="A13" s="819" t="s">
        <v>433</v>
      </c>
      <c r="B13" s="820"/>
      <c r="C13" s="820"/>
      <c r="D13" s="821"/>
      <c r="E13" s="361"/>
      <c r="F13" s="105"/>
      <c r="G13" s="824">
        <f>'Elenco Lotti'!O412</f>
        <v>233200</v>
      </c>
      <c r="H13" s="825"/>
      <c r="I13" s="144"/>
      <c r="J13" s="811"/>
      <c r="K13" s="812"/>
      <c r="L13" s="117"/>
      <c r="M13" s="118"/>
    </row>
    <row r="14" spans="1:13" ht="16.5" thickBot="1" x14ac:dyDescent="0.3">
      <c r="A14" s="855"/>
      <c r="B14" s="856"/>
      <c r="C14" s="856"/>
      <c r="D14" s="857"/>
      <c r="E14" s="361"/>
      <c r="F14" s="105"/>
      <c r="G14" s="152"/>
      <c r="H14" s="152"/>
      <c r="I14" s="144"/>
      <c r="J14" s="811"/>
      <c r="K14" s="812"/>
      <c r="L14" s="117"/>
      <c r="M14" s="118"/>
    </row>
    <row r="15" spans="1:13" ht="16.5" thickBot="1" x14ac:dyDescent="0.3">
      <c r="A15" s="826" t="s">
        <v>434</v>
      </c>
      <c r="B15" s="820"/>
      <c r="C15" s="820"/>
      <c r="D15" s="821"/>
      <c r="E15" s="361"/>
      <c r="F15" s="105"/>
      <c r="G15" s="827"/>
      <c r="H15" s="827"/>
      <c r="I15" s="150"/>
      <c r="J15" s="828"/>
      <c r="K15" s="829"/>
      <c r="L15" s="105"/>
      <c r="M15" s="105"/>
    </row>
    <row r="16" spans="1:13" ht="15.75" x14ac:dyDescent="0.25">
      <c r="A16" s="819" t="s">
        <v>435</v>
      </c>
      <c r="B16" s="820"/>
      <c r="C16" s="820"/>
      <c r="D16" s="821"/>
      <c r="E16" s="361"/>
      <c r="F16" s="105"/>
      <c r="G16" s="830"/>
      <c r="H16" s="830"/>
      <c r="I16" s="105"/>
      <c r="J16" s="105"/>
      <c r="K16" s="105"/>
      <c r="L16" s="105"/>
      <c r="M16" s="105"/>
    </row>
    <row r="17" spans="1:13" ht="16.5" thickBot="1" x14ac:dyDescent="0.3">
      <c r="A17" s="831"/>
      <c r="B17" s="832"/>
      <c r="C17" s="832"/>
      <c r="D17" s="833"/>
      <c r="E17" s="361"/>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ARCHIS SRL</v>
      </c>
      <c r="B20" s="223"/>
      <c r="C20" s="835">
        <v>0.5</v>
      </c>
      <c r="D20" s="835">
        <f>MAX(B20:B24)</f>
        <v>0</v>
      </c>
      <c r="E20" s="362" t="e">
        <f>POWER(B20/$D$20,$C$20)</f>
        <v>#DIV/0!</v>
      </c>
      <c r="F20" s="835">
        <v>40</v>
      </c>
      <c r="G20" s="362" t="e">
        <f>E20*$F$20</f>
        <v>#DIV/0!</v>
      </c>
      <c r="H20" s="134">
        <f>TRUNC($G$13-($G$13/100*B20),2)</f>
        <v>233200</v>
      </c>
      <c r="I20" s="193" t="str">
        <f>A20</f>
        <v>ARCHIS SRL</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CHIRURMEDICA SRL</v>
      </c>
      <c r="B21" s="224"/>
      <c r="C21" s="836"/>
      <c r="D21" s="836"/>
      <c r="E21" s="363" t="e">
        <f>POWER(B21/$D$20,$C$20)</f>
        <v>#DIV/0!</v>
      </c>
      <c r="F21" s="836"/>
      <c r="G21" s="363" t="e">
        <f>E21*$F$20</f>
        <v>#DIV/0!</v>
      </c>
      <c r="H21" s="138">
        <f>TRUNC($G$13-($G$13/100*B21),2)</f>
        <v>233200</v>
      </c>
      <c r="I21" s="194" t="str">
        <f>A21</f>
        <v>CHIRURMEDICA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SBM SRL</v>
      </c>
      <c r="B22" s="224"/>
      <c r="C22" s="836"/>
      <c r="D22" s="836"/>
      <c r="E22" s="363" t="e">
        <f>POWER(B22/$D$20,$C$20)</f>
        <v>#DIV/0!</v>
      </c>
      <c r="F22" s="836"/>
      <c r="G22" s="363" t="e">
        <f>E22*$F$20</f>
        <v>#DIV/0!</v>
      </c>
      <c r="H22" s="138">
        <f>TRUNC($G$13-($G$13/100*B22),2)</f>
        <v>233200</v>
      </c>
      <c r="I22" s="194" t="str">
        <f>A22</f>
        <v>SBM SRL</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DORNIER MEDTECH ITALIA</v>
      </c>
      <c r="B23" s="224"/>
      <c r="C23" s="836"/>
      <c r="D23" s="836"/>
      <c r="E23" s="363" t="e">
        <f>POWER(B23/$D$20,$C$20)</f>
        <v>#DIV/0!</v>
      </c>
      <c r="F23" s="836"/>
      <c r="G23" s="363" t="e">
        <f>E23*$F$20</f>
        <v>#DIV/0!</v>
      </c>
      <c r="H23" s="138">
        <f>TRUNC($G$13-($G$13/100*B23),2)</f>
        <v>233200</v>
      </c>
      <c r="I23" s="194" t="str">
        <f>A23</f>
        <v>DORNIER MEDTECH ITALIA</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LAWS MEDICAL EQUIPMENT SRL</v>
      </c>
      <c r="B24" s="225"/>
      <c r="C24" s="837"/>
      <c r="D24" s="837"/>
      <c r="E24" s="364" t="e">
        <f>POWER(B24/$D$20,$C$20)</f>
        <v>#DIV/0!</v>
      </c>
      <c r="F24" s="837"/>
      <c r="G24" s="364" t="e">
        <f>E24*$F$20</f>
        <v>#DIV/0!</v>
      </c>
      <c r="H24" s="142">
        <f>TRUNC($G$13-($G$13/100*B24),2)</f>
        <v>233200</v>
      </c>
      <c r="I24" s="195" t="str">
        <f>A24</f>
        <v>LAWS MEDICAL EQUIPMENT SRL</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91" priority="1" operator="containsText" text="NO ANOMALIA">
      <formula>NOT(ISERROR(SEARCH("NO ANOMALIA",M20)))</formula>
    </cfRule>
    <cfRule type="containsText" dxfId="90" priority="2" operator="containsText" text="ANOMALIA">
      <formula>NOT(ISERROR(SEARCH("ANOMALIA",M20)))</formula>
    </cfRule>
  </conditionalFormatting>
  <conditionalFormatting sqref="M20:M24">
    <cfRule type="containsText" dxfId="89" priority="3" operator="containsText" text="ANOMALIA">
      <formula>NOT(ISERROR(SEARCH("ANOMALIA",M20)))</formula>
    </cfRule>
  </conditionalFormatting>
  <conditionalFormatting sqref="L20:L24">
    <cfRule type="expression" dxfId="88" priority="4">
      <formula>L20=MAX($L$20:$L$28)</formula>
    </cfRule>
  </conditionalFormatting>
  <pageMargins left="0.7" right="0.7" top="0.75" bottom="0.75" header="0.3" footer="0.3"/>
  <pageSetup paperSize="9" orientation="portrait" r:id="rId1"/>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tabColor rgb="FFFF0000"/>
    <pageSetUpPr fitToPage="1"/>
  </sheetPr>
  <dimension ref="A1:K15"/>
  <sheetViews>
    <sheetView workbookViewId="0">
      <selection activeCell="B8" sqref="B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595</v>
      </c>
      <c r="B2" s="775"/>
      <c r="C2" s="775"/>
      <c r="D2" s="775"/>
      <c r="E2" s="775"/>
      <c r="F2" s="775"/>
      <c r="G2" s="775"/>
      <c r="H2" s="775"/>
      <c r="I2" s="775"/>
      <c r="J2" s="775"/>
      <c r="K2" s="776"/>
    </row>
    <row r="3" spans="1:11" ht="21" thickBot="1" x14ac:dyDescent="0.35">
      <c r="A3" s="777">
        <f>'Elenco Lotti'!B417</f>
        <v>9835753026</v>
      </c>
      <c r="B3" s="778"/>
      <c r="C3" s="778"/>
      <c r="D3" s="778"/>
      <c r="E3" s="778"/>
      <c r="F3" s="778"/>
      <c r="G3" s="778"/>
      <c r="H3" s="778"/>
      <c r="I3" s="778"/>
      <c r="J3" s="778"/>
      <c r="K3" s="779"/>
    </row>
    <row r="4" spans="1:11" ht="21" thickBot="1" x14ac:dyDescent="0.35">
      <c r="A4" s="802" t="str">
        <f>'Elenco Lotti'!C406</f>
        <v>Endoscopi monouso</v>
      </c>
      <c r="B4" s="803"/>
      <c r="C4" s="803"/>
      <c r="D4" s="803"/>
      <c r="E4" s="803"/>
      <c r="F4" s="803"/>
      <c r="G4" s="803"/>
      <c r="H4" s="803"/>
      <c r="I4" s="803"/>
      <c r="J4" s="803"/>
      <c r="K4" s="804"/>
    </row>
    <row r="5" spans="1:11" x14ac:dyDescent="0.2">
      <c r="A5" s="780" t="str">
        <f>'Elenco Lotti'!C417</f>
        <v>Accessorio Ureterorenoscopio flessibile : rubinetto-adattatore, con tenuta resistente alle perdite e due porte per poter introdurre in modo fluido e sicuro più strumenti durante l'intervento -passaggio di strumentario e dispositivi fino a 3F e 8F .</v>
      </c>
      <c r="B5" s="781"/>
      <c r="C5" s="781"/>
      <c r="D5" s="781"/>
      <c r="E5" s="781"/>
      <c r="F5" s="781"/>
      <c r="G5" s="781"/>
      <c r="H5" s="781"/>
      <c r="I5" s="781"/>
      <c r="J5" s="781"/>
      <c r="K5" s="782"/>
    </row>
    <row r="6" spans="1:11" ht="36.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57" t="s">
        <v>425</v>
      </c>
      <c r="B8" s="151" t="str">
        <f>'Elenco Lotti'!R417</f>
        <v>DESERTO</v>
      </c>
      <c r="C8" s="205"/>
      <c r="D8" s="206"/>
      <c r="E8" s="207"/>
      <c r="F8" s="89" t="e">
        <f>AVERAGE(C8:E8)</f>
        <v>#DIV/0!</v>
      </c>
      <c r="G8" s="358" t="e">
        <f>MAX(F8:F8)</f>
        <v>#DIV/0!</v>
      </c>
      <c r="H8" s="358" t="e">
        <f>F8/$G8</f>
        <v>#DIV/0!</v>
      </c>
      <c r="I8" s="359">
        <v>35</v>
      </c>
      <c r="J8" s="88" t="e">
        <f>H8*I$8</f>
        <v>#DIV/0!</v>
      </c>
      <c r="K8" s="360"/>
    </row>
    <row r="9" spans="1:11" ht="48" customHeight="1" thickBot="1" x14ac:dyDescent="0.25">
      <c r="A9" s="357" t="s">
        <v>426</v>
      </c>
      <c r="B9" s="96" t="str">
        <f>B8</f>
        <v>DESERTO</v>
      </c>
      <c r="C9" s="205"/>
      <c r="D9" s="206"/>
      <c r="E9" s="207"/>
      <c r="F9" s="89" t="e">
        <f>AVERAGE(C9:E9)</f>
        <v>#DIV/0!</v>
      </c>
      <c r="G9" s="358" t="e">
        <f>MAX(F9:F9)</f>
        <v>#DIV/0!</v>
      </c>
      <c r="H9" s="358" t="e">
        <f>F9/$G9</f>
        <v>#DIV/0!</v>
      </c>
      <c r="I9" s="359">
        <v>10</v>
      </c>
      <c r="J9" s="88" t="e">
        <f>H9*I$9</f>
        <v>#DIV/0!</v>
      </c>
      <c r="K9" s="360"/>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tabColor rgb="FFFF0000"/>
  </sheetPr>
  <dimension ref="A1:M19"/>
  <sheetViews>
    <sheetView workbookViewId="0">
      <selection activeCell="I29" sqref="I2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595</v>
      </c>
      <c r="B2" s="775"/>
      <c r="C2" s="775"/>
      <c r="D2" s="775"/>
      <c r="E2" s="775"/>
      <c r="F2" s="775"/>
      <c r="G2" s="775"/>
      <c r="H2" s="775"/>
      <c r="I2" s="775"/>
      <c r="J2" s="775"/>
      <c r="K2" s="776"/>
      <c r="L2" s="105"/>
      <c r="M2" s="105"/>
    </row>
    <row r="3" spans="1:13" ht="21" thickBot="1" x14ac:dyDescent="0.35">
      <c r="A3" s="777">
        <f>'Elenco Lotti'!B417</f>
        <v>9835753026</v>
      </c>
      <c r="B3" s="778"/>
      <c r="C3" s="778"/>
      <c r="D3" s="778"/>
      <c r="E3" s="778"/>
      <c r="F3" s="778"/>
      <c r="G3" s="778"/>
      <c r="H3" s="778"/>
      <c r="I3" s="778"/>
      <c r="J3" s="778"/>
      <c r="K3" s="779"/>
      <c r="L3" s="105"/>
      <c r="M3" s="105"/>
    </row>
    <row r="4" spans="1:13" ht="21" thickBot="1" x14ac:dyDescent="0.35">
      <c r="A4" s="802" t="str">
        <f>'Elenco Lotti'!C406</f>
        <v>Endoscopi monouso</v>
      </c>
      <c r="B4" s="803"/>
      <c r="C4" s="803"/>
      <c r="D4" s="803"/>
      <c r="E4" s="803"/>
      <c r="F4" s="803"/>
      <c r="G4" s="803"/>
      <c r="H4" s="803"/>
      <c r="I4" s="803"/>
      <c r="J4" s="803"/>
      <c r="K4" s="804"/>
      <c r="L4" s="105"/>
      <c r="M4" s="105"/>
    </row>
    <row r="5" spans="1:13" ht="21.75" customHeight="1" x14ac:dyDescent="0.25">
      <c r="A5" s="780" t="str">
        <f>'Elenco Lotti'!C417</f>
        <v>Accessorio Ureterorenoscopio flessibile : rubinetto-adattatore, con tenuta resistente alle perdite e due porte per poter introdurre in modo fluido e sicuro più strumenti durante l'intervento -passaggio di strumentario e dispositivi fino a 3F e 8F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152'!A15</f>
        <v>DESERTO</v>
      </c>
      <c r="J8" s="811" t="e">
        <f>'LOTTO 152'!B15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61"/>
      <c r="F12" s="105"/>
      <c r="G12" s="822" t="s">
        <v>432</v>
      </c>
      <c r="H12" s="823"/>
      <c r="I12" s="150"/>
      <c r="J12" s="828"/>
      <c r="K12" s="829"/>
      <c r="L12" s="117"/>
      <c r="M12" s="118"/>
    </row>
    <row r="13" spans="1:13" ht="16.5" thickBot="1" x14ac:dyDescent="0.3">
      <c r="A13" s="819" t="s">
        <v>433</v>
      </c>
      <c r="B13" s="820"/>
      <c r="C13" s="820"/>
      <c r="D13" s="821"/>
      <c r="E13" s="361"/>
      <c r="F13" s="105"/>
      <c r="G13" s="824">
        <f>'Elenco Lotti'!O417</f>
        <v>3180</v>
      </c>
      <c r="H13" s="825"/>
      <c r="I13" s="150"/>
      <c r="J13" s="828"/>
      <c r="K13" s="829"/>
      <c r="L13" s="117"/>
      <c r="M13" s="118"/>
    </row>
    <row r="14" spans="1:13" ht="16.5" thickBot="1" x14ac:dyDescent="0.3">
      <c r="A14" s="826" t="s">
        <v>434</v>
      </c>
      <c r="B14" s="820"/>
      <c r="C14" s="820"/>
      <c r="D14" s="821"/>
      <c r="E14" s="361"/>
      <c r="F14" s="105"/>
      <c r="G14" s="827"/>
      <c r="H14" s="827"/>
      <c r="I14" s="150"/>
      <c r="J14" s="828"/>
      <c r="K14" s="829"/>
      <c r="L14" s="105"/>
      <c r="M14" s="105"/>
    </row>
    <row r="15" spans="1:13" ht="15.75" x14ac:dyDescent="0.25">
      <c r="A15" s="819" t="s">
        <v>435</v>
      </c>
      <c r="B15" s="820"/>
      <c r="C15" s="820"/>
      <c r="D15" s="821"/>
      <c r="E15" s="361"/>
      <c r="F15" s="105"/>
      <c r="G15" s="830"/>
      <c r="H15" s="830"/>
      <c r="I15" s="105"/>
      <c r="J15" s="105"/>
      <c r="K15" s="105"/>
      <c r="L15" s="105"/>
      <c r="M15" s="105"/>
    </row>
    <row r="16" spans="1:13" ht="16.5" thickBot="1" x14ac:dyDescent="0.3">
      <c r="A16" s="831"/>
      <c r="B16" s="832"/>
      <c r="C16" s="832"/>
      <c r="D16" s="833"/>
      <c r="E16" s="361"/>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3180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87" priority="1" operator="containsText" text="NO ANOMALIA">
      <formula>NOT(ISERROR(SEARCH("NO ANOMALIA",M19)))</formula>
    </cfRule>
    <cfRule type="containsText" dxfId="86" priority="2" operator="containsText" text="ANOMALIA">
      <formula>NOT(ISERROR(SEARCH("ANOMALIA",M19)))</formula>
    </cfRule>
  </conditionalFormatting>
  <conditionalFormatting sqref="M19">
    <cfRule type="containsText" dxfId="85" priority="3" operator="containsText" text="ANOMALIA">
      <formula>NOT(ISERROR(SEARCH("ANOMALIA",M19)))</formula>
    </cfRule>
  </conditionalFormatting>
  <conditionalFormatting sqref="L19">
    <cfRule type="expression" dxfId="84" priority="4">
      <formula>L19=MAX($L$19:$L$23)</formula>
    </cfRule>
  </conditionalFormatting>
  <pageMargins left="0.7" right="0.7" top="0.75" bottom="0.75" header="0.3" footer="0.3"/>
  <pageSetup paperSize="9" orientation="portrait" r:id="rId1"/>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tabColor rgb="FFFF0000"/>
    <pageSetUpPr fitToPage="1"/>
  </sheetPr>
  <dimension ref="A1:K15"/>
  <sheetViews>
    <sheetView workbookViewId="0">
      <selection activeCell="F28" sqref="F2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596</v>
      </c>
      <c r="B2" s="775"/>
      <c r="C2" s="775"/>
      <c r="D2" s="775"/>
      <c r="E2" s="775"/>
      <c r="F2" s="775"/>
      <c r="G2" s="775"/>
      <c r="H2" s="775"/>
      <c r="I2" s="775"/>
      <c r="J2" s="775"/>
      <c r="K2" s="776"/>
    </row>
    <row r="3" spans="1:11" ht="21" thickBot="1" x14ac:dyDescent="0.35">
      <c r="A3" s="865" t="str">
        <f>'Elenco Lotti'!B418</f>
        <v>98357838E5</v>
      </c>
      <c r="B3" s="778"/>
      <c r="C3" s="778"/>
      <c r="D3" s="778"/>
      <c r="E3" s="778"/>
      <c r="F3" s="778"/>
      <c r="G3" s="778"/>
      <c r="H3" s="778"/>
      <c r="I3" s="778"/>
      <c r="J3" s="778"/>
      <c r="K3" s="779"/>
    </row>
    <row r="4" spans="1:11" ht="21" thickBot="1" x14ac:dyDescent="0.35">
      <c r="A4" s="802" t="str">
        <f>'Elenco Lotti'!C406</f>
        <v>Endoscopi monouso</v>
      </c>
      <c r="B4" s="803"/>
      <c r="C4" s="803"/>
      <c r="D4" s="803"/>
      <c r="E4" s="803"/>
      <c r="F4" s="803"/>
      <c r="G4" s="803"/>
      <c r="H4" s="803"/>
      <c r="I4" s="803"/>
      <c r="J4" s="803"/>
      <c r="K4" s="804"/>
    </row>
    <row r="5" spans="1:11" x14ac:dyDescent="0.2">
      <c r="A5" s="780" t="str">
        <f>'Elenco Lotti'!C418</f>
        <v>Accessorio ureterorenoscopio flessibile: siringa per irrigazione aggiuntiva e costante completa di tutti gli accessori</v>
      </c>
      <c r="B5" s="781"/>
      <c r="C5" s="781"/>
      <c r="D5" s="781"/>
      <c r="E5" s="781"/>
      <c r="F5" s="781"/>
      <c r="G5" s="781"/>
      <c r="H5" s="781"/>
      <c r="I5" s="781"/>
      <c r="J5" s="781"/>
      <c r="K5" s="782"/>
    </row>
    <row r="6" spans="1:11" ht="36.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65" t="s">
        <v>425</v>
      </c>
      <c r="B8" s="87" t="str">
        <f>'Elenco Lotti'!R418</f>
        <v>DESERTO</v>
      </c>
      <c r="C8" s="205"/>
      <c r="D8" s="206"/>
      <c r="E8" s="207"/>
      <c r="F8" s="89" t="e">
        <f>AVERAGE(C8:E8)</f>
        <v>#DIV/0!</v>
      </c>
      <c r="G8" s="366" t="e">
        <f>MAX(F8:F8)</f>
        <v>#DIV/0!</v>
      </c>
      <c r="H8" s="366" t="e">
        <f>F8/$G8</f>
        <v>#DIV/0!</v>
      </c>
      <c r="I8" s="367">
        <v>35</v>
      </c>
      <c r="J8" s="88" t="e">
        <f>H8*I$8</f>
        <v>#DIV/0!</v>
      </c>
      <c r="K8" s="368"/>
    </row>
    <row r="9" spans="1:11" ht="48" customHeight="1" thickBot="1" x14ac:dyDescent="0.25">
      <c r="A9" s="365" t="s">
        <v>426</v>
      </c>
      <c r="B9" s="96" t="str">
        <f>B8</f>
        <v>DESERTO</v>
      </c>
      <c r="C9" s="205"/>
      <c r="D9" s="206"/>
      <c r="E9" s="207"/>
      <c r="F9" s="89" t="e">
        <f>AVERAGE(C9:E9)</f>
        <v>#DIV/0!</v>
      </c>
      <c r="G9" s="366" t="e">
        <f>MAX(F9:F9)</f>
        <v>#DIV/0!</v>
      </c>
      <c r="H9" s="366" t="e">
        <f>F9/$G9</f>
        <v>#DIV/0!</v>
      </c>
      <c r="I9" s="367">
        <v>10</v>
      </c>
      <c r="J9" s="88" t="e">
        <f>H9*I$9</f>
        <v>#DIV/0!</v>
      </c>
      <c r="K9" s="368"/>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29">
    <pageSetUpPr fitToPage="1"/>
  </sheetPr>
  <dimension ref="A1:K30"/>
  <sheetViews>
    <sheetView topLeftCell="A4" workbookViewId="0">
      <selection activeCell="H36" sqref="H3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457</v>
      </c>
      <c r="B2" s="775"/>
      <c r="C2" s="775"/>
      <c r="D2" s="775"/>
      <c r="E2" s="775"/>
      <c r="F2" s="775"/>
      <c r="G2" s="775"/>
      <c r="H2" s="775"/>
      <c r="I2" s="775"/>
      <c r="J2" s="775"/>
      <c r="K2" s="776"/>
    </row>
    <row r="3" spans="1:11" ht="21" thickBot="1" x14ac:dyDescent="0.35">
      <c r="A3" s="777" t="str">
        <f>'Elenco Lotti'!B51</f>
        <v>9821922A6F</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Lotti'!C51</f>
        <v>Cateteri Ureterali punta aperta e curva con fori cm 70 circa da Ch 3 a CH 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Lotti'!R51</f>
        <v>ANTONIO PELLECCHIA SRL</v>
      </c>
      <c r="C8" s="205">
        <v>0.9</v>
      </c>
      <c r="D8" s="206">
        <v>0.9</v>
      </c>
      <c r="E8" s="207">
        <v>0.9</v>
      </c>
      <c r="F8" s="89">
        <f>AVERAGE(C8:E8)</f>
        <v>0.9</v>
      </c>
      <c r="G8" s="789">
        <f>MAX(F8:F11)</f>
        <v>0.9</v>
      </c>
      <c r="H8" s="414">
        <f>F8/$G8</f>
        <v>1</v>
      </c>
      <c r="I8" s="792">
        <v>50</v>
      </c>
      <c r="J8" s="88">
        <f>H8*I$8</f>
        <v>50</v>
      </c>
      <c r="K8" s="795" t="s">
        <v>644</v>
      </c>
    </row>
    <row r="9" spans="1:11" ht="15.75" x14ac:dyDescent="0.2">
      <c r="A9" s="787"/>
      <c r="B9" s="90" t="str">
        <f>'Elenco Lotti'!R52</f>
        <v>CHIRURMEDICA SRL</v>
      </c>
      <c r="C9" s="208">
        <v>0.75</v>
      </c>
      <c r="D9" s="209">
        <v>0.75</v>
      </c>
      <c r="E9" s="210">
        <v>0.75</v>
      </c>
      <c r="F9" s="92">
        <f t="shared" ref="F9:F23" si="0">AVERAGE(C9:E9)</f>
        <v>0.75</v>
      </c>
      <c r="G9" s="790"/>
      <c r="H9" s="415">
        <f>F9/$G8</f>
        <v>0.83333333333333326</v>
      </c>
      <c r="I9" s="793"/>
      <c r="J9" s="91">
        <f>H9*I$8</f>
        <v>41.666666666666664</v>
      </c>
      <c r="K9" s="796"/>
    </row>
    <row r="10" spans="1:11" ht="15.75" x14ac:dyDescent="0.2">
      <c r="A10" s="787"/>
      <c r="B10" s="90" t="str">
        <f>'Elenco Lotti'!R53</f>
        <v>TELEFLEX MEDICAL SRL</v>
      </c>
      <c r="C10" s="208">
        <v>0.25</v>
      </c>
      <c r="D10" s="209">
        <v>0.25</v>
      </c>
      <c r="E10" s="210">
        <v>0.25</v>
      </c>
      <c r="F10" s="92">
        <f t="shared" si="0"/>
        <v>0.25</v>
      </c>
      <c r="G10" s="790"/>
      <c r="H10" s="415">
        <f>F10/$G8</f>
        <v>0.27777777777777779</v>
      </c>
      <c r="I10" s="793"/>
      <c r="J10" s="91">
        <f>H10*I$8</f>
        <v>13.888888888888889</v>
      </c>
      <c r="K10" s="796"/>
    </row>
    <row r="11" spans="1:11" ht="16.5" thickBot="1" x14ac:dyDescent="0.25">
      <c r="A11" s="805"/>
      <c r="B11" s="93" t="str">
        <f>'Elenco Lotti'!R54</f>
        <v>COLOPLAST</v>
      </c>
      <c r="C11" s="214">
        <v>0.5</v>
      </c>
      <c r="D11" s="215">
        <v>0.5</v>
      </c>
      <c r="E11" s="216">
        <v>0.5</v>
      </c>
      <c r="F11" s="101">
        <f t="shared" si="0"/>
        <v>0.5</v>
      </c>
      <c r="G11" s="806"/>
      <c r="H11" s="416">
        <f>F11/$G8</f>
        <v>0.55555555555555558</v>
      </c>
      <c r="I11" s="807"/>
      <c r="J11" s="102">
        <f>H11*I$8</f>
        <v>27.777777777777779</v>
      </c>
      <c r="K11" s="796"/>
    </row>
    <row r="12" spans="1:11" ht="15.75" customHeight="1" x14ac:dyDescent="0.2">
      <c r="A12" s="860" t="s">
        <v>623</v>
      </c>
      <c r="B12" s="96" t="str">
        <f>B8</f>
        <v>ANTONIO PELLECCHIA SRL</v>
      </c>
      <c r="C12" s="205">
        <v>0.9</v>
      </c>
      <c r="D12" s="206">
        <v>0.9</v>
      </c>
      <c r="E12" s="207">
        <v>0.9</v>
      </c>
      <c r="F12" s="221">
        <f t="shared" si="0"/>
        <v>0.9</v>
      </c>
      <c r="G12" s="861">
        <f>MAX(F12:F15)</f>
        <v>0.9</v>
      </c>
      <c r="H12" s="422">
        <f>F12/$G12</f>
        <v>1</v>
      </c>
      <c r="I12" s="859">
        <v>15</v>
      </c>
      <c r="J12" s="222">
        <f>H12*I$12</f>
        <v>15</v>
      </c>
      <c r="K12" s="796"/>
    </row>
    <row r="13" spans="1:11" ht="15.75" x14ac:dyDescent="0.2">
      <c r="A13" s="787"/>
      <c r="B13" s="97" t="str">
        <f>B9</f>
        <v>CHIRURMEDICA SRL</v>
      </c>
      <c r="C13" s="208">
        <v>0.75</v>
      </c>
      <c r="D13" s="209">
        <v>0.75</v>
      </c>
      <c r="E13" s="210">
        <v>0.75</v>
      </c>
      <c r="F13" s="92">
        <f t="shared" si="0"/>
        <v>0.75</v>
      </c>
      <c r="G13" s="790"/>
      <c r="H13" s="415">
        <f>F13/$G12</f>
        <v>0.83333333333333326</v>
      </c>
      <c r="I13" s="793"/>
      <c r="J13" s="91">
        <f>H13*I$12</f>
        <v>12.499999999999998</v>
      </c>
      <c r="K13" s="796"/>
    </row>
    <row r="14" spans="1:11" ht="15.75" x14ac:dyDescent="0.2">
      <c r="A14" s="787"/>
      <c r="B14" s="97" t="str">
        <f>B10</f>
        <v>TELEFLEX MEDICAL SRL</v>
      </c>
      <c r="C14" s="208">
        <v>0.25</v>
      </c>
      <c r="D14" s="209">
        <v>0.25</v>
      </c>
      <c r="E14" s="210">
        <v>0.25</v>
      </c>
      <c r="F14" s="92">
        <f t="shared" si="0"/>
        <v>0.25</v>
      </c>
      <c r="G14" s="790"/>
      <c r="H14" s="415">
        <f>F14/$G12</f>
        <v>0.27777777777777779</v>
      </c>
      <c r="I14" s="793"/>
      <c r="J14" s="91">
        <f>H14*I$12</f>
        <v>4.166666666666667</v>
      </c>
      <c r="K14" s="796"/>
    </row>
    <row r="15" spans="1:11" ht="16.5" thickBot="1" x14ac:dyDescent="0.25">
      <c r="A15" s="788"/>
      <c r="B15" s="98" t="str">
        <f>B11</f>
        <v>COLOPLAST</v>
      </c>
      <c r="C15" s="214">
        <v>0.5</v>
      </c>
      <c r="D15" s="215">
        <v>0.5</v>
      </c>
      <c r="E15" s="216">
        <v>0.5</v>
      </c>
      <c r="F15" s="95">
        <f t="shared" si="0"/>
        <v>0.5</v>
      </c>
      <c r="G15" s="791"/>
      <c r="H15" s="418">
        <f>F15/$G12</f>
        <v>0.55555555555555558</v>
      </c>
      <c r="I15" s="794"/>
      <c r="J15" s="94">
        <f>H15*I$12</f>
        <v>8.3333333333333339</v>
      </c>
      <c r="K15" s="796"/>
    </row>
    <row r="16" spans="1:11" ht="15.75" customHeight="1" x14ac:dyDescent="0.2">
      <c r="A16" s="786" t="s">
        <v>427</v>
      </c>
      <c r="B16" s="99" t="str">
        <f>B8</f>
        <v>ANTONIO PELLECCHIA SRL</v>
      </c>
      <c r="C16" s="205">
        <v>0.9</v>
      </c>
      <c r="D16" s="206">
        <v>0.9</v>
      </c>
      <c r="E16" s="207">
        <v>0.9</v>
      </c>
      <c r="F16" s="89">
        <f t="shared" si="0"/>
        <v>0.9</v>
      </c>
      <c r="G16" s="789">
        <f>MAX(F16:F19)</f>
        <v>0.9</v>
      </c>
      <c r="H16" s="414">
        <f>F16/$G16</f>
        <v>1</v>
      </c>
      <c r="I16" s="792">
        <v>10</v>
      </c>
      <c r="J16" s="88">
        <f>H16*I$16</f>
        <v>10</v>
      </c>
      <c r="K16" s="796"/>
    </row>
    <row r="17" spans="1:11" ht="15.75" x14ac:dyDescent="0.2">
      <c r="A17" s="787"/>
      <c r="B17" s="97" t="str">
        <f>B9</f>
        <v>CHIRURMEDICA SRL</v>
      </c>
      <c r="C17" s="208">
        <v>0.75</v>
      </c>
      <c r="D17" s="209">
        <v>0.75</v>
      </c>
      <c r="E17" s="210">
        <v>0.75</v>
      </c>
      <c r="F17" s="92">
        <f t="shared" si="0"/>
        <v>0.75</v>
      </c>
      <c r="G17" s="790"/>
      <c r="H17" s="415">
        <f>F17/$G16</f>
        <v>0.83333333333333326</v>
      </c>
      <c r="I17" s="793"/>
      <c r="J17" s="91">
        <f>H17*I$16</f>
        <v>8.3333333333333321</v>
      </c>
      <c r="K17" s="796"/>
    </row>
    <row r="18" spans="1:11" ht="15.75" x14ac:dyDescent="0.2">
      <c r="A18" s="787"/>
      <c r="B18" s="97" t="str">
        <f>B10</f>
        <v>TELEFLEX MEDICAL SRL</v>
      </c>
      <c r="C18" s="208">
        <v>0.25</v>
      </c>
      <c r="D18" s="209">
        <v>0.25</v>
      </c>
      <c r="E18" s="210">
        <v>0.25</v>
      </c>
      <c r="F18" s="92">
        <f t="shared" si="0"/>
        <v>0.25</v>
      </c>
      <c r="G18" s="790"/>
      <c r="H18" s="415">
        <f>F18/$G16</f>
        <v>0.27777777777777779</v>
      </c>
      <c r="I18" s="793"/>
      <c r="J18" s="91">
        <f>H18*I$16</f>
        <v>2.7777777777777777</v>
      </c>
      <c r="K18" s="796"/>
    </row>
    <row r="19" spans="1:11" ht="16.5" thickBot="1" x14ac:dyDescent="0.25">
      <c r="A19" s="805"/>
      <c r="B19" s="98" t="str">
        <f>B11</f>
        <v>COLOPLAST</v>
      </c>
      <c r="C19" s="214">
        <v>0.5</v>
      </c>
      <c r="D19" s="215">
        <v>0.5</v>
      </c>
      <c r="E19" s="216">
        <v>0.5</v>
      </c>
      <c r="F19" s="95">
        <f t="shared" si="0"/>
        <v>0.5</v>
      </c>
      <c r="G19" s="791"/>
      <c r="H19" s="418">
        <f>F19/$G16</f>
        <v>0.55555555555555558</v>
      </c>
      <c r="I19" s="794"/>
      <c r="J19" s="94">
        <f>H19*I$16</f>
        <v>5.5555555555555554</v>
      </c>
      <c r="K19" s="796"/>
    </row>
    <row r="20" spans="1:11" ht="15.75" x14ac:dyDescent="0.2">
      <c r="A20" s="786" t="s">
        <v>621</v>
      </c>
      <c r="B20" s="99" t="str">
        <f>B8</f>
        <v>ANTONIO PELLECCHIA SRL</v>
      </c>
      <c r="C20" s="217">
        <v>1</v>
      </c>
      <c r="D20" s="206">
        <v>1</v>
      </c>
      <c r="E20" s="207">
        <v>1</v>
      </c>
      <c r="F20" s="89">
        <f t="shared" si="0"/>
        <v>1</v>
      </c>
      <c r="G20" s="789">
        <f>MAX(F20:F23)</f>
        <v>1</v>
      </c>
      <c r="H20" s="414">
        <f>F20/$G20</f>
        <v>1</v>
      </c>
      <c r="I20" s="792">
        <v>5</v>
      </c>
      <c r="J20" s="88">
        <f>H20*I$20</f>
        <v>5</v>
      </c>
      <c r="K20" s="796"/>
    </row>
    <row r="21" spans="1:11" ht="15.75" x14ac:dyDescent="0.2">
      <c r="A21" s="787"/>
      <c r="B21" s="97" t="str">
        <f>B9</f>
        <v>CHIRURMEDICA SRL</v>
      </c>
      <c r="C21" s="218">
        <v>1</v>
      </c>
      <c r="D21" s="209">
        <v>1</v>
      </c>
      <c r="E21" s="210">
        <v>1</v>
      </c>
      <c r="F21" s="92">
        <f t="shared" si="0"/>
        <v>1</v>
      </c>
      <c r="G21" s="790"/>
      <c r="H21" s="415">
        <f>F21/$G20</f>
        <v>1</v>
      </c>
      <c r="I21" s="793"/>
      <c r="J21" s="91">
        <f>H21*I$20</f>
        <v>5</v>
      </c>
      <c r="K21" s="796"/>
    </row>
    <row r="22" spans="1:11" ht="15.75" x14ac:dyDescent="0.2">
      <c r="A22" s="787"/>
      <c r="B22" s="97" t="str">
        <f>B10</f>
        <v>TELEFLEX MEDICAL SRL</v>
      </c>
      <c r="C22" s="218">
        <v>1</v>
      </c>
      <c r="D22" s="209">
        <v>1</v>
      </c>
      <c r="E22" s="210">
        <v>1</v>
      </c>
      <c r="F22" s="92">
        <f t="shared" si="0"/>
        <v>1</v>
      </c>
      <c r="G22" s="790"/>
      <c r="H22" s="415">
        <f>F22/$G20</f>
        <v>1</v>
      </c>
      <c r="I22" s="793"/>
      <c r="J22" s="91">
        <f>H22*I$20</f>
        <v>5</v>
      </c>
      <c r="K22" s="796"/>
    </row>
    <row r="23" spans="1:11" ht="16.5" thickBot="1" x14ac:dyDescent="0.25">
      <c r="A23" s="805"/>
      <c r="B23" s="100" t="str">
        <f>B11</f>
        <v>COLOPLAST</v>
      </c>
      <c r="C23" s="553">
        <v>1</v>
      </c>
      <c r="D23" s="554">
        <v>1</v>
      </c>
      <c r="E23" s="555">
        <v>1</v>
      </c>
      <c r="F23" s="101">
        <f t="shared" si="0"/>
        <v>1</v>
      </c>
      <c r="G23" s="806"/>
      <c r="H23" s="416">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421</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ANTONIO PELLECCHIA SRL</v>
      </c>
      <c r="B27" s="108">
        <f>J8+J12+J16+J20</f>
        <v>80</v>
      </c>
      <c r="C27" s="599"/>
      <c r="D27" s="531"/>
      <c r="E27" s="531"/>
      <c r="F27" s="532"/>
      <c r="G27" s="109"/>
      <c r="H27" s="105"/>
      <c r="I27" s="105"/>
      <c r="J27" s="105"/>
      <c r="K27" s="105"/>
    </row>
    <row r="28" spans="1:11" ht="15.75" x14ac:dyDescent="0.25">
      <c r="A28" s="110" t="str">
        <f>B9</f>
        <v>CHIRURMEDICA SRL</v>
      </c>
      <c r="B28" s="111">
        <f>J9+J13+J17+J21</f>
        <v>67.5</v>
      </c>
      <c r="C28" s="599"/>
      <c r="D28" s="531"/>
      <c r="E28" s="531"/>
      <c r="F28" s="532"/>
      <c r="G28" s="109"/>
      <c r="H28" s="105"/>
      <c r="I28" s="105"/>
      <c r="J28" s="105"/>
      <c r="K28" s="105"/>
    </row>
    <row r="29" spans="1:11" ht="15.75" x14ac:dyDescent="0.25">
      <c r="A29" s="110" t="str">
        <f>B10</f>
        <v>TELEFLEX MEDICAL SRL</v>
      </c>
      <c r="B29" s="111">
        <f>J10+J14+J18+J22</f>
        <v>25.833333333333336</v>
      </c>
      <c r="C29" s="599"/>
      <c r="D29" s="531"/>
      <c r="E29" s="531"/>
      <c r="F29" s="532"/>
      <c r="G29" s="109"/>
      <c r="H29" s="105"/>
      <c r="I29" s="105"/>
      <c r="J29" s="105"/>
      <c r="K29" s="105"/>
    </row>
    <row r="30" spans="1:11" ht="16.5" thickBot="1" x14ac:dyDescent="0.3">
      <c r="A30" s="112" t="str">
        <f>B11</f>
        <v>COLOPLAST</v>
      </c>
      <c r="B30" s="113">
        <f>J11+J15+J19+J23</f>
        <v>46.666666666666671</v>
      </c>
      <c r="C30" s="599"/>
      <c r="D30" s="531"/>
      <c r="E30" s="531"/>
      <c r="F30" s="532"/>
      <c r="G30" s="109"/>
      <c r="H30" s="105"/>
      <c r="I30" s="105"/>
      <c r="J30" s="105"/>
      <c r="K30" s="105"/>
    </row>
  </sheetData>
  <sheetProtection formatCells="0" formatColumns="0" formatRows="0" insertColumns="0" insertRows="0" insertHyperlinks="0" deleteColumns="0" deleteRows="0" sort="0" autoFilter="0" pivotTables="0"/>
  <mergeCells count="19">
    <mergeCell ref="K8:K23"/>
    <mergeCell ref="B1:K1"/>
    <mergeCell ref="A2:K2"/>
    <mergeCell ref="A3:K3"/>
    <mergeCell ref="A4:K4"/>
    <mergeCell ref="A5:K6"/>
    <mergeCell ref="I8:I11"/>
    <mergeCell ref="A8:A11"/>
    <mergeCell ref="G8:G11"/>
    <mergeCell ref="A25:B26"/>
    <mergeCell ref="A12:A15"/>
    <mergeCell ref="G12:G15"/>
    <mergeCell ref="I12:I15"/>
    <mergeCell ref="A16:A19"/>
    <mergeCell ref="A20:A23"/>
    <mergeCell ref="G20:G23"/>
    <mergeCell ref="I20:I23"/>
    <mergeCell ref="G16:G19"/>
    <mergeCell ref="I16:I19"/>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tabColor rgb="FFFF0000"/>
  </sheetPr>
  <dimension ref="A1:M19"/>
  <sheetViews>
    <sheetView workbookViewId="0">
      <selection activeCell="J30" sqref="J3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596</v>
      </c>
      <c r="B2" s="775"/>
      <c r="C2" s="775"/>
      <c r="D2" s="775"/>
      <c r="E2" s="775"/>
      <c r="F2" s="775"/>
      <c r="G2" s="775"/>
      <c r="H2" s="775"/>
      <c r="I2" s="775"/>
      <c r="J2" s="775"/>
      <c r="K2" s="776"/>
      <c r="L2" s="105"/>
      <c r="M2" s="105"/>
    </row>
    <row r="3" spans="1:13" ht="21" thickBot="1" x14ac:dyDescent="0.35">
      <c r="A3" s="865" t="str">
        <f>'Elenco Lotti'!B418</f>
        <v>98357838E5</v>
      </c>
      <c r="B3" s="778"/>
      <c r="C3" s="778"/>
      <c r="D3" s="778"/>
      <c r="E3" s="778"/>
      <c r="F3" s="778"/>
      <c r="G3" s="778"/>
      <c r="H3" s="778"/>
      <c r="I3" s="778"/>
      <c r="J3" s="778"/>
      <c r="K3" s="779"/>
      <c r="L3" s="105"/>
      <c r="M3" s="105"/>
    </row>
    <row r="4" spans="1:13" ht="21" thickBot="1" x14ac:dyDescent="0.35">
      <c r="A4" s="802" t="str">
        <f>'Elenco Lotti'!C406</f>
        <v>Endoscopi monouso</v>
      </c>
      <c r="B4" s="803"/>
      <c r="C4" s="803"/>
      <c r="D4" s="803"/>
      <c r="E4" s="803"/>
      <c r="F4" s="803"/>
      <c r="G4" s="803"/>
      <c r="H4" s="803"/>
      <c r="I4" s="803"/>
      <c r="J4" s="803"/>
      <c r="K4" s="804"/>
      <c r="L4" s="105"/>
      <c r="M4" s="105"/>
    </row>
    <row r="5" spans="1:13" ht="21.75" customHeight="1" x14ac:dyDescent="0.25">
      <c r="A5" s="780" t="str">
        <f>'Elenco Lotti'!C418</f>
        <v>Accessorio ureterorenoscopio flessibile: siringa per irrigazione aggiuntiva e costante completa di tutti gli accessori</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153'!A15</f>
        <v>DESERTO</v>
      </c>
      <c r="J8" s="811" t="e">
        <f>'LOTTO 153'!B15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69"/>
      <c r="F12" s="105"/>
      <c r="G12" s="822" t="s">
        <v>432</v>
      </c>
      <c r="H12" s="823"/>
      <c r="I12" s="150"/>
      <c r="J12" s="828"/>
      <c r="K12" s="829"/>
      <c r="L12" s="117"/>
      <c r="M12" s="118"/>
    </row>
    <row r="13" spans="1:13" ht="16.5" thickBot="1" x14ac:dyDescent="0.3">
      <c r="A13" s="819" t="s">
        <v>433</v>
      </c>
      <c r="B13" s="820"/>
      <c r="C13" s="820"/>
      <c r="D13" s="821"/>
      <c r="E13" s="369"/>
      <c r="F13" s="105"/>
      <c r="G13" s="824">
        <f>'Elenco Lotti'!O418</f>
        <v>21200</v>
      </c>
      <c r="H13" s="825"/>
      <c r="I13" s="150"/>
      <c r="J13" s="828"/>
      <c r="K13" s="829"/>
      <c r="L13" s="117"/>
      <c r="M13" s="118"/>
    </row>
    <row r="14" spans="1:13" ht="16.5" thickBot="1" x14ac:dyDescent="0.3">
      <c r="A14" s="826" t="s">
        <v>434</v>
      </c>
      <c r="B14" s="820"/>
      <c r="C14" s="820"/>
      <c r="D14" s="821"/>
      <c r="E14" s="369"/>
      <c r="F14" s="105"/>
      <c r="G14" s="827"/>
      <c r="H14" s="827"/>
      <c r="I14" s="150"/>
      <c r="J14" s="828"/>
      <c r="K14" s="829"/>
      <c r="L14" s="105"/>
      <c r="M14" s="105"/>
    </row>
    <row r="15" spans="1:13" ht="15.75" x14ac:dyDescent="0.25">
      <c r="A15" s="819" t="s">
        <v>435</v>
      </c>
      <c r="B15" s="820"/>
      <c r="C15" s="820"/>
      <c r="D15" s="821"/>
      <c r="E15" s="369"/>
      <c r="F15" s="105"/>
      <c r="G15" s="830"/>
      <c r="H15" s="830"/>
      <c r="I15" s="105"/>
      <c r="J15" s="105"/>
      <c r="K15" s="105"/>
      <c r="L15" s="105"/>
      <c r="M15" s="105"/>
    </row>
    <row r="16" spans="1:13" ht="16.5" thickBot="1" x14ac:dyDescent="0.3">
      <c r="A16" s="831"/>
      <c r="B16" s="832"/>
      <c r="C16" s="832"/>
      <c r="D16" s="833"/>
      <c r="E16" s="369"/>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21200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83" priority="1" operator="containsText" text="NO ANOMALIA">
      <formula>NOT(ISERROR(SEARCH("NO ANOMALIA",M19)))</formula>
    </cfRule>
    <cfRule type="containsText" dxfId="82" priority="2" operator="containsText" text="ANOMALIA">
      <formula>NOT(ISERROR(SEARCH("ANOMALIA",M19)))</formula>
    </cfRule>
  </conditionalFormatting>
  <conditionalFormatting sqref="M19">
    <cfRule type="containsText" dxfId="81" priority="3" operator="containsText" text="ANOMALIA">
      <formula>NOT(ISERROR(SEARCH("ANOMALIA",M19)))</formula>
    </cfRule>
  </conditionalFormatting>
  <conditionalFormatting sqref="L19">
    <cfRule type="expression" dxfId="80" priority="4">
      <formula>L19=MAX($L$19:$L$23)</formula>
    </cfRule>
  </conditionalFormatting>
  <pageMargins left="0.7" right="0.7" top="0.75" bottom="0.75" header="0.3" footer="0.3"/>
  <pageSetup paperSize="9" orientation="portrait" r:id="rId1"/>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pageSetUpPr fitToPage="1"/>
  </sheetPr>
  <dimension ref="A1:K15"/>
  <sheetViews>
    <sheetView workbookViewId="0">
      <selection activeCell="E19" sqref="E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597</v>
      </c>
      <c r="B2" s="775"/>
      <c r="C2" s="775"/>
      <c r="D2" s="775"/>
      <c r="E2" s="775"/>
      <c r="F2" s="775"/>
      <c r="G2" s="775"/>
      <c r="H2" s="775"/>
      <c r="I2" s="775"/>
      <c r="J2" s="775"/>
      <c r="K2" s="776"/>
    </row>
    <row r="3" spans="1:11" ht="21" thickBot="1" x14ac:dyDescent="0.35">
      <c r="A3" s="916" t="str">
        <f>'Elenco Lotti'!B420</f>
        <v>9835805B0C</v>
      </c>
      <c r="B3" s="917"/>
      <c r="C3" s="917"/>
      <c r="D3" s="917"/>
      <c r="E3" s="917"/>
      <c r="F3" s="917"/>
      <c r="G3" s="917"/>
      <c r="H3" s="917"/>
      <c r="I3" s="917"/>
      <c r="J3" s="917"/>
      <c r="K3" s="918"/>
    </row>
    <row r="4" spans="1:11" ht="21" thickBot="1" x14ac:dyDescent="0.35">
      <c r="A4" s="802" t="str">
        <f>'Elenco Lotti'!C420</f>
        <v>Ottica 0° - 4 mm compatibile per cistoscopio rigido con attacco Wolf</v>
      </c>
      <c r="B4" s="803"/>
      <c r="C4" s="803"/>
      <c r="D4" s="803"/>
      <c r="E4" s="803"/>
      <c r="F4" s="803"/>
      <c r="G4" s="803"/>
      <c r="H4" s="803"/>
      <c r="I4" s="803"/>
      <c r="J4" s="803"/>
      <c r="K4" s="804"/>
    </row>
    <row r="5" spans="1:11" x14ac:dyDescent="0.2">
      <c r="A5" s="780" t="str">
        <f>'Elenco Lotti'!C419</f>
        <v>Ottiche endoscopiche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46" t="s">
        <v>622</v>
      </c>
      <c r="B8" s="151" t="str">
        <f>'Elenco Lotti'!R420</f>
        <v>MOVI SPA</v>
      </c>
      <c r="C8" s="205">
        <v>0.9</v>
      </c>
      <c r="D8" s="206">
        <v>0.9</v>
      </c>
      <c r="E8" s="207">
        <v>0.9</v>
      </c>
      <c r="F8" s="89">
        <f>AVERAGE(C8:E8)</f>
        <v>0.9</v>
      </c>
      <c r="G8" s="447">
        <f>MAX(F8:F8)</f>
        <v>0.9</v>
      </c>
      <c r="H8" s="447">
        <f>F8/$G8</f>
        <v>1</v>
      </c>
      <c r="I8" s="445">
        <v>50</v>
      </c>
      <c r="J8" s="88">
        <f>H8*I$8</f>
        <v>50</v>
      </c>
      <c r="K8" s="795" t="s">
        <v>710</v>
      </c>
    </row>
    <row r="9" spans="1:11" ht="48" customHeight="1" thickBot="1" x14ac:dyDescent="0.25">
      <c r="A9" s="446" t="s">
        <v>623</v>
      </c>
      <c r="B9" s="96" t="str">
        <f>B8</f>
        <v>MOVI SPA</v>
      </c>
      <c r="C9" s="205">
        <v>0.9</v>
      </c>
      <c r="D9" s="206">
        <v>0.9</v>
      </c>
      <c r="E9" s="207">
        <v>0.9</v>
      </c>
      <c r="F9" s="89">
        <f>AVERAGE(C9:E9)</f>
        <v>0.9</v>
      </c>
      <c r="G9" s="447">
        <f>MAX(F9:F9)</f>
        <v>0.9</v>
      </c>
      <c r="H9" s="447">
        <f>F9/$G9</f>
        <v>1</v>
      </c>
      <c r="I9" s="445">
        <v>15</v>
      </c>
      <c r="J9" s="88">
        <f>H9*I$9</f>
        <v>15</v>
      </c>
      <c r="K9" s="796"/>
    </row>
    <row r="10" spans="1:11" ht="48" customHeight="1" thickBot="1" x14ac:dyDescent="0.25">
      <c r="A10" s="235" t="s">
        <v>427</v>
      </c>
      <c r="B10" s="236" t="str">
        <f>B8</f>
        <v>MOVI SPA</v>
      </c>
      <c r="C10" s="205">
        <v>0.9</v>
      </c>
      <c r="D10" s="206">
        <v>0.9</v>
      </c>
      <c r="E10" s="207">
        <v>0.9</v>
      </c>
      <c r="F10" s="406">
        <f>AVERAGE(C10:E10)</f>
        <v>0.9</v>
      </c>
      <c r="G10" s="407">
        <f>MAX(F10:F10)</f>
        <v>0.9</v>
      </c>
      <c r="H10" s="407">
        <f>F10/$G10</f>
        <v>1</v>
      </c>
      <c r="I10" s="408">
        <v>10</v>
      </c>
      <c r="J10" s="409">
        <f>H10*I$10</f>
        <v>10</v>
      </c>
      <c r="K10" s="796"/>
    </row>
    <row r="11" spans="1:11" ht="48" thickBot="1" x14ac:dyDescent="0.25">
      <c r="A11" s="235" t="s">
        <v>621</v>
      </c>
      <c r="B11" s="236" t="str">
        <f>B8</f>
        <v>MOVI SPA</v>
      </c>
      <c r="C11" s="237">
        <v>1</v>
      </c>
      <c r="D11" s="238">
        <v>1</v>
      </c>
      <c r="E11" s="239">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MOVI SPA</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597</v>
      </c>
      <c r="B2" s="775"/>
      <c r="C2" s="775"/>
      <c r="D2" s="775"/>
      <c r="E2" s="775"/>
      <c r="F2" s="775"/>
      <c r="G2" s="775"/>
      <c r="H2" s="775"/>
      <c r="I2" s="775"/>
      <c r="J2" s="775"/>
      <c r="K2" s="776"/>
      <c r="L2" s="105"/>
      <c r="M2" s="105"/>
    </row>
    <row r="3" spans="1:13" ht="21" thickBot="1" x14ac:dyDescent="0.35">
      <c r="A3" s="916" t="str">
        <f>'Elenco Lotti'!B420</f>
        <v>9835805B0C</v>
      </c>
      <c r="B3" s="917"/>
      <c r="C3" s="917"/>
      <c r="D3" s="917"/>
      <c r="E3" s="917"/>
      <c r="F3" s="917"/>
      <c r="G3" s="917"/>
      <c r="H3" s="917"/>
      <c r="I3" s="917"/>
      <c r="J3" s="917"/>
      <c r="K3" s="918"/>
      <c r="L3" s="105"/>
      <c r="M3" s="105"/>
    </row>
    <row r="4" spans="1:13" ht="21" thickBot="1" x14ac:dyDescent="0.35">
      <c r="A4" s="802" t="str">
        <f>'Elenco Lotti'!C420</f>
        <v>Ottica 0° - 4 mm compatibile per cistoscopio rigido con attacco Wolf</v>
      </c>
      <c r="B4" s="803"/>
      <c r="C4" s="803"/>
      <c r="D4" s="803"/>
      <c r="E4" s="803"/>
      <c r="F4" s="803"/>
      <c r="G4" s="803"/>
      <c r="H4" s="803"/>
      <c r="I4" s="803"/>
      <c r="J4" s="803"/>
      <c r="K4" s="804"/>
      <c r="L4" s="105"/>
      <c r="M4" s="105"/>
    </row>
    <row r="5" spans="1:13" ht="21.75" customHeight="1" x14ac:dyDescent="0.25">
      <c r="A5" s="780" t="str">
        <f>'Elenco Lotti'!C419</f>
        <v>Ottiche endoscopiche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154'!A15</f>
        <v>MOVI SPA</v>
      </c>
      <c r="J8" s="811">
        <f>'LOTTO 154'!B15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70"/>
      <c r="F12" s="105"/>
      <c r="G12" s="822" t="s">
        <v>432</v>
      </c>
      <c r="H12" s="823"/>
      <c r="I12" s="150"/>
      <c r="J12" s="828"/>
      <c r="K12" s="829"/>
      <c r="L12" s="117"/>
      <c r="M12" s="118"/>
    </row>
    <row r="13" spans="1:13" ht="16.5" thickBot="1" x14ac:dyDescent="0.3">
      <c r="A13" s="819" t="s">
        <v>433</v>
      </c>
      <c r="B13" s="820"/>
      <c r="C13" s="820"/>
      <c r="D13" s="821"/>
      <c r="E13" s="370"/>
      <c r="F13" s="105"/>
      <c r="G13" s="824">
        <f>'Elenco Lotti'!O420</f>
        <v>125928.00000000001</v>
      </c>
      <c r="H13" s="825"/>
      <c r="I13" s="150"/>
      <c r="J13" s="828"/>
      <c r="K13" s="829"/>
      <c r="L13" s="117"/>
      <c r="M13" s="118"/>
    </row>
    <row r="14" spans="1:13" ht="16.5" thickBot="1" x14ac:dyDescent="0.3">
      <c r="A14" s="826" t="s">
        <v>434</v>
      </c>
      <c r="B14" s="820"/>
      <c r="C14" s="820"/>
      <c r="D14" s="821"/>
      <c r="E14" s="370"/>
      <c r="F14" s="105"/>
      <c r="G14" s="827"/>
      <c r="H14" s="827"/>
      <c r="I14" s="150"/>
      <c r="J14" s="828"/>
      <c r="K14" s="829"/>
      <c r="L14" s="105"/>
      <c r="M14" s="105"/>
    </row>
    <row r="15" spans="1:13" ht="15.75" x14ac:dyDescent="0.25">
      <c r="A15" s="819" t="s">
        <v>435</v>
      </c>
      <c r="B15" s="820"/>
      <c r="C15" s="820"/>
      <c r="D15" s="821"/>
      <c r="E15" s="370"/>
      <c r="F15" s="105"/>
      <c r="G15" s="830"/>
      <c r="H15" s="830"/>
      <c r="I15" s="105"/>
      <c r="J15" s="105"/>
      <c r="K15" s="105"/>
      <c r="L15" s="105"/>
      <c r="M15" s="105"/>
    </row>
    <row r="16" spans="1:13" ht="16.5" thickBot="1" x14ac:dyDescent="0.3">
      <c r="A16" s="831"/>
      <c r="B16" s="832"/>
      <c r="C16" s="832"/>
      <c r="D16" s="833"/>
      <c r="E16" s="370"/>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MOVI SPA</v>
      </c>
      <c r="B19" s="246"/>
      <c r="C19" s="247">
        <v>0.5</v>
      </c>
      <c r="D19" s="247">
        <f>MAX(B19:B19)</f>
        <v>0</v>
      </c>
      <c r="E19" s="247" t="e">
        <f>POWER(B19/$D$19,$C$19)</f>
        <v>#DIV/0!</v>
      </c>
      <c r="F19" s="247">
        <v>40</v>
      </c>
      <c r="G19" s="247" t="e">
        <f>E19*$F$19</f>
        <v>#DIV/0!</v>
      </c>
      <c r="H19" s="248">
        <f>TRUNC($G$13-($G$13/100*B19),2)</f>
        <v>125928</v>
      </c>
      <c r="I19" s="249" t="str">
        <f>A19</f>
        <v>MOVI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79" priority="1" operator="containsText" text="NO ANOMALIA">
      <formula>NOT(ISERROR(SEARCH("NO ANOMALIA",M19)))</formula>
    </cfRule>
    <cfRule type="containsText" dxfId="78" priority="2" operator="containsText" text="ANOMALIA">
      <formula>NOT(ISERROR(SEARCH("ANOMALIA",M19)))</formula>
    </cfRule>
  </conditionalFormatting>
  <conditionalFormatting sqref="M19">
    <cfRule type="containsText" dxfId="77" priority="3" operator="containsText" text="ANOMALIA">
      <formula>NOT(ISERROR(SEARCH("ANOMALIA",M19)))</formula>
    </cfRule>
  </conditionalFormatting>
  <conditionalFormatting sqref="L19">
    <cfRule type="expression" dxfId="76" priority="4">
      <formula>L19=MAX($L$19:$L$23)</formula>
    </cfRule>
  </conditionalFormatting>
  <pageMargins left="0.7" right="0.7" top="0.75" bottom="0.75" header="0.3" footer="0.3"/>
  <pageSetup paperSize="9" orientation="portrait"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pageSetUpPr fitToPage="1"/>
  </sheetPr>
  <dimension ref="A1:K15"/>
  <sheetViews>
    <sheetView topLeftCell="A4" workbookViewId="0">
      <selection activeCell="G19" sqref="G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598</v>
      </c>
      <c r="B2" s="775"/>
      <c r="C2" s="775"/>
      <c r="D2" s="775"/>
      <c r="E2" s="775"/>
      <c r="F2" s="775"/>
      <c r="G2" s="775"/>
      <c r="H2" s="775"/>
      <c r="I2" s="775"/>
      <c r="J2" s="775"/>
      <c r="K2" s="776"/>
    </row>
    <row r="3" spans="1:11" ht="21" thickBot="1" x14ac:dyDescent="0.35">
      <c r="A3" s="916" t="str">
        <f>'Elenco Lotti'!B421</f>
        <v>98358353D0</v>
      </c>
      <c r="B3" s="917"/>
      <c r="C3" s="917"/>
      <c r="D3" s="917"/>
      <c r="E3" s="917"/>
      <c r="F3" s="917"/>
      <c r="G3" s="917"/>
      <c r="H3" s="917"/>
      <c r="I3" s="917"/>
      <c r="J3" s="917"/>
      <c r="K3" s="918"/>
    </row>
    <row r="4" spans="1:11" ht="21" thickBot="1" x14ac:dyDescent="0.35">
      <c r="A4" s="802" t="str">
        <f>'Elenco Lotti'!C421</f>
        <v>Ottica 70° - 4 mm compatibile per cistoscopio rigido con attacco Wolf</v>
      </c>
      <c r="B4" s="803"/>
      <c r="C4" s="803"/>
      <c r="D4" s="803"/>
      <c r="E4" s="803"/>
      <c r="F4" s="803"/>
      <c r="G4" s="803"/>
      <c r="H4" s="803"/>
      <c r="I4" s="803"/>
      <c r="J4" s="803"/>
      <c r="K4" s="804"/>
    </row>
    <row r="5" spans="1:11" x14ac:dyDescent="0.2">
      <c r="A5" s="780" t="str">
        <f>'Elenco Lotti'!C419</f>
        <v>Ottiche endoscopiche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46" t="s">
        <v>622</v>
      </c>
      <c r="B8" s="151" t="str">
        <f>'Elenco Lotti'!R421</f>
        <v>MOVI SPA</v>
      </c>
      <c r="C8" s="205">
        <v>0.9</v>
      </c>
      <c r="D8" s="206">
        <v>0.9</v>
      </c>
      <c r="E8" s="207">
        <v>0.9</v>
      </c>
      <c r="F8" s="89">
        <f>AVERAGE(C8:E8)</f>
        <v>0.9</v>
      </c>
      <c r="G8" s="447">
        <f>MAX(F8:F8)</f>
        <v>0.9</v>
      </c>
      <c r="H8" s="447">
        <f>F8/$G8</f>
        <v>1</v>
      </c>
      <c r="I8" s="445">
        <v>50</v>
      </c>
      <c r="J8" s="88">
        <f>H8*I$8</f>
        <v>50</v>
      </c>
      <c r="K8" s="795" t="s">
        <v>711</v>
      </c>
    </row>
    <row r="9" spans="1:11" ht="48" customHeight="1" thickBot="1" x14ac:dyDescent="0.25">
      <c r="A9" s="446" t="s">
        <v>623</v>
      </c>
      <c r="B9" s="96" t="str">
        <f>B8</f>
        <v>MOVI SPA</v>
      </c>
      <c r="C9" s="205">
        <v>0.9</v>
      </c>
      <c r="D9" s="206">
        <v>0.9</v>
      </c>
      <c r="E9" s="207">
        <v>0.9</v>
      </c>
      <c r="F9" s="89">
        <f>AVERAGE(C9:E9)</f>
        <v>0.9</v>
      </c>
      <c r="G9" s="447">
        <f>MAX(F9:F9)</f>
        <v>0.9</v>
      </c>
      <c r="H9" s="447">
        <f>F9/$G9</f>
        <v>1</v>
      </c>
      <c r="I9" s="445">
        <v>15</v>
      </c>
      <c r="J9" s="88">
        <f>H9*I$9</f>
        <v>15</v>
      </c>
      <c r="K9" s="796"/>
    </row>
    <row r="10" spans="1:11" ht="48" customHeight="1" thickBot="1" x14ac:dyDescent="0.25">
      <c r="A10" s="235" t="s">
        <v>427</v>
      </c>
      <c r="B10" s="236" t="str">
        <f>B8</f>
        <v>MOVI SPA</v>
      </c>
      <c r="C10" s="205">
        <v>0.9</v>
      </c>
      <c r="D10" s="206">
        <v>0.9</v>
      </c>
      <c r="E10" s="207">
        <v>0.9</v>
      </c>
      <c r="F10" s="406">
        <f>AVERAGE(C10:E10)</f>
        <v>0.9</v>
      </c>
      <c r="G10" s="407">
        <f>MAX(F10:F10)</f>
        <v>0.9</v>
      </c>
      <c r="H10" s="407">
        <f>F10/$G10</f>
        <v>1</v>
      </c>
      <c r="I10" s="408">
        <v>10</v>
      </c>
      <c r="J10" s="409">
        <f>H10*I$10</f>
        <v>10</v>
      </c>
      <c r="K10" s="796"/>
    </row>
    <row r="11" spans="1:11" ht="48" thickBot="1" x14ac:dyDescent="0.25">
      <c r="A11" s="235" t="s">
        <v>621</v>
      </c>
      <c r="B11" s="236" t="str">
        <f>B8</f>
        <v>MOVI SPA</v>
      </c>
      <c r="C11" s="237">
        <v>1</v>
      </c>
      <c r="D11" s="238">
        <v>1</v>
      </c>
      <c r="E11" s="239">
        <v>1</v>
      </c>
      <c r="F11" s="240">
        <f>AVERAGE(C11:E11)</f>
        <v>1</v>
      </c>
      <c r="G11" s="241">
        <f>MAX(F11:F11)</f>
        <v>1</v>
      </c>
      <c r="H11" s="241">
        <f>F11/$G11</f>
        <v>1</v>
      </c>
      <c r="I11" s="242">
        <v>5</v>
      </c>
      <c r="J11" s="243">
        <f>H11*I$11</f>
        <v>5</v>
      </c>
      <c r="K11" s="797"/>
    </row>
    <row r="12" spans="1:11" ht="16.5" thickBot="1" x14ac:dyDescent="0.3">
      <c r="A12" s="103"/>
      <c r="B12" s="104"/>
      <c r="C12" s="105"/>
      <c r="D12" s="105"/>
      <c r="E12" s="105"/>
      <c r="F12" s="105"/>
      <c r="G12" s="105"/>
      <c r="H12" s="105"/>
      <c r="I12" s="105"/>
      <c r="J12" s="105"/>
      <c r="K12" s="105"/>
    </row>
    <row r="13" spans="1:11" ht="15.75" x14ac:dyDescent="0.25">
      <c r="A13" s="798" t="s">
        <v>627</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MOVI SPA</v>
      </c>
      <c r="B15" s="234">
        <f>J8+J9+J10+J11</f>
        <v>80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7">
    <mergeCell ref="A13:B14"/>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598</v>
      </c>
      <c r="B2" s="775"/>
      <c r="C2" s="775"/>
      <c r="D2" s="775"/>
      <c r="E2" s="775"/>
      <c r="F2" s="775"/>
      <c r="G2" s="775"/>
      <c r="H2" s="775"/>
      <c r="I2" s="775"/>
      <c r="J2" s="775"/>
      <c r="K2" s="776"/>
      <c r="L2" s="105"/>
      <c r="M2" s="105"/>
    </row>
    <row r="3" spans="1:13" ht="21" thickBot="1" x14ac:dyDescent="0.35">
      <c r="A3" s="916" t="str">
        <f>'Elenco Lotti'!B421</f>
        <v>98358353D0</v>
      </c>
      <c r="B3" s="917"/>
      <c r="C3" s="917"/>
      <c r="D3" s="917"/>
      <c r="E3" s="917"/>
      <c r="F3" s="917"/>
      <c r="G3" s="917"/>
      <c r="H3" s="917"/>
      <c r="I3" s="917"/>
      <c r="J3" s="917"/>
      <c r="K3" s="918"/>
      <c r="L3" s="105"/>
      <c r="M3" s="105"/>
    </row>
    <row r="4" spans="1:13" ht="21" thickBot="1" x14ac:dyDescent="0.35">
      <c r="A4" s="802" t="str">
        <f>'Elenco Lotti'!C421</f>
        <v>Ottica 70° - 4 mm compatibile per cistoscopio rigido con attacco Wolf</v>
      </c>
      <c r="B4" s="803"/>
      <c r="C4" s="803"/>
      <c r="D4" s="803"/>
      <c r="E4" s="803"/>
      <c r="F4" s="803"/>
      <c r="G4" s="803"/>
      <c r="H4" s="803"/>
      <c r="I4" s="803"/>
      <c r="J4" s="803"/>
      <c r="K4" s="804"/>
      <c r="L4" s="105"/>
      <c r="M4" s="105"/>
    </row>
    <row r="5" spans="1:13" ht="21.75" customHeight="1" x14ac:dyDescent="0.25">
      <c r="A5" s="780" t="str">
        <f>'Elenco Lotti'!C419</f>
        <v>Ottiche endoscopiche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155'!A15</f>
        <v>MOVI SPA</v>
      </c>
      <c r="J8" s="811">
        <f>'LOTTO 155'!B15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70"/>
      <c r="F12" s="105"/>
      <c r="G12" s="822" t="s">
        <v>432</v>
      </c>
      <c r="H12" s="823"/>
      <c r="I12" s="150"/>
      <c r="J12" s="828"/>
      <c r="K12" s="829"/>
      <c r="L12" s="117"/>
      <c r="M12" s="118"/>
    </row>
    <row r="13" spans="1:13" ht="16.5" thickBot="1" x14ac:dyDescent="0.3">
      <c r="A13" s="819" t="s">
        <v>433</v>
      </c>
      <c r="B13" s="820"/>
      <c r="C13" s="820"/>
      <c r="D13" s="821"/>
      <c r="E13" s="370"/>
      <c r="F13" s="105"/>
      <c r="G13" s="824">
        <f>'Elenco Lotti'!O421</f>
        <v>61215.000000000007</v>
      </c>
      <c r="H13" s="825"/>
      <c r="I13" s="150"/>
      <c r="J13" s="828"/>
      <c r="K13" s="829"/>
      <c r="L13" s="117"/>
      <c r="M13" s="118"/>
    </row>
    <row r="14" spans="1:13" ht="16.5" thickBot="1" x14ac:dyDescent="0.3">
      <c r="A14" s="826" t="s">
        <v>434</v>
      </c>
      <c r="B14" s="820"/>
      <c r="C14" s="820"/>
      <c r="D14" s="821"/>
      <c r="E14" s="370"/>
      <c r="F14" s="105"/>
      <c r="G14" s="827"/>
      <c r="H14" s="827"/>
      <c r="I14" s="150"/>
      <c r="J14" s="828"/>
      <c r="K14" s="829"/>
      <c r="L14" s="105"/>
      <c r="M14" s="105"/>
    </row>
    <row r="15" spans="1:13" ht="15.75" x14ac:dyDescent="0.25">
      <c r="A15" s="819" t="s">
        <v>435</v>
      </c>
      <c r="B15" s="820"/>
      <c r="C15" s="820"/>
      <c r="D15" s="821"/>
      <c r="E15" s="370"/>
      <c r="F15" s="105"/>
      <c r="G15" s="830"/>
      <c r="H15" s="830"/>
      <c r="I15" s="105"/>
      <c r="J15" s="105"/>
      <c r="K15" s="105"/>
      <c r="L15" s="105"/>
      <c r="M15" s="105"/>
    </row>
    <row r="16" spans="1:13" ht="16.5" thickBot="1" x14ac:dyDescent="0.3">
      <c r="A16" s="831"/>
      <c r="B16" s="832"/>
      <c r="C16" s="832"/>
      <c r="D16" s="833"/>
      <c r="E16" s="370"/>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MOVI SPA</v>
      </c>
      <c r="B19" s="246"/>
      <c r="C19" s="247">
        <v>0.5</v>
      </c>
      <c r="D19" s="247">
        <f>MAX(B19:B19)</f>
        <v>0</v>
      </c>
      <c r="E19" s="247" t="e">
        <f>POWER(B19/$D$19,$C$19)</f>
        <v>#DIV/0!</v>
      </c>
      <c r="F19" s="247">
        <v>40</v>
      </c>
      <c r="G19" s="247" t="e">
        <f>E19*$F$19</f>
        <v>#DIV/0!</v>
      </c>
      <c r="H19" s="248">
        <f>TRUNC($G$13-($G$13/100*B19),2)</f>
        <v>61215</v>
      </c>
      <c r="I19" s="249" t="str">
        <f>A19</f>
        <v>MOVI SPA</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75" priority="1" operator="containsText" text="NO ANOMALIA">
      <formula>NOT(ISERROR(SEARCH("NO ANOMALIA",M19)))</formula>
    </cfRule>
    <cfRule type="containsText" dxfId="74" priority="2" operator="containsText" text="ANOMALIA">
      <formula>NOT(ISERROR(SEARCH("ANOMALIA",M19)))</formula>
    </cfRule>
  </conditionalFormatting>
  <conditionalFormatting sqref="M19">
    <cfRule type="containsText" dxfId="73" priority="3" operator="containsText" text="ANOMALIA">
      <formula>NOT(ISERROR(SEARCH("ANOMALIA",M19)))</formula>
    </cfRule>
  </conditionalFormatting>
  <conditionalFormatting sqref="L19">
    <cfRule type="expression" dxfId="72" priority="4">
      <formula>L19=MAX($L$19:$L$23)</formula>
    </cfRule>
  </conditionalFormatting>
  <pageMargins left="0.7" right="0.7" top="0.75" bottom="0.75" header="0.3" footer="0.3"/>
  <pageSetup paperSize="9" orientation="portrait" r:id="rId1"/>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pageSetUpPr fitToPage="1"/>
  </sheetPr>
  <dimension ref="A1:K30"/>
  <sheetViews>
    <sheetView topLeftCell="A11" workbookViewId="0">
      <selection activeCell="K33" sqref="K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599</v>
      </c>
      <c r="B2" s="775"/>
      <c r="C2" s="775"/>
      <c r="D2" s="775"/>
      <c r="E2" s="775"/>
      <c r="F2" s="775"/>
      <c r="G2" s="775"/>
      <c r="H2" s="775"/>
      <c r="I2" s="775"/>
      <c r="J2" s="775"/>
      <c r="K2" s="776"/>
    </row>
    <row r="3" spans="1:11" ht="21" thickBot="1" x14ac:dyDescent="0.35">
      <c r="A3" s="777">
        <f>'Elenco Lotti'!B422</f>
        <v>9835861943</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Lotti'!C422</f>
        <v>Ottica 30° - 4 mm compatibile per resettore bipolare Gyrus (tipo Olympus)</v>
      </c>
      <c r="B5" s="781"/>
      <c r="C5" s="781"/>
      <c r="D5" s="781"/>
      <c r="E5" s="781"/>
      <c r="F5" s="781"/>
      <c r="G5" s="781"/>
      <c r="H5" s="781"/>
      <c r="I5" s="781"/>
      <c r="J5" s="781"/>
      <c r="K5" s="782"/>
    </row>
    <row r="6" spans="1:11" ht="4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28.5" customHeight="1" x14ac:dyDescent="0.2">
      <c r="A8" s="786" t="s">
        <v>622</v>
      </c>
      <c r="B8" s="87" t="str">
        <f>'Elenco Lotti'!R422</f>
        <v>CHIRURMEDICA SRL</v>
      </c>
      <c r="C8" s="205">
        <v>0.9</v>
      </c>
      <c r="D8" s="206">
        <v>0.9</v>
      </c>
      <c r="E8" s="207">
        <v>0.9</v>
      </c>
      <c r="F8" s="89">
        <f>AVERAGE(C8:E8)</f>
        <v>0.9</v>
      </c>
      <c r="G8" s="789">
        <f>MAX(F8:F11)</f>
        <v>0.9</v>
      </c>
      <c r="H8" s="447">
        <f>F8/$G8</f>
        <v>1</v>
      </c>
      <c r="I8" s="792">
        <v>50</v>
      </c>
      <c r="J8" s="88">
        <f>H8*I$8</f>
        <v>50</v>
      </c>
      <c r="K8" s="795" t="s">
        <v>712</v>
      </c>
    </row>
    <row r="9" spans="1:11" ht="28.5" customHeight="1" x14ac:dyDescent="0.2">
      <c r="A9" s="787"/>
      <c r="B9" s="90" t="str">
        <f>'Elenco Lotti'!R423</f>
        <v>KARL STORZ ENDOSCOPIA ITALIA S.r.l.</v>
      </c>
      <c r="C9" s="208">
        <v>0.9</v>
      </c>
      <c r="D9" s="209">
        <v>0.9</v>
      </c>
      <c r="E9" s="210">
        <v>0.9</v>
      </c>
      <c r="F9" s="92">
        <f t="shared" ref="F9:F23" si="0">AVERAGE(C9:E9)</f>
        <v>0.9</v>
      </c>
      <c r="G9" s="790"/>
      <c r="H9" s="448">
        <f>F9/$G8</f>
        <v>1</v>
      </c>
      <c r="I9" s="793"/>
      <c r="J9" s="91">
        <f>H9*I$8</f>
        <v>50</v>
      </c>
      <c r="K9" s="796"/>
    </row>
    <row r="10" spans="1:11" ht="28.5" customHeight="1" x14ac:dyDescent="0.2">
      <c r="A10" s="787"/>
      <c r="B10" s="90" t="str">
        <f>'Elenco Lotti'!R424</f>
        <v>SANIC SRL A SOCIO UNICO</v>
      </c>
      <c r="C10" s="208">
        <v>0.9</v>
      </c>
      <c r="D10" s="209">
        <v>0.9</v>
      </c>
      <c r="E10" s="210">
        <v>0.9</v>
      </c>
      <c r="F10" s="92">
        <f t="shared" si="0"/>
        <v>0.9</v>
      </c>
      <c r="G10" s="790"/>
      <c r="H10" s="448">
        <f>F10/$G8</f>
        <v>1</v>
      </c>
      <c r="I10" s="793"/>
      <c r="J10" s="91">
        <f>H10*I$8</f>
        <v>50</v>
      </c>
      <c r="K10" s="796"/>
    </row>
    <row r="11" spans="1:11" ht="28.5" customHeight="1" thickBot="1" x14ac:dyDescent="0.25">
      <c r="A11" s="805"/>
      <c r="B11" s="93" t="str">
        <f>'Elenco Lotti'!R425</f>
        <v>OLYMPUS ITALIA SRL</v>
      </c>
      <c r="C11" s="208">
        <v>0.9</v>
      </c>
      <c r="D11" s="209">
        <v>0.9</v>
      </c>
      <c r="E11" s="210">
        <v>0.9</v>
      </c>
      <c r="F11" s="101">
        <f t="shared" si="0"/>
        <v>0.9</v>
      </c>
      <c r="G11" s="806"/>
      <c r="H11" s="450">
        <f>F11/$G8</f>
        <v>1</v>
      </c>
      <c r="I11" s="807"/>
      <c r="J11" s="102">
        <f>H11*I$8</f>
        <v>50</v>
      </c>
      <c r="K11" s="796"/>
    </row>
    <row r="12" spans="1:11" ht="28.5" customHeight="1" x14ac:dyDescent="0.2">
      <c r="A12" s="860" t="s">
        <v>623</v>
      </c>
      <c r="B12" s="96" t="str">
        <f>B8</f>
        <v>CHIRURMEDICA SRL</v>
      </c>
      <c r="C12" s="205">
        <v>0.9</v>
      </c>
      <c r="D12" s="206">
        <v>0.9</v>
      </c>
      <c r="E12" s="207">
        <v>0.9</v>
      </c>
      <c r="F12" s="221">
        <f t="shared" si="0"/>
        <v>0.9</v>
      </c>
      <c r="G12" s="861">
        <f>MAX(F12:F15)</f>
        <v>0.9</v>
      </c>
      <c r="H12" s="451">
        <f>F12/$G12</f>
        <v>1</v>
      </c>
      <c r="I12" s="859">
        <v>15</v>
      </c>
      <c r="J12" s="222">
        <f>H12*I$12</f>
        <v>15</v>
      </c>
      <c r="K12" s="796"/>
    </row>
    <row r="13" spans="1:11" ht="28.5" customHeight="1" x14ac:dyDescent="0.2">
      <c r="A13" s="787"/>
      <c r="B13" s="97" t="str">
        <f>B9</f>
        <v>KARL STORZ ENDOSCOPIA ITALIA S.r.l.</v>
      </c>
      <c r="C13" s="208">
        <v>0.9</v>
      </c>
      <c r="D13" s="209">
        <v>0.9</v>
      </c>
      <c r="E13" s="210">
        <v>0.9</v>
      </c>
      <c r="F13" s="92">
        <f t="shared" si="0"/>
        <v>0.9</v>
      </c>
      <c r="G13" s="790"/>
      <c r="H13" s="448">
        <f>F13/$G12</f>
        <v>1</v>
      </c>
      <c r="I13" s="793"/>
      <c r="J13" s="91">
        <f>H13*I$12</f>
        <v>15</v>
      </c>
      <c r="K13" s="796"/>
    </row>
    <row r="14" spans="1:11" ht="28.5" customHeight="1" x14ac:dyDescent="0.2">
      <c r="A14" s="787"/>
      <c r="B14" s="97" t="str">
        <f>B10</f>
        <v>SANIC SRL A SOCIO UNICO</v>
      </c>
      <c r="C14" s="208">
        <v>0.9</v>
      </c>
      <c r="D14" s="209">
        <v>0.9</v>
      </c>
      <c r="E14" s="210">
        <v>0.9</v>
      </c>
      <c r="F14" s="92">
        <f t="shared" si="0"/>
        <v>0.9</v>
      </c>
      <c r="G14" s="790"/>
      <c r="H14" s="448">
        <f>F14/$G12</f>
        <v>1</v>
      </c>
      <c r="I14" s="793"/>
      <c r="J14" s="91">
        <f>H14*I$12</f>
        <v>15</v>
      </c>
      <c r="K14" s="796"/>
    </row>
    <row r="15" spans="1:11" ht="28.5" customHeight="1" thickBot="1" x14ac:dyDescent="0.25">
      <c r="A15" s="788"/>
      <c r="B15" s="98" t="str">
        <f>B11</f>
        <v>OLYMPUS ITALIA SRL</v>
      </c>
      <c r="C15" s="208">
        <v>0.9</v>
      </c>
      <c r="D15" s="209">
        <v>0.9</v>
      </c>
      <c r="E15" s="210">
        <v>0.9</v>
      </c>
      <c r="F15" s="95">
        <f t="shared" si="0"/>
        <v>0.9</v>
      </c>
      <c r="G15" s="791"/>
      <c r="H15" s="449">
        <f>F15/$G12</f>
        <v>1</v>
      </c>
      <c r="I15" s="794"/>
      <c r="J15" s="94">
        <f>H15*I$12</f>
        <v>15</v>
      </c>
      <c r="K15" s="796"/>
    </row>
    <row r="16" spans="1:11" ht="28.5" customHeight="1" x14ac:dyDescent="0.2">
      <c r="A16" s="786" t="s">
        <v>427</v>
      </c>
      <c r="B16" s="99" t="str">
        <f>B8</f>
        <v>CHIRURMEDICA SRL</v>
      </c>
      <c r="C16" s="205">
        <v>0.9</v>
      </c>
      <c r="D16" s="206">
        <v>0.9</v>
      </c>
      <c r="E16" s="207">
        <v>0.9</v>
      </c>
      <c r="F16" s="89">
        <f t="shared" si="0"/>
        <v>0.9</v>
      </c>
      <c r="G16" s="789">
        <f>MAX(F16:F19)</f>
        <v>0.9</v>
      </c>
      <c r="H16" s="447">
        <f>F16/$G16</f>
        <v>1</v>
      </c>
      <c r="I16" s="792">
        <v>10</v>
      </c>
      <c r="J16" s="88">
        <f>H16*I$16</f>
        <v>10</v>
      </c>
      <c r="K16" s="796"/>
    </row>
    <row r="17" spans="1:11" ht="28.5" customHeight="1" x14ac:dyDescent="0.2">
      <c r="A17" s="787"/>
      <c r="B17" s="97" t="str">
        <f>B9</f>
        <v>KARL STORZ ENDOSCOPIA ITALIA S.r.l.</v>
      </c>
      <c r="C17" s="208">
        <v>0.9</v>
      </c>
      <c r="D17" s="209">
        <v>0.9</v>
      </c>
      <c r="E17" s="210">
        <v>0.9</v>
      </c>
      <c r="F17" s="92">
        <f t="shared" si="0"/>
        <v>0.9</v>
      </c>
      <c r="G17" s="790"/>
      <c r="H17" s="448">
        <f>F17/$G16</f>
        <v>1</v>
      </c>
      <c r="I17" s="793"/>
      <c r="J17" s="91">
        <f>H17*I$16</f>
        <v>10</v>
      </c>
      <c r="K17" s="796"/>
    </row>
    <row r="18" spans="1:11" ht="28.5" customHeight="1" x14ac:dyDescent="0.2">
      <c r="A18" s="787"/>
      <c r="B18" s="97" t="str">
        <f>B10</f>
        <v>SANIC SRL A SOCIO UNICO</v>
      </c>
      <c r="C18" s="208">
        <v>0.9</v>
      </c>
      <c r="D18" s="209">
        <v>0.9</v>
      </c>
      <c r="E18" s="210">
        <v>0.9</v>
      </c>
      <c r="F18" s="92">
        <f t="shared" si="0"/>
        <v>0.9</v>
      </c>
      <c r="G18" s="790"/>
      <c r="H18" s="448">
        <f>F18/$G16</f>
        <v>1</v>
      </c>
      <c r="I18" s="793"/>
      <c r="J18" s="91">
        <f>H18*I$16</f>
        <v>10</v>
      </c>
      <c r="K18" s="796"/>
    </row>
    <row r="19" spans="1:11" ht="28.5" customHeight="1" thickBot="1" x14ac:dyDescent="0.25">
      <c r="A19" s="805"/>
      <c r="B19" s="98" t="str">
        <f>B11</f>
        <v>OLYMPUS ITALIA SRL</v>
      </c>
      <c r="C19" s="208">
        <v>0.9</v>
      </c>
      <c r="D19" s="209">
        <v>0.9</v>
      </c>
      <c r="E19" s="210">
        <v>0.9</v>
      </c>
      <c r="F19" s="95">
        <f t="shared" si="0"/>
        <v>0.9</v>
      </c>
      <c r="G19" s="791"/>
      <c r="H19" s="449">
        <f>F19/$G16</f>
        <v>1</v>
      </c>
      <c r="I19" s="794"/>
      <c r="J19" s="94">
        <f>H19*I$16</f>
        <v>10</v>
      </c>
      <c r="K19" s="796"/>
    </row>
    <row r="20" spans="1:11" ht="28.5" customHeight="1" x14ac:dyDescent="0.2">
      <c r="A20" s="786" t="s">
        <v>621</v>
      </c>
      <c r="B20" s="99" t="str">
        <f>B8</f>
        <v>CHIRURMEDICA SRL</v>
      </c>
      <c r="C20" s="217">
        <v>1</v>
      </c>
      <c r="D20" s="206">
        <v>1</v>
      </c>
      <c r="E20" s="207">
        <v>1</v>
      </c>
      <c r="F20" s="89">
        <f t="shared" si="0"/>
        <v>1</v>
      </c>
      <c r="G20" s="789">
        <f>MAX(F20:F23)</f>
        <v>1</v>
      </c>
      <c r="H20" s="447">
        <f>F20/$G20</f>
        <v>1</v>
      </c>
      <c r="I20" s="792">
        <v>5</v>
      </c>
      <c r="J20" s="88">
        <f>H20*I$20</f>
        <v>5</v>
      </c>
      <c r="K20" s="796"/>
    </row>
    <row r="21" spans="1:11" ht="28.5" customHeight="1" x14ac:dyDescent="0.2">
      <c r="A21" s="787"/>
      <c r="B21" s="97" t="str">
        <f t="shared" ref="B21:B23" si="1">B9</f>
        <v>KARL STORZ ENDOSCOPIA ITALIA S.r.l.</v>
      </c>
      <c r="C21" s="218">
        <v>1</v>
      </c>
      <c r="D21" s="209">
        <v>1</v>
      </c>
      <c r="E21" s="210">
        <v>1</v>
      </c>
      <c r="F21" s="92">
        <f t="shared" si="0"/>
        <v>1</v>
      </c>
      <c r="G21" s="790"/>
      <c r="H21" s="448">
        <f>F21/$G20</f>
        <v>1</v>
      </c>
      <c r="I21" s="793"/>
      <c r="J21" s="91">
        <f>H21*I$20</f>
        <v>5</v>
      </c>
      <c r="K21" s="796"/>
    </row>
    <row r="22" spans="1:11" ht="28.5" customHeight="1" x14ac:dyDescent="0.2">
      <c r="A22" s="787"/>
      <c r="B22" s="97" t="str">
        <f t="shared" si="1"/>
        <v>SANIC SRL A SOCIO UNICO</v>
      </c>
      <c r="C22" s="218">
        <v>1</v>
      </c>
      <c r="D22" s="209">
        <v>1</v>
      </c>
      <c r="E22" s="210">
        <v>1</v>
      </c>
      <c r="F22" s="92">
        <f t="shared" si="0"/>
        <v>1</v>
      </c>
      <c r="G22" s="790"/>
      <c r="H22" s="448">
        <f>F22/$G20</f>
        <v>1</v>
      </c>
      <c r="I22" s="793"/>
      <c r="J22" s="91">
        <f>H22*I$20</f>
        <v>5</v>
      </c>
      <c r="K22" s="796"/>
    </row>
    <row r="23" spans="1:11" ht="28.5" customHeight="1" thickBot="1" x14ac:dyDescent="0.25">
      <c r="A23" s="805"/>
      <c r="B23" s="100" t="str">
        <f t="shared" si="1"/>
        <v>OLYMPUS ITALIA SRL</v>
      </c>
      <c r="C23" s="220">
        <v>1</v>
      </c>
      <c r="D23" s="215">
        <v>1</v>
      </c>
      <c r="E23" s="216">
        <v>1</v>
      </c>
      <c r="F23" s="101">
        <f t="shared" si="0"/>
        <v>1</v>
      </c>
      <c r="G23" s="806"/>
      <c r="H23" s="450">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customHeight="1" x14ac:dyDescent="0.25">
      <c r="A25" s="798" t="s">
        <v>627</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CHIRURMEDICA SRL</v>
      </c>
      <c r="B27" s="108">
        <f>J8+J12+J16+J20</f>
        <v>80</v>
      </c>
      <c r="C27" s="535"/>
      <c r="D27" s="531"/>
      <c r="E27" s="531"/>
      <c r="F27" s="532"/>
      <c r="G27" s="531"/>
      <c r="H27" s="105"/>
      <c r="I27" s="105"/>
      <c r="J27" s="105"/>
      <c r="K27" s="105"/>
    </row>
    <row r="28" spans="1:11" ht="15.75" x14ac:dyDescent="0.25">
      <c r="A28" s="110" t="str">
        <f>B9</f>
        <v>KARL STORZ ENDOSCOPIA ITALIA S.r.l.</v>
      </c>
      <c r="B28" s="111">
        <f>J9+J13+J17+J21</f>
        <v>80</v>
      </c>
      <c r="C28" s="535"/>
      <c r="D28" s="531"/>
      <c r="E28" s="531"/>
      <c r="F28" s="532"/>
      <c r="G28" s="531"/>
      <c r="H28" s="105"/>
      <c r="I28" s="105"/>
      <c r="J28" s="105"/>
      <c r="K28" s="105"/>
    </row>
    <row r="29" spans="1:11" ht="15.75" x14ac:dyDescent="0.25">
      <c r="A29" s="110" t="str">
        <f>B10</f>
        <v>SANIC SRL A SOCIO UNICO</v>
      </c>
      <c r="B29" s="111">
        <f>J10+J14+J18+J22</f>
        <v>80</v>
      </c>
      <c r="C29" s="535"/>
      <c r="D29" s="531"/>
      <c r="E29" s="531"/>
      <c r="F29" s="532"/>
      <c r="G29" s="531"/>
      <c r="H29" s="105"/>
      <c r="I29" s="105"/>
      <c r="J29" s="105"/>
      <c r="K29" s="105"/>
    </row>
    <row r="30" spans="1:11" ht="16.5" thickBot="1" x14ac:dyDescent="0.3">
      <c r="A30" s="112" t="str">
        <f>B11</f>
        <v>OLYMPUS ITALIA SRL</v>
      </c>
      <c r="B30" s="113">
        <f>J11+J15+J19+J23</f>
        <v>80</v>
      </c>
      <c r="C30" s="535"/>
      <c r="D30" s="531"/>
      <c r="E30" s="531"/>
      <c r="F30" s="532"/>
      <c r="G30" s="531"/>
      <c r="H30" s="105"/>
      <c r="I30" s="105"/>
      <c r="J30" s="105"/>
      <c r="K30" s="105"/>
    </row>
  </sheetData>
  <sheetProtection formatCells="0" formatColumns="0" formatRows="0" insertColumns="0" insertRows="0" insertHyperlinks="0" deleteColumns="0" deleteRows="0" sort="0" autoFilter="0" pivotTables="0"/>
  <mergeCells count="19">
    <mergeCell ref="A25:B26"/>
    <mergeCell ref="A12:A15"/>
    <mergeCell ref="G12:G15"/>
    <mergeCell ref="K8:K23"/>
    <mergeCell ref="B1:K1"/>
    <mergeCell ref="A2:K2"/>
    <mergeCell ref="A3:K3"/>
    <mergeCell ref="A4:K4"/>
    <mergeCell ref="A5:K6"/>
    <mergeCell ref="A8:A11"/>
    <mergeCell ref="G8:G11"/>
    <mergeCell ref="I8:I11"/>
    <mergeCell ref="A20:A23"/>
    <mergeCell ref="G20:G23"/>
    <mergeCell ref="I20:I23"/>
    <mergeCell ref="I12:I15"/>
    <mergeCell ref="A16:A19"/>
    <mergeCell ref="G16:G19"/>
    <mergeCell ref="I16:I19"/>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dimension ref="A1:R276"/>
  <sheetViews>
    <sheetView topLeftCell="A4"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599</v>
      </c>
      <c r="B2" s="775"/>
      <c r="C2" s="775"/>
      <c r="D2" s="775"/>
      <c r="E2" s="775"/>
      <c r="F2" s="775"/>
      <c r="G2" s="775"/>
      <c r="H2" s="775"/>
      <c r="I2" s="775"/>
      <c r="J2" s="775"/>
      <c r="K2" s="776"/>
      <c r="L2" s="105"/>
      <c r="M2" s="105"/>
    </row>
    <row r="3" spans="1:13" ht="21" thickBot="1" x14ac:dyDescent="0.35">
      <c r="A3" s="777">
        <f>'Elenco Lotti'!B422</f>
        <v>9835861943</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Lotti'!C422</f>
        <v>Ottica 30° - 4 mm compatibile per resettore bipolare Gyrus (tipo Olympus)</v>
      </c>
      <c r="B5" s="781"/>
      <c r="C5" s="781"/>
      <c r="D5" s="781"/>
      <c r="E5" s="781"/>
      <c r="F5" s="781"/>
      <c r="G5" s="781"/>
      <c r="H5" s="781"/>
      <c r="I5" s="781"/>
      <c r="J5" s="781"/>
      <c r="K5" s="782"/>
      <c r="L5" s="105"/>
      <c r="M5" s="105"/>
    </row>
    <row r="6" spans="1:13" ht="5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156'!A27</f>
        <v>CHIRURMEDICA SRL</v>
      </c>
      <c r="J8" s="811">
        <f>'LOTTO 156'!B27</f>
        <v>80</v>
      </c>
      <c r="K8" s="812"/>
      <c r="L8" s="117"/>
      <c r="M8" s="118"/>
    </row>
    <row r="9" spans="1:13" ht="16.5" thickBot="1" x14ac:dyDescent="0.3">
      <c r="A9" s="808"/>
      <c r="B9" s="808"/>
      <c r="C9" s="808"/>
      <c r="D9" s="808"/>
      <c r="E9" s="808"/>
      <c r="F9" s="808"/>
      <c r="G9" s="808"/>
      <c r="H9" s="808"/>
      <c r="I9" s="144" t="str">
        <f>'LOTTO 156'!A28</f>
        <v>KARL STORZ ENDOSCOPIA ITALIA S.r.l.</v>
      </c>
      <c r="J9" s="811">
        <f>'LOTTO 156'!B28</f>
        <v>80</v>
      </c>
      <c r="K9" s="812"/>
      <c r="L9" s="117"/>
      <c r="M9" s="118"/>
    </row>
    <row r="10" spans="1:13" ht="16.5" thickBot="1" x14ac:dyDescent="0.3">
      <c r="A10" s="813" t="s">
        <v>430</v>
      </c>
      <c r="B10" s="814"/>
      <c r="C10" s="814"/>
      <c r="D10" s="815"/>
      <c r="E10" s="119"/>
      <c r="F10" s="119"/>
      <c r="G10" s="119"/>
      <c r="H10" s="119"/>
      <c r="I10" s="144" t="str">
        <f>'LOTTO 156'!A29</f>
        <v>SANIC SRL A SOCIO UNICO</v>
      </c>
      <c r="J10" s="811">
        <f>'LOTTO 156'!B29</f>
        <v>80</v>
      </c>
      <c r="K10" s="812"/>
      <c r="L10" s="117"/>
      <c r="M10" s="118"/>
    </row>
    <row r="11" spans="1:13" ht="16.5" thickBot="1" x14ac:dyDescent="0.3">
      <c r="A11" s="816"/>
      <c r="B11" s="817"/>
      <c r="C11" s="817"/>
      <c r="D11" s="818"/>
      <c r="E11" s="119"/>
      <c r="F11" s="119"/>
      <c r="G11" s="119"/>
      <c r="H11" s="119"/>
      <c r="I11" s="144" t="str">
        <f>'LOTTO 156'!A30</f>
        <v>OLYMPUS ITALIA SRL</v>
      </c>
      <c r="J11" s="811">
        <f>'LOTTO 156'!B30</f>
        <v>80</v>
      </c>
      <c r="K11" s="812"/>
      <c r="L11" s="117"/>
      <c r="M11" s="118"/>
    </row>
    <row r="12" spans="1:13" ht="16.5" thickBot="1" x14ac:dyDescent="0.3">
      <c r="A12" s="819" t="s">
        <v>431</v>
      </c>
      <c r="B12" s="820"/>
      <c r="C12" s="820"/>
      <c r="D12" s="821"/>
      <c r="E12" s="370"/>
      <c r="F12" s="105"/>
      <c r="G12" s="822" t="s">
        <v>432</v>
      </c>
      <c r="H12" s="823"/>
      <c r="I12" s="144"/>
      <c r="J12" s="811"/>
      <c r="K12" s="812"/>
      <c r="L12" s="117"/>
      <c r="M12" s="118"/>
    </row>
    <row r="13" spans="1:13" ht="16.5" thickBot="1" x14ac:dyDescent="0.3">
      <c r="A13" s="819" t="s">
        <v>433</v>
      </c>
      <c r="B13" s="820"/>
      <c r="C13" s="820"/>
      <c r="D13" s="821"/>
      <c r="E13" s="370"/>
      <c r="F13" s="105"/>
      <c r="G13" s="824">
        <f>'Elenco Lotti'!O422</f>
        <v>122430.00000000001</v>
      </c>
      <c r="H13" s="825"/>
      <c r="I13" s="144"/>
      <c r="J13" s="811"/>
      <c r="K13" s="812"/>
      <c r="L13" s="117"/>
      <c r="M13" s="118"/>
    </row>
    <row r="14" spans="1:13" ht="16.5" thickBot="1" x14ac:dyDescent="0.3">
      <c r="A14" s="855"/>
      <c r="B14" s="856"/>
      <c r="C14" s="856"/>
      <c r="D14" s="857"/>
      <c r="E14" s="370"/>
      <c r="F14" s="105"/>
      <c r="G14" s="152"/>
      <c r="H14" s="152"/>
      <c r="I14" s="144"/>
      <c r="J14" s="811"/>
      <c r="K14" s="812"/>
      <c r="L14" s="117"/>
      <c r="M14" s="118"/>
    </row>
    <row r="15" spans="1:13" ht="16.5" thickBot="1" x14ac:dyDescent="0.3">
      <c r="A15" s="826" t="s">
        <v>434</v>
      </c>
      <c r="B15" s="820"/>
      <c r="C15" s="820"/>
      <c r="D15" s="821"/>
      <c r="E15" s="370"/>
      <c r="F15" s="105"/>
      <c r="G15" s="827"/>
      <c r="H15" s="827"/>
      <c r="I15" s="150"/>
      <c r="J15" s="828"/>
      <c r="K15" s="829"/>
      <c r="L15" s="105"/>
      <c r="M15" s="105"/>
    </row>
    <row r="16" spans="1:13" ht="15.75" x14ac:dyDescent="0.25">
      <c r="A16" s="819" t="s">
        <v>435</v>
      </c>
      <c r="B16" s="820"/>
      <c r="C16" s="820"/>
      <c r="D16" s="821"/>
      <c r="E16" s="370"/>
      <c r="F16" s="105"/>
      <c r="G16" s="830"/>
      <c r="H16" s="830"/>
      <c r="I16" s="105"/>
      <c r="J16" s="105"/>
      <c r="K16" s="105"/>
      <c r="L16" s="105"/>
      <c r="M16" s="105"/>
    </row>
    <row r="17" spans="1:13" ht="16.5" thickBot="1" x14ac:dyDescent="0.3">
      <c r="A17" s="831"/>
      <c r="B17" s="832"/>
      <c r="C17" s="832"/>
      <c r="D17" s="833"/>
      <c r="E17" s="370"/>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71" t="e">
        <f>POWER(B20/$D$20,$C$20)</f>
        <v>#DIV/0!</v>
      </c>
      <c r="F20" s="835">
        <v>40</v>
      </c>
      <c r="G20" s="371" t="e">
        <f>E20*$F$20</f>
        <v>#DIV/0!</v>
      </c>
      <c r="H20" s="134">
        <f>TRUNC($G$13-($G$13/100*B20),2)</f>
        <v>122430</v>
      </c>
      <c r="I20" s="193" t="str">
        <f>A20</f>
        <v>CHIRURMEDICA SRL</v>
      </c>
      <c r="J20" s="371">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72" t="e">
        <f>POWER(B21/$D$20,$C$20)</f>
        <v>#DIV/0!</v>
      </c>
      <c r="F21" s="836"/>
      <c r="G21" s="372" t="e">
        <f>E21*$F$20</f>
        <v>#DIV/0!</v>
      </c>
      <c r="H21" s="138">
        <f>TRUNC($G$13-($G$13/100*B21),2)</f>
        <v>122430</v>
      </c>
      <c r="I21" s="194" t="str">
        <f>A21</f>
        <v>KARL STORZ ENDOSCOPIA ITALIA S.r.l.</v>
      </c>
      <c r="J21" s="372">
        <f>IF(I21=I9,J9,IF(I21=$H$7,$I$7,IF(I21=$H$8,$I$8,IF(I21=#REF!,#REF!,IF(I21=$H$10,$I$10,IF(I21=$H$11,$I$11,"1"))))))</f>
        <v>80</v>
      </c>
      <c r="K21" s="197" t="e">
        <f>G21</f>
        <v>#DIV/0!</v>
      </c>
      <c r="L21" s="72" t="e">
        <f>SUM(J21,K21)</f>
        <v>#DIV/0!</v>
      </c>
      <c r="M21" s="73" t="e">
        <f>IF(AND(K21&gt;=20,J21&gt;=60),"ANOMALIA","NO ANOMALIA")</f>
        <v>#DIV/0!</v>
      </c>
    </row>
    <row r="22" spans="1:13" ht="15.75" x14ac:dyDescent="0.2">
      <c r="A22" s="227" t="str">
        <f>I10</f>
        <v>SANIC SRL A SOCIO UNICO</v>
      </c>
      <c r="B22" s="224"/>
      <c r="C22" s="836"/>
      <c r="D22" s="836"/>
      <c r="E22" s="372" t="e">
        <f>POWER(B22/$D$20,$C$20)</f>
        <v>#DIV/0!</v>
      </c>
      <c r="F22" s="836"/>
      <c r="G22" s="372" t="e">
        <f>E22*$F$20</f>
        <v>#DIV/0!</v>
      </c>
      <c r="H22" s="138">
        <f>TRUNC($G$13-($G$13/100*B22),2)</f>
        <v>122430</v>
      </c>
      <c r="I22" s="194" t="str">
        <f>A22</f>
        <v>SANIC SRL A SOCIO UNICO</v>
      </c>
      <c r="J22" s="372">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OLYMPUS ITALIA SRL</v>
      </c>
      <c r="B23" s="225"/>
      <c r="C23" s="837"/>
      <c r="D23" s="837"/>
      <c r="E23" s="373" t="e">
        <f>POWER(B23/$D$20,$C$20)</f>
        <v>#DIV/0!</v>
      </c>
      <c r="F23" s="837"/>
      <c r="G23" s="373" t="e">
        <f>E23*$F$20</f>
        <v>#DIV/0!</v>
      </c>
      <c r="H23" s="142">
        <f>TRUNC($G$13-($G$13/100*B23),2)</f>
        <v>122430</v>
      </c>
      <c r="I23" s="195" t="str">
        <f>A23</f>
        <v>OLYMPUS ITALIA SRL</v>
      </c>
      <c r="J23" s="373">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row r="273" spans="18:18" x14ac:dyDescent="0.2">
      <c r="R273" s="77">
        <f>'LOTTO 92'!B27</f>
        <v>80</v>
      </c>
    </row>
    <row r="274" spans="18:18" x14ac:dyDescent="0.2">
      <c r="R274" s="77">
        <f>'LOTTO 92'!B28</f>
        <v>80</v>
      </c>
    </row>
    <row r="275" spans="18:18" x14ac:dyDescent="0.2">
      <c r="R275" s="77">
        <f>'LOTTO 92'!B29</f>
        <v>80</v>
      </c>
    </row>
    <row r="276" spans="18:18" x14ac:dyDescent="0.2">
      <c r="R276" s="77">
        <f>'LOTTO 92'!B30</f>
        <v>75.833333333333329</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71" priority="1" operator="containsText" text="NO ANOMALIA">
      <formula>NOT(ISERROR(SEARCH("NO ANOMALIA",M20)))</formula>
    </cfRule>
    <cfRule type="containsText" dxfId="70" priority="2" operator="containsText" text="ANOMALIA">
      <formula>NOT(ISERROR(SEARCH("ANOMALIA",M20)))</formula>
    </cfRule>
  </conditionalFormatting>
  <conditionalFormatting sqref="M20:M23">
    <cfRule type="containsText" dxfId="69" priority="3" operator="containsText" text="ANOMALIA">
      <formula>NOT(ISERROR(SEARCH("ANOMALIA",M20)))</formula>
    </cfRule>
  </conditionalFormatting>
  <conditionalFormatting sqref="L20:L23">
    <cfRule type="expression" dxfId="68" priority="4">
      <formula>L20=MAX($L$20:$L$27)</formula>
    </cfRule>
  </conditionalFormatting>
  <pageMargins left="0.7" right="0.7" top="0.75" bottom="0.75" header="0.3" footer="0.3"/>
  <pageSetup paperSize="9" orientation="portrait" r:id="rId1"/>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pageSetUpPr fitToPage="1"/>
  </sheetPr>
  <dimension ref="A1:K35"/>
  <sheetViews>
    <sheetView topLeftCell="A14" workbookViewId="0">
      <selection activeCell="K37" sqref="K3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600</v>
      </c>
      <c r="B2" s="775"/>
      <c r="C2" s="775"/>
      <c r="D2" s="775"/>
      <c r="E2" s="775"/>
      <c r="F2" s="775"/>
      <c r="G2" s="775"/>
      <c r="H2" s="775"/>
      <c r="I2" s="775"/>
      <c r="J2" s="775"/>
      <c r="K2" s="776"/>
    </row>
    <row r="3" spans="1:11" ht="21" thickBot="1" x14ac:dyDescent="0.35">
      <c r="A3" s="865" t="str">
        <f>'Elenco Lotti'!B426</f>
        <v>9835887EB6</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ht="12.75" customHeight="1" x14ac:dyDescent="0.2">
      <c r="A5" s="780" t="str">
        <f>'Elenco Lotti'!C427</f>
        <v>Ottica 30° - 10 mm lunghezza circa 30 cm per laparoscopia (compatibile per Asson)</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 customHeight="1" x14ac:dyDescent="0.2">
      <c r="A8" s="786" t="s">
        <v>622</v>
      </c>
      <c r="B8" s="87" t="str">
        <f>'Elenco Lotti'!R426</f>
        <v>CHIRURMEDICA SRL</v>
      </c>
      <c r="C8" s="217">
        <v>0.9</v>
      </c>
      <c r="D8" s="206">
        <v>0.9</v>
      </c>
      <c r="E8" s="207">
        <v>0.9</v>
      </c>
      <c r="F8" s="89">
        <f>AVERAGE(C8:E8)</f>
        <v>0.9</v>
      </c>
      <c r="G8" s="789">
        <f>MAX(F8:F12)</f>
        <v>0.9</v>
      </c>
      <c r="H8" s="447">
        <f>F8/$G8</f>
        <v>1</v>
      </c>
      <c r="I8" s="792">
        <v>50</v>
      </c>
      <c r="J8" s="88">
        <f>H8*I$8</f>
        <v>50</v>
      </c>
      <c r="K8" s="795" t="s">
        <v>713</v>
      </c>
    </row>
    <row r="9" spans="1:11" ht="30" customHeight="1" x14ac:dyDescent="0.2">
      <c r="A9" s="787"/>
      <c r="B9" s="90" t="str">
        <f>'Elenco Lotti'!R427</f>
        <v>KARL STORZ ENDOSCOPIA ITALIA S.r.l.</v>
      </c>
      <c r="C9" s="218">
        <v>0.9</v>
      </c>
      <c r="D9" s="209">
        <v>0.9</v>
      </c>
      <c r="E9" s="210">
        <v>0.9</v>
      </c>
      <c r="F9" s="92">
        <f t="shared" ref="F9:F27" si="0">AVERAGE(C9:E9)</f>
        <v>0.9</v>
      </c>
      <c r="G9" s="790"/>
      <c r="H9" s="448">
        <f>F9/$G8</f>
        <v>1</v>
      </c>
      <c r="I9" s="793"/>
      <c r="J9" s="91">
        <f>H9*I$8</f>
        <v>50</v>
      </c>
      <c r="K9" s="796"/>
    </row>
    <row r="10" spans="1:11" ht="30" customHeight="1" x14ac:dyDescent="0.2">
      <c r="A10" s="787"/>
      <c r="B10" s="90" t="str">
        <f>'Elenco Lotti'!R428</f>
        <v>FIMAS</v>
      </c>
      <c r="C10" s="218">
        <v>0.9</v>
      </c>
      <c r="D10" s="209">
        <v>0.9</v>
      </c>
      <c r="E10" s="210">
        <v>0.9</v>
      </c>
      <c r="F10" s="92">
        <f t="shared" si="0"/>
        <v>0.9</v>
      </c>
      <c r="G10" s="790"/>
      <c r="H10" s="448">
        <f>F10/$G8</f>
        <v>1</v>
      </c>
      <c r="I10" s="793"/>
      <c r="J10" s="91">
        <f>H10*I$8</f>
        <v>50</v>
      </c>
      <c r="K10" s="796"/>
    </row>
    <row r="11" spans="1:11" ht="30" customHeight="1" x14ac:dyDescent="0.2">
      <c r="A11" s="787"/>
      <c r="B11" s="90" t="str">
        <f>'Elenco Lotti'!R429</f>
        <v>SANIC SRL A SOCIO UNICO</v>
      </c>
      <c r="C11" s="218">
        <v>0.9</v>
      </c>
      <c r="D11" s="209">
        <v>0.9</v>
      </c>
      <c r="E11" s="210">
        <v>0.9</v>
      </c>
      <c r="F11" s="92">
        <f t="shared" si="0"/>
        <v>0.9</v>
      </c>
      <c r="G11" s="790"/>
      <c r="H11" s="448">
        <f>F11/$G8</f>
        <v>1</v>
      </c>
      <c r="I11" s="793"/>
      <c r="J11" s="91">
        <f>H11*I$8</f>
        <v>50</v>
      </c>
      <c r="K11" s="796"/>
    </row>
    <row r="12" spans="1:11" ht="30" customHeight="1" thickBot="1" x14ac:dyDescent="0.25">
      <c r="A12" s="805"/>
      <c r="B12" s="93" t="str">
        <f>'Elenco Lotti'!R430</f>
        <v>OLYMPUS ITALIA SRL</v>
      </c>
      <c r="C12" s="220">
        <v>0.9</v>
      </c>
      <c r="D12" s="215">
        <v>0.9</v>
      </c>
      <c r="E12" s="216">
        <v>0.9</v>
      </c>
      <c r="F12" s="101">
        <f t="shared" si="0"/>
        <v>0.9</v>
      </c>
      <c r="G12" s="806"/>
      <c r="H12" s="450">
        <f>F12/$G8</f>
        <v>1</v>
      </c>
      <c r="I12" s="807"/>
      <c r="J12" s="102">
        <f>H12*I$8</f>
        <v>50</v>
      </c>
      <c r="K12" s="796"/>
    </row>
    <row r="13" spans="1:11" ht="30" customHeight="1" x14ac:dyDescent="0.2">
      <c r="A13" s="860" t="s">
        <v>623</v>
      </c>
      <c r="B13" s="96" t="str">
        <f>B8</f>
        <v>CHIRURMEDICA SRL</v>
      </c>
      <c r="C13" s="217">
        <v>0.9</v>
      </c>
      <c r="D13" s="206">
        <v>0.9</v>
      </c>
      <c r="E13" s="207">
        <v>0.9</v>
      </c>
      <c r="F13" s="221">
        <f t="shared" si="0"/>
        <v>0.9</v>
      </c>
      <c r="G13" s="861">
        <f>MAX(F13:F17)</f>
        <v>0.9</v>
      </c>
      <c r="H13" s="451">
        <f>F13/$G13</f>
        <v>1</v>
      </c>
      <c r="I13" s="859">
        <v>15</v>
      </c>
      <c r="J13" s="222">
        <f>H13*I$13</f>
        <v>15</v>
      </c>
      <c r="K13" s="796"/>
    </row>
    <row r="14" spans="1:11" ht="30" customHeight="1" x14ac:dyDescent="0.2">
      <c r="A14" s="787"/>
      <c r="B14" s="97" t="str">
        <f>B9</f>
        <v>KARL STORZ ENDOSCOPIA ITALIA S.r.l.</v>
      </c>
      <c r="C14" s="218">
        <v>0.9</v>
      </c>
      <c r="D14" s="209">
        <v>0.9</v>
      </c>
      <c r="E14" s="210">
        <v>0.9</v>
      </c>
      <c r="F14" s="92">
        <f t="shared" si="0"/>
        <v>0.9</v>
      </c>
      <c r="G14" s="790"/>
      <c r="H14" s="448">
        <f>F14/$G13</f>
        <v>1</v>
      </c>
      <c r="I14" s="793"/>
      <c r="J14" s="91">
        <f>H14*I$13</f>
        <v>15</v>
      </c>
      <c r="K14" s="796"/>
    </row>
    <row r="15" spans="1:11" ht="30" customHeight="1" x14ac:dyDescent="0.2">
      <c r="A15" s="787"/>
      <c r="B15" s="97" t="str">
        <f>B10</f>
        <v>FIMAS</v>
      </c>
      <c r="C15" s="218">
        <v>0.9</v>
      </c>
      <c r="D15" s="209">
        <v>0.9</v>
      </c>
      <c r="E15" s="210">
        <v>0.9</v>
      </c>
      <c r="F15" s="92">
        <f t="shared" si="0"/>
        <v>0.9</v>
      </c>
      <c r="G15" s="790"/>
      <c r="H15" s="448">
        <f>F15/$G13</f>
        <v>1</v>
      </c>
      <c r="I15" s="793"/>
      <c r="J15" s="91">
        <f>H15*I$13</f>
        <v>15</v>
      </c>
      <c r="K15" s="796"/>
    </row>
    <row r="16" spans="1:11" ht="30" customHeight="1" x14ac:dyDescent="0.2">
      <c r="A16" s="787"/>
      <c r="B16" s="97" t="str">
        <f>B11</f>
        <v>SANIC SRL A SOCIO UNICO</v>
      </c>
      <c r="C16" s="218">
        <v>0.9</v>
      </c>
      <c r="D16" s="209">
        <v>0.9</v>
      </c>
      <c r="E16" s="210">
        <v>0.9</v>
      </c>
      <c r="F16" s="92">
        <f t="shared" si="0"/>
        <v>0.9</v>
      </c>
      <c r="G16" s="790"/>
      <c r="H16" s="448">
        <f>F16/$G13</f>
        <v>1</v>
      </c>
      <c r="I16" s="793"/>
      <c r="J16" s="91">
        <f>H16*I$13</f>
        <v>15</v>
      </c>
      <c r="K16" s="796"/>
    </row>
    <row r="17" spans="1:11" ht="30" customHeight="1" thickBot="1" x14ac:dyDescent="0.25">
      <c r="A17" s="788"/>
      <c r="B17" s="98" t="str">
        <f>B12</f>
        <v>OLYMPUS ITALIA SRL</v>
      </c>
      <c r="C17" s="220">
        <v>0.9</v>
      </c>
      <c r="D17" s="215">
        <v>0.9</v>
      </c>
      <c r="E17" s="216">
        <v>0.9</v>
      </c>
      <c r="F17" s="95">
        <f t="shared" si="0"/>
        <v>0.9</v>
      </c>
      <c r="G17" s="791"/>
      <c r="H17" s="449">
        <f>F17/$G13</f>
        <v>1</v>
      </c>
      <c r="I17" s="794"/>
      <c r="J17" s="94">
        <f>H17*I$13</f>
        <v>15</v>
      </c>
      <c r="K17" s="796"/>
    </row>
    <row r="18" spans="1:11" ht="30" customHeight="1" x14ac:dyDescent="0.2">
      <c r="A18" s="786" t="s">
        <v>427</v>
      </c>
      <c r="B18" s="99" t="str">
        <f>B8</f>
        <v>CHIRURMEDICA SRL</v>
      </c>
      <c r="C18" s="217">
        <v>0.9</v>
      </c>
      <c r="D18" s="206">
        <v>0.9</v>
      </c>
      <c r="E18" s="207">
        <v>0.9</v>
      </c>
      <c r="F18" s="89">
        <f t="shared" si="0"/>
        <v>0.9</v>
      </c>
      <c r="G18" s="789">
        <f>MAX(F18:F22)</f>
        <v>0.9</v>
      </c>
      <c r="H18" s="447">
        <f>F18/$G18</f>
        <v>1</v>
      </c>
      <c r="I18" s="792">
        <v>10</v>
      </c>
      <c r="J18" s="88">
        <f>H18*I$18</f>
        <v>10</v>
      </c>
      <c r="K18" s="796"/>
    </row>
    <row r="19" spans="1:11" ht="30" customHeight="1" x14ac:dyDescent="0.2">
      <c r="A19" s="787"/>
      <c r="B19" s="97" t="str">
        <f>B9</f>
        <v>KARL STORZ ENDOSCOPIA ITALIA S.r.l.</v>
      </c>
      <c r="C19" s="218">
        <v>0.9</v>
      </c>
      <c r="D19" s="209">
        <v>0.9</v>
      </c>
      <c r="E19" s="210">
        <v>0.9</v>
      </c>
      <c r="F19" s="92">
        <f t="shared" si="0"/>
        <v>0.9</v>
      </c>
      <c r="G19" s="790"/>
      <c r="H19" s="448">
        <f>F19/$G18</f>
        <v>1</v>
      </c>
      <c r="I19" s="793"/>
      <c r="J19" s="91">
        <f>H19*I$18</f>
        <v>10</v>
      </c>
      <c r="K19" s="796"/>
    </row>
    <row r="20" spans="1:11" ht="30" customHeight="1" x14ac:dyDescent="0.2">
      <c r="A20" s="787"/>
      <c r="B20" s="97" t="str">
        <f>B10</f>
        <v>FIMAS</v>
      </c>
      <c r="C20" s="218">
        <v>0.9</v>
      </c>
      <c r="D20" s="209">
        <v>0.9</v>
      </c>
      <c r="E20" s="210">
        <v>0.9</v>
      </c>
      <c r="F20" s="92">
        <f t="shared" si="0"/>
        <v>0.9</v>
      </c>
      <c r="G20" s="790"/>
      <c r="H20" s="448">
        <f>F20/$G18</f>
        <v>1</v>
      </c>
      <c r="I20" s="793"/>
      <c r="J20" s="91">
        <f>H20*I$18</f>
        <v>10</v>
      </c>
      <c r="K20" s="796"/>
    </row>
    <row r="21" spans="1:11" ht="30" customHeight="1" x14ac:dyDescent="0.2">
      <c r="A21" s="787"/>
      <c r="B21" s="97" t="str">
        <f>B11</f>
        <v>SANIC SRL A SOCIO UNICO</v>
      </c>
      <c r="C21" s="218">
        <v>0.9</v>
      </c>
      <c r="D21" s="209">
        <v>0.9</v>
      </c>
      <c r="E21" s="210">
        <v>0.9</v>
      </c>
      <c r="F21" s="92">
        <f t="shared" si="0"/>
        <v>0.9</v>
      </c>
      <c r="G21" s="790"/>
      <c r="H21" s="448">
        <f>F21/$G18</f>
        <v>1</v>
      </c>
      <c r="I21" s="793"/>
      <c r="J21" s="91">
        <f>H21*I$18</f>
        <v>10</v>
      </c>
      <c r="K21" s="796"/>
    </row>
    <row r="22" spans="1:11" ht="30" customHeight="1" thickBot="1" x14ac:dyDescent="0.25">
      <c r="A22" s="805"/>
      <c r="B22" s="98" t="str">
        <f>B12</f>
        <v>OLYMPUS ITALIA SRL</v>
      </c>
      <c r="C22" s="220">
        <v>0.9</v>
      </c>
      <c r="D22" s="215">
        <v>0.9</v>
      </c>
      <c r="E22" s="216">
        <v>0.9</v>
      </c>
      <c r="F22" s="95">
        <f t="shared" si="0"/>
        <v>0.9</v>
      </c>
      <c r="G22" s="791"/>
      <c r="H22" s="449">
        <f>F22/$G18</f>
        <v>1</v>
      </c>
      <c r="I22" s="794"/>
      <c r="J22" s="94">
        <f>H22*I$18</f>
        <v>10</v>
      </c>
      <c r="K22" s="796"/>
    </row>
    <row r="23" spans="1:11" ht="30" customHeight="1" x14ac:dyDescent="0.2">
      <c r="A23" s="786" t="s">
        <v>621</v>
      </c>
      <c r="B23" s="99" t="str">
        <f>B8</f>
        <v>CHIRURMEDICA SRL</v>
      </c>
      <c r="C23" s="217">
        <v>1</v>
      </c>
      <c r="D23" s="206">
        <v>1</v>
      </c>
      <c r="E23" s="207">
        <v>1</v>
      </c>
      <c r="F23" s="89">
        <f t="shared" si="0"/>
        <v>1</v>
      </c>
      <c r="G23" s="789">
        <f>MAX(F23:F27)</f>
        <v>1</v>
      </c>
      <c r="H23" s="447">
        <f>F23/$G23</f>
        <v>1</v>
      </c>
      <c r="I23" s="792">
        <v>5</v>
      </c>
      <c r="J23" s="88">
        <f>H23*I$23</f>
        <v>5</v>
      </c>
      <c r="K23" s="796"/>
    </row>
    <row r="24" spans="1:11" ht="30" customHeight="1" x14ac:dyDescent="0.2">
      <c r="A24" s="787"/>
      <c r="B24" s="97" t="str">
        <f t="shared" ref="B24:B27" si="1">B9</f>
        <v>KARL STORZ ENDOSCOPIA ITALIA S.r.l.</v>
      </c>
      <c r="C24" s="218">
        <v>1</v>
      </c>
      <c r="D24" s="209">
        <v>1</v>
      </c>
      <c r="E24" s="210">
        <v>1</v>
      </c>
      <c r="F24" s="92">
        <f t="shared" si="0"/>
        <v>1</v>
      </c>
      <c r="G24" s="790"/>
      <c r="H24" s="448">
        <f>F24/$G23</f>
        <v>1</v>
      </c>
      <c r="I24" s="793"/>
      <c r="J24" s="91">
        <f>H24*I$23</f>
        <v>5</v>
      </c>
      <c r="K24" s="796"/>
    </row>
    <row r="25" spans="1:11" ht="30" customHeight="1" x14ac:dyDescent="0.2">
      <c r="A25" s="787"/>
      <c r="B25" s="97" t="str">
        <f t="shared" si="1"/>
        <v>FIMAS</v>
      </c>
      <c r="C25" s="218">
        <v>1</v>
      </c>
      <c r="D25" s="209">
        <v>1</v>
      </c>
      <c r="E25" s="210">
        <v>1</v>
      </c>
      <c r="F25" s="92">
        <f t="shared" si="0"/>
        <v>1</v>
      </c>
      <c r="G25" s="790"/>
      <c r="H25" s="448">
        <f>F25/$G23</f>
        <v>1</v>
      </c>
      <c r="I25" s="793"/>
      <c r="J25" s="91">
        <f>H25*I$23</f>
        <v>5</v>
      </c>
      <c r="K25" s="796"/>
    </row>
    <row r="26" spans="1:11" ht="30" customHeight="1" x14ac:dyDescent="0.2">
      <c r="A26" s="787"/>
      <c r="B26" s="97" t="str">
        <f t="shared" si="1"/>
        <v>SANIC SRL A SOCIO UNICO</v>
      </c>
      <c r="C26" s="218">
        <v>1</v>
      </c>
      <c r="D26" s="209">
        <v>1</v>
      </c>
      <c r="E26" s="210">
        <v>1</v>
      </c>
      <c r="F26" s="92">
        <f t="shared" si="0"/>
        <v>1</v>
      </c>
      <c r="G26" s="790"/>
      <c r="H26" s="448">
        <f>F26/$G23</f>
        <v>1</v>
      </c>
      <c r="I26" s="793"/>
      <c r="J26" s="91">
        <f>H26*I$23</f>
        <v>5</v>
      </c>
      <c r="K26" s="796"/>
    </row>
    <row r="27" spans="1:11" ht="30" customHeight="1" thickBot="1" x14ac:dyDescent="0.25">
      <c r="A27" s="805"/>
      <c r="B27" s="100" t="str">
        <f t="shared" si="1"/>
        <v>OLYMPUS ITALIA SRL</v>
      </c>
      <c r="C27" s="220">
        <v>1</v>
      </c>
      <c r="D27" s="215">
        <v>1</v>
      </c>
      <c r="E27" s="216">
        <v>1</v>
      </c>
      <c r="F27" s="101">
        <f t="shared" si="0"/>
        <v>1</v>
      </c>
      <c r="G27" s="806"/>
      <c r="H27" s="450">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x14ac:dyDescent="0.25">
      <c r="A29" s="798" t="s">
        <v>627</v>
      </c>
      <c r="B29" s="799"/>
      <c r="C29" s="106"/>
      <c r="D29" s="106"/>
      <c r="E29" s="106"/>
      <c r="F29" s="106"/>
      <c r="G29" s="106"/>
      <c r="H29" s="105"/>
      <c r="I29" s="105"/>
      <c r="J29" s="105"/>
      <c r="K29" s="105"/>
    </row>
    <row r="30" spans="1:11" ht="16.5" thickBot="1" x14ac:dyDescent="0.3">
      <c r="A30" s="800"/>
      <c r="B30" s="801"/>
      <c r="C30" s="106"/>
      <c r="D30" s="106"/>
      <c r="E30" s="106"/>
      <c r="F30" s="106"/>
      <c r="G30" s="106"/>
      <c r="H30" s="105"/>
      <c r="I30" s="105"/>
      <c r="J30" s="105"/>
      <c r="K30" s="105"/>
    </row>
    <row r="31" spans="1:11" ht="15.75" x14ac:dyDescent="0.25">
      <c r="A31" s="107" t="str">
        <f>B8</f>
        <v>CHIRURMEDICA SRL</v>
      </c>
      <c r="B31" s="108">
        <f>J8+J13+J18+J23</f>
        <v>80</v>
      </c>
      <c r="C31" s="535"/>
      <c r="D31" s="531"/>
      <c r="E31" s="531"/>
      <c r="F31" s="532"/>
      <c r="G31" s="531"/>
      <c r="H31" s="105"/>
      <c r="I31" s="105"/>
      <c r="J31" s="105"/>
      <c r="K31" s="105"/>
    </row>
    <row r="32" spans="1:11" ht="15.75" x14ac:dyDescent="0.25">
      <c r="A32" s="110" t="str">
        <f>B9</f>
        <v>KARL STORZ ENDOSCOPIA ITALIA S.r.l.</v>
      </c>
      <c r="B32" s="111">
        <f>J9+J14+J19+J24</f>
        <v>80</v>
      </c>
      <c r="C32" s="535"/>
      <c r="D32" s="531"/>
      <c r="E32" s="531"/>
      <c r="F32" s="532"/>
      <c r="G32" s="531"/>
      <c r="H32" s="105"/>
      <c r="I32" s="105"/>
      <c r="J32" s="105"/>
      <c r="K32" s="105"/>
    </row>
    <row r="33" spans="1:11" ht="15.75" x14ac:dyDescent="0.25">
      <c r="A33" s="110" t="str">
        <f>B10</f>
        <v>FIMAS</v>
      </c>
      <c r="B33" s="111">
        <f>J10+J15+J20+J25</f>
        <v>80</v>
      </c>
      <c r="C33" s="535"/>
      <c r="D33" s="531"/>
      <c r="E33" s="531"/>
      <c r="F33" s="532"/>
      <c r="G33" s="531"/>
      <c r="H33" s="105"/>
      <c r="I33" s="105"/>
      <c r="J33" s="105"/>
      <c r="K33" s="105"/>
    </row>
    <row r="34" spans="1:11" ht="15.75" x14ac:dyDescent="0.25">
      <c r="A34" s="110" t="str">
        <f>B11</f>
        <v>SANIC SRL A SOCIO UNICO</v>
      </c>
      <c r="B34" s="111">
        <f>J11+J16+J21+J26</f>
        <v>80</v>
      </c>
      <c r="C34" s="535"/>
      <c r="D34" s="531"/>
      <c r="E34" s="531"/>
      <c r="F34" s="532"/>
      <c r="G34" s="531"/>
      <c r="H34" s="105"/>
      <c r="I34" s="105"/>
      <c r="J34" s="105"/>
      <c r="K34" s="105"/>
    </row>
    <row r="35" spans="1:11" ht="16.5" thickBot="1" x14ac:dyDescent="0.3">
      <c r="A35" s="112" t="str">
        <f>B12</f>
        <v>OLYMPUS ITALIA SRL</v>
      </c>
      <c r="B35" s="113">
        <f>J12+J17+J22+J27</f>
        <v>80</v>
      </c>
      <c r="C35" s="535"/>
      <c r="D35" s="531"/>
      <c r="E35" s="531"/>
      <c r="F35" s="532"/>
      <c r="G35" s="531"/>
      <c r="H35" s="105"/>
      <c r="I35" s="105"/>
      <c r="J35" s="105"/>
      <c r="K35" s="105"/>
    </row>
  </sheetData>
  <sheetProtection formatCells="0" formatColumns="0" formatRows="0" insertColumns="0" insertRows="0" insertHyperlinks="0" deleteColumns="0" deleteRows="0" sort="0" autoFilter="0" pivotTables="0"/>
  <mergeCells count="19">
    <mergeCell ref="A29:B30"/>
    <mergeCell ref="A13:A17"/>
    <mergeCell ref="G13:G17"/>
    <mergeCell ref="K8:K27"/>
    <mergeCell ref="B1:K1"/>
    <mergeCell ref="A2:K2"/>
    <mergeCell ref="A3:K3"/>
    <mergeCell ref="A4:K4"/>
    <mergeCell ref="A5:K6"/>
    <mergeCell ref="A8:A12"/>
    <mergeCell ref="G8:G12"/>
    <mergeCell ref="I8:I12"/>
    <mergeCell ref="A23:A27"/>
    <mergeCell ref="G23:G27"/>
    <mergeCell ref="I23:I27"/>
    <mergeCell ref="I13:I17"/>
    <mergeCell ref="A18:A22"/>
    <mergeCell ref="G18:G22"/>
    <mergeCell ref="I18:I22"/>
  </mergeCells>
  <conditionalFormatting sqref="F35">
    <cfRule type="colorScale" priority="1">
      <colorScale>
        <cfvo type="min"/>
        <cfvo type="percentile" val="50"/>
        <cfvo type="max"/>
        <color rgb="FFF8696B"/>
        <color rgb="FFFFEB84"/>
        <color rgb="FF63BE7B"/>
      </colorScale>
    </cfRule>
  </conditionalFormatting>
  <conditionalFormatting sqref="F31:F35">
    <cfRule type="colorScale" priority="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dimension ref="A1:M27"/>
  <sheetViews>
    <sheetView topLeftCell="A16" workbookViewId="0">
      <selection activeCell="M11" sqref="M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600</v>
      </c>
      <c r="B2" s="775"/>
      <c r="C2" s="775"/>
      <c r="D2" s="775"/>
      <c r="E2" s="775"/>
      <c r="F2" s="775"/>
      <c r="G2" s="775"/>
      <c r="H2" s="775"/>
      <c r="I2" s="775"/>
      <c r="J2" s="775"/>
      <c r="K2" s="776"/>
      <c r="L2" s="105"/>
      <c r="M2" s="105"/>
    </row>
    <row r="3" spans="1:13" ht="21" thickBot="1" x14ac:dyDescent="0.35">
      <c r="A3" s="865" t="str">
        <f>'Elenco Lotti'!B426</f>
        <v>9835887EB6</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Lotti'!C427</f>
        <v>Ottica 30° - 10 mm lunghezza circa 30 cm per laparoscopia (compatibile per Asson)</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157'!A31</f>
        <v>CHIRURMEDICA SRL</v>
      </c>
      <c r="J8" s="811">
        <f>'LOTTO 157'!B31</f>
        <v>80</v>
      </c>
      <c r="K8" s="812"/>
      <c r="L8" s="117"/>
      <c r="M8" s="118"/>
    </row>
    <row r="9" spans="1:13" ht="16.5" thickBot="1" x14ac:dyDescent="0.3">
      <c r="A9" s="808"/>
      <c r="B9" s="808"/>
      <c r="C9" s="808"/>
      <c r="D9" s="808"/>
      <c r="E9" s="808"/>
      <c r="F9" s="808"/>
      <c r="G9" s="808"/>
      <c r="H9" s="808"/>
      <c r="I9" s="144" t="str">
        <f>'LOTTO 157'!A32</f>
        <v>KARL STORZ ENDOSCOPIA ITALIA S.r.l.</v>
      </c>
      <c r="J9" s="811">
        <f>'LOTTO 157'!B32</f>
        <v>80</v>
      </c>
      <c r="K9" s="812"/>
      <c r="L9" s="117"/>
      <c r="M9" s="118"/>
    </row>
    <row r="10" spans="1:13" ht="16.5" thickBot="1" x14ac:dyDescent="0.3">
      <c r="A10" s="813" t="s">
        <v>430</v>
      </c>
      <c r="B10" s="814"/>
      <c r="C10" s="814"/>
      <c r="D10" s="815"/>
      <c r="E10" s="119"/>
      <c r="F10" s="119"/>
      <c r="G10" s="119"/>
      <c r="H10" s="119"/>
      <c r="I10" s="144" t="str">
        <f>'LOTTO 157'!A33</f>
        <v>FIMAS</v>
      </c>
      <c r="J10" s="811">
        <f>'LOTTO 157'!B33</f>
        <v>80</v>
      </c>
      <c r="K10" s="812"/>
      <c r="L10" s="117"/>
      <c r="M10" s="118"/>
    </row>
    <row r="11" spans="1:13" ht="16.5" thickBot="1" x14ac:dyDescent="0.3">
      <c r="A11" s="816"/>
      <c r="B11" s="817"/>
      <c r="C11" s="817"/>
      <c r="D11" s="818"/>
      <c r="E11" s="119"/>
      <c r="F11" s="119"/>
      <c r="G11" s="119"/>
      <c r="H11" s="119"/>
      <c r="I11" s="144" t="str">
        <f>'LOTTO 157'!A34</f>
        <v>SANIC SRL A SOCIO UNICO</v>
      </c>
      <c r="J11" s="811">
        <f>'LOTTO 157'!B34</f>
        <v>80</v>
      </c>
      <c r="K11" s="812"/>
      <c r="L11" s="117"/>
      <c r="M11" s="118"/>
    </row>
    <row r="12" spans="1:13" ht="16.5" thickBot="1" x14ac:dyDescent="0.3">
      <c r="A12" s="819" t="s">
        <v>431</v>
      </c>
      <c r="B12" s="820"/>
      <c r="C12" s="820"/>
      <c r="D12" s="821"/>
      <c r="E12" s="370"/>
      <c r="F12" s="105"/>
      <c r="G12" s="822" t="s">
        <v>432</v>
      </c>
      <c r="H12" s="823"/>
      <c r="I12" s="144" t="str">
        <f>'LOTTO 157'!A35</f>
        <v>OLYMPUS ITALIA SRL</v>
      </c>
      <c r="J12" s="811">
        <f>'LOTTO 157'!B35</f>
        <v>80</v>
      </c>
      <c r="K12" s="812"/>
      <c r="L12" s="117"/>
      <c r="M12" s="118"/>
    </row>
    <row r="13" spans="1:13" ht="16.5" thickBot="1" x14ac:dyDescent="0.3">
      <c r="A13" s="819" t="s">
        <v>433</v>
      </c>
      <c r="B13" s="820"/>
      <c r="C13" s="820"/>
      <c r="D13" s="821"/>
      <c r="E13" s="370"/>
      <c r="F13" s="105"/>
      <c r="G13" s="824">
        <f>'Elenco Lotti'!O428</f>
        <v>122430.00000000001</v>
      </c>
      <c r="H13" s="825"/>
      <c r="I13" s="144"/>
      <c r="J13" s="811"/>
      <c r="K13" s="812"/>
      <c r="L13" s="117"/>
      <c r="M13" s="118"/>
    </row>
    <row r="14" spans="1:13" ht="16.5" thickBot="1" x14ac:dyDescent="0.3">
      <c r="A14" s="855"/>
      <c r="B14" s="856"/>
      <c r="C14" s="856"/>
      <c r="D14" s="857"/>
      <c r="E14" s="370"/>
      <c r="F14" s="105"/>
      <c r="G14" s="152"/>
      <c r="H14" s="152"/>
      <c r="I14" s="144"/>
      <c r="J14" s="811"/>
      <c r="K14" s="812"/>
      <c r="L14" s="117"/>
      <c r="M14" s="118"/>
    </row>
    <row r="15" spans="1:13" ht="16.5" thickBot="1" x14ac:dyDescent="0.3">
      <c r="A15" s="826" t="s">
        <v>434</v>
      </c>
      <c r="B15" s="820"/>
      <c r="C15" s="820"/>
      <c r="D15" s="821"/>
      <c r="E15" s="370"/>
      <c r="F15" s="105"/>
      <c r="G15" s="827"/>
      <c r="H15" s="827"/>
      <c r="I15" s="150"/>
      <c r="J15" s="828"/>
      <c r="K15" s="829"/>
      <c r="L15" s="105"/>
      <c r="M15" s="105"/>
    </row>
    <row r="16" spans="1:13" ht="15.75" x14ac:dyDescent="0.25">
      <c r="A16" s="819" t="s">
        <v>435</v>
      </c>
      <c r="B16" s="820"/>
      <c r="C16" s="820"/>
      <c r="D16" s="821"/>
      <c r="E16" s="370"/>
      <c r="F16" s="105"/>
      <c r="G16" s="830"/>
      <c r="H16" s="830"/>
      <c r="I16" s="105"/>
      <c r="J16" s="105"/>
      <c r="K16" s="105"/>
      <c r="L16" s="105"/>
      <c r="M16" s="105"/>
    </row>
    <row r="17" spans="1:13" ht="16.5" thickBot="1" x14ac:dyDescent="0.3">
      <c r="A17" s="831"/>
      <c r="B17" s="832"/>
      <c r="C17" s="832"/>
      <c r="D17" s="833"/>
      <c r="E17" s="370"/>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MAX(B20:B24)</f>
        <v>0</v>
      </c>
      <c r="E20" s="371" t="e">
        <f>POWER(B20/$D$20,$C$20)</f>
        <v>#DIV/0!</v>
      </c>
      <c r="F20" s="835">
        <v>40</v>
      </c>
      <c r="G20" s="371" t="e">
        <f>E20*$F$20</f>
        <v>#DIV/0!</v>
      </c>
      <c r="H20" s="134">
        <f>TRUNC($G$13-($G$13/100*B20),2)</f>
        <v>122430</v>
      </c>
      <c r="I20" s="193" t="str">
        <f>A20</f>
        <v>CHIRURMEDICA SRL</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72" t="e">
        <f>POWER(B21/$D$20,$C$20)</f>
        <v>#DIV/0!</v>
      </c>
      <c r="F21" s="836"/>
      <c r="G21" s="372" t="e">
        <f>E21*$F$20</f>
        <v>#DIV/0!</v>
      </c>
      <c r="H21" s="138">
        <f>TRUNC($G$13-($G$13/100*B21),2)</f>
        <v>122430</v>
      </c>
      <c r="I21" s="194" t="str">
        <f>A21</f>
        <v>KARL STORZ ENDOSCOPIA ITALIA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72" t="e">
        <f>POWER(B22/$D$20,$C$20)</f>
        <v>#DIV/0!</v>
      </c>
      <c r="F22" s="836"/>
      <c r="G22" s="372" t="e">
        <f>E22*$F$20</f>
        <v>#DIV/0!</v>
      </c>
      <c r="H22" s="138">
        <f>TRUNC($G$13-($G$13/100*B22),2)</f>
        <v>122430</v>
      </c>
      <c r="I22" s="194" t="str">
        <f>A22</f>
        <v>FIMAS</v>
      </c>
      <c r="J22" s="200">
        <f>IF(I22=I10,J10,IF(I22=$H$7,$I$7,IF(I22=$H$8,$I$8,IF(I22=#REF!,#REF!,IF(I22=$H$10,$I$10,IF(I22=$H$11,$I$11,"1"))))))</f>
        <v>80</v>
      </c>
      <c r="K22" s="197" t="e">
        <f>G22</f>
        <v>#DIV/0!</v>
      </c>
      <c r="L22" s="72" t="e">
        <f>SUM(J22,K22)</f>
        <v>#DIV/0!</v>
      </c>
      <c r="M22" s="73" t="e">
        <f>IF(AND(K22&gt;=20,J22&gt;=60),"ANOMALIA","NO ANOMALIA")</f>
        <v>#DIV/0!</v>
      </c>
    </row>
    <row r="23" spans="1:13" ht="15.75" x14ac:dyDescent="0.2">
      <c r="A23" s="227" t="str">
        <f>I11</f>
        <v>SANIC SRL A SOCIO UNICO</v>
      </c>
      <c r="B23" s="224"/>
      <c r="C23" s="836"/>
      <c r="D23" s="836"/>
      <c r="E23" s="372" t="e">
        <f>POWER(B23/$D$20,$C$20)</f>
        <v>#DIV/0!</v>
      </c>
      <c r="F23" s="836"/>
      <c r="G23" s="372" t="e">
        <f>E23*$F$20</f>
        <v>#DIV/0!</v>
      </c>
      <c r="H23" s="138">
        <f>TRUNC($G$13-($G$13/100*B23),2)</f>
        <v>122430</v>
      </c>
      <c r="I23" s="194" t="str">
        <f>A23</f>
        <v>SANIC SRL A SOCIO UNICO</v>
      </c>
      <c r="J23" s="200">
        <f>IF(I23=I11,J11,IF(I23=$H$7,$I$7,IF(I23=$H$8,$I$8,IF(I23=#REF!,#REF!,IF(I23=$H$10,$I$10,IF(I23=$H$11,$I$11,"1"))))))</f>
        <v>80</v>
      </c>
      <c r="K23" s="197" t="e">
        <f>G23</f>
        <v>#DIV/0!</v>
      </c>
      <c r="L23" s="72" t="e">
        <f>SUM(J23,K23)</f>
        <v>#DIV/0!</v>
      </c>
      <c r="M23" s="73" t="e">
        <f>IF(AND(K23&gt;=20,J23&gt;=60),"ANOMALIA","NO ANOMALIA")</f>
        <v>#DIV/0!</v>
      </c>
    </row>
    <row r="24" spans="1:13" ht="16.5" thickBot="1" x14ac:dyDescent="0.25">
      <c r="A24" s="228" t="str">
        <f>I12</f>
        <v>OLYMPUS ITALIA SRL</v>
      </c>
      <c r="B24" s="225"/>
      <c r="C24" s="837"/>
      <c r="D24" s="837"/>
      <c r="E24" s="373" t="e">
        <f>POWER(B24/$D$20,$C$20)</f>
        <v>#DIV/0!</v>
      </c>
      <c r="F24" s="837"/>
      <c r="G24" s="373" t="e">
        <f>E24*$F$20</f>
        <v>#DIV/0!</v>
      </c>
      <c r="H24" s="142">
        <f>TRUNC($G$13-($G$13/100*B24),2)</f>
        <v>122430</v>
      </c>
      <c r="I24" s="195" t="str">
        <f>A24</f>
        <v>OLYMPUS ITALIA SRL</v>
      </c>
      <c r="J24" s="201">
        <f>IF(I24=I12,J12,IF(I24=$H$7,$I$7,IF(I24=$H$8,$I$8,IF(I24=#REF!,#REF!,IF(I24=$H$10,$I$10,IF(I24=$H$11,$I$11,"1"))))))</f>
        <v>80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67" priority="1" operator="containsText" text="NO ANOMALIA">
      <formula>NOT(ISERROR(SEARCH("NO ANOMALIA",M20)))</formula>
    </cfRule>
    <cfRule type="containsText" dxfId="66" priority="2" operator="containsText" text="ANOMALIA">
      <formula>NOT(ISERROR(SEARCH("ANOMALIA",M20)))</formula>
    </cfRule>
  </conditionalFormatting>
  <conditionalFormatting sqref="M20:M24">
    <cfRule type="containsText" dxfId="65" priority="3" operator="containsText" text="ANOMALIA">
      <formula>NOT(ISERROR(SEARCH("ANOMALIA",M20)))</formula>
    </cfRule>
  </conditionalFormatting>
  <conditionalFormatting sqref="L20:L24">
    <cfRule type="expression" dxfId="64" priority="4">
      <formula>L20=MAX($L$20:$L$28)</formula>
    </cfRule>
  </conditionalFormatting>
  <pageMargins left="0.7" right="0.7" top="0.75" bottom="0.75" header="0.3" footer="0.3"/>
  <pageSetup paperSize="9" orientation="portrait" r:id="rId1"/>
  <drawing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pageSetUpPr fitToPage="1"/>
  </sheetPr>
  <dimension ref="A1:K30"/>
  <sheetViews>
    <sheetView topLeftCell="A4" workbookViewId="0">
      <selection activeCell="H28" sqref="H2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601</v>
      </c>
      <c r="B2" s="775"/>
      <c r="C2" s="775"/>
      <c r="D2" s="775"/>
      <c r="E2" s="775"/>
      <c r="F2" s="775"/>
      <c r="G2" s="775"/>
      <c r="H2" s="775"/>
      <c r="I2" s="775"/>
      <c r="J2" s="775"/>
      <c r="K2" s="776"/>
    </row>
    <row r="3" spans="1:11" ht="21" thickBot="1" x14ac:dyDescent="0.35">
      <c r="A3" s="777">
        <f>'Elenco Lotti'!B433</f>
        <v>9835894480</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Lotti'!C423</f>
        <v>Ottica 30° - 4 mm compatibile per resettore bipolare Gyrus (tipo Olympus)</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Lotti'!R431</f>
        <v>CHIRURMEDICA SRL</v>
      </c>
      <c r="C8" s="208">
        <v>0.9</v>
      </c>
      <c r="D8" s="209">
        <v>0.9</v>
      </c>
      <c r="E8" s="210">
        <v>0.9</v>
      </c>
      <c r="F8" s="89">
        <f>AVERAGE(C8:E8)</f>
        <v>0.9</v>
      </c>
      <c r="G8" s="789">
        <f>MAX(F8:F11)</f>
        <v>0.9</v>
      </c>
      <c r="H8" s="447">
        <f>F8/$G8</f>
        <v>1</v>
      </c>
      <c r="I8" s="792">
        <v>50</v>
      </c>
      <c r="J8" s="88">
        <f>H8*I$8</f>
        <v>50</v>
      </c>
      <c r="K8" s="795" t="s">
        <v>714</v>
      </c>
    </row>
    <row r="9" spans="1:11" ht="31.5" x14ac:dyDescent="0.2">
      <c r="A9" s="787"/>
      <c r="B9" s="90" t="str">
        <f>'Elenco Lotti'!R432</f>
        <v>KARL STORZ ENDOSCOPIA ITALIA S.r.l.</v>
      </c>
      <c r="C9" s="208">
        <v>0.9</v>
      </c>
      <c r="D9" s="209">
        <v>0.9</v>
      </c>
      <c r="E9" s="210">
        <v>0.9</v>
      </c>
      <c r="F9" s="92">
        <f t="shared" ref="F9:F23" si="0">AVERAGE(C9:E9)</f>
        <v>0.9</v>
      </c>
      <c r="G9" s="790"/>
      <c r="H9" s="448">
        <f>F9/$G8</f>
        <v>1</v>
      </c>
      <c r="I9" s="793"/>
      <c r="J9" s="91">
        <f>H9*I$8</f>
        <v>50</v>
      </c>
      <c r="K9" s="796"/>
    </row>
    <row r="10" spans="1:11" ht="15.75" x14ac:dyDescent="0.2">
      <c r="A10" s="787"/>
      <c r="B10" s="90" t="str">
        <f>'Elenco Lotti'!R433</f>
        <v>FIMAS</v>
      </c>
      <c r="C10" s="208">
        <v>0.9</v>
      </c>
      <c r="D10" s="209">
        <v>0.9</v>
      </c>
      <c r="E10" s="210">
        <v>0.9</v>
      </c>
      <c r="F10" s="92">
        <f t="shared" si="0"/>
        <v>0.9</v>
      </c>
      <c r="G10" s="790"/>
      <c r="H10" s="448">
        <f>F10/$G8</f>
        <v>1</v>
      </c>
      <c r="I10" s="793"/>
      <c r="J10" s="91">
        <f>H10*I$8</f>
        <v>50</v>
      </c>
      <c r="K10" s="796"/>
    </row>
    <row r="11" spans="1:11" ht="16.5" thickBot="1" x14ac:dyDescent="0.25">
      <c r="A11" s="805"/>
      <c r="B11" s="93" t="str">
        <f>'Elenco Lotti'!R434</f>
        <v>SANIC SRL A SOCIO UNICO</v>
      </c>
      <c r="C11" s="211">
        <v>0.9</v>
      </c>
      <c r="D11" s="212">
        <v>0.9</v>
      </c>
      <c r="E11" s="213">
        <v>0.9</v>
      </c>
      <c r="F11" s="101">
        <f t="shared" si="0"/>
        <v>0.9</v>
      </c>
      <c r="G11" s="806"/>
      <c r="H11" s="450">
        <f>F11/$G8</f>
        <v>1</v>
      </c>
      <c r="I11" s="807"/>
      <c r="J11" s="102">
        <f>H11*I$8</f>
        <v>50</v>
      </c>
      <c r="K11" s="796"/>
    </row>
    <row r="12" spans="1:11" ht="15.75" customHeight="1" x14ac:dyDescent="0.2">
      <c r="A12" s="860" t="s">
        <v>623</v>
      </c>
      <c r="B12" s="96" t="str">
        <f>B8</f>
        <v>CHIRURMEDICA SRL</v>
      </c>
      <c r="C12" s="217">
        <v>0.9</v>
      </c>
      <c r="D12" s="206">
        <v>0.9</v>
      </c>
      <c r="E12" s="207">
        <v>0.9</v>
      </c>
      <c r="F12" s="221">
        <f t="shared" si="0"/>
        <v>0.9</v>
      </c>
      <c r="G12" s="861">
        <f>MAX(F12:F15)</f>
        <v>0.9</v>
      </c>
      <c r="H12" s="451">
        <f>F12/$G12</f>
        <v>1</v>
      </c>
      <c r="I12" s="859">
        <v>15</v>
      </c>
      <c r="J12" s="222">
        <f>H12*I$12</f>
        <v>15</v>
      </c>
      <c r="K12" s="796"/>
    </row>
    <row r="13" spans="1:11" ht="31.5" x14ac:dyDescent="0.2">
      <c r="A13" s="787"/>
      <c r="B13" s="97" t="str">
        <f>B9</f>
        <v>KARL STORZ ENDOSCOPIA ITALIA S.r.l.</v>
      </c>
      <c r="C13" s="218">
        <v>0.9</v>
      </c>
      <c r="D13" s="209">
        <v>0.9</v>
      </c>
      <c r="E13" s="210">
        <v>0.9</v>
      </c>
      <c r="F13" s="92">
        <f t="shared" si="0"/>
        <v>0.9</v>
      </c>
      <c r="G13" s="790"/>
      <c r="H13" s="448">
        <f>F13/$G12</f>
        <v>1</v>
      </c>
      <c r="I13" s="793"/>
      <c r="J13" s="91">
        <f>H13*I$12</f>
        <v>15</v>
      </c>
      <c r="K13" s="796"/>
    </row>
    <row r="14" spans="1:11" ht="15.75" x14ac:dyDescent="0.2">
      <c r="A14" s="787"/>
      <c r="B14" s="97" t="str">
        <f>B10</f>
        <v>FIMAS</v>
      </c>
      <c r="C14" s="218">
        <v>0.9</v>
      </c>
      <c r="D14" s="209">
        <v>0.9</v>
      </c>
      <c r="E14" s="210">
        <v>0.9</v>
      </c>
      <c r="F14" s="92">
        <f t="shared" si="0"/>
        <v>0.9</v>
      </c>
      <c r="G14" s="790"/>
      <c r="H14" s="448">
        <f>F14/$G12</f>
        <v>1</v>
      </c>
      <c r="I14" s="793"/>
      <c r="J14" s="91">
        <f>H14*I$12</f>
        <v>15</v>
      </c>
      <c r="K14" s="796"/>
    </row>
    <row r="15" spans="1:11" ht="16.5" thickBot="1" x14ac:dyDescent="0.25">
      <c r="A15" s="788"/>
      <c r="B15" s="98" t="str">
        <f>B11</f>
        <v>SANIC SRL A SOCIO UNICO</v>
      </c>
      <c r="C15" s="220">
        <v>0.9</v>
      </c>
      <c r="D15" s="215">
        <v>0.9</v>
      </c>
      <c r="E15" s="216">
        <v>0.9</v>
      </c>
      <c r="F15" s="95">
        <f t="shared" si="0"/>
        <v>0.9</v>
      </c>
      <c r="G15" s="791"/>
      <c r="H15" s="449">
        <f>F15/$G12</f>
        <v>1</v>
      </c>
      <c r="I15" s="794"/>
      <c r="J15" s="94">
        <f>H15*I$12</f>
        <v>15</v>
      </c>
      <c r="K15" s="796"/>
    </row>
    <row r="16" spans="1:11" ht="15.75" customHeight="1" x14ac:dyDescent="0.2">
      <c r="A16" s="786" t="s">
        <v>427</v>
      </c>
      <c r="B16" s="99" t="str">
        <f>B8</f>
        <v>CHIRURMEDICA SRL</v>
      </c>
      <c r="C16" s="217">
        <v>0.9</v>
      </c>
      <c r="D16" s="206">
        <v>0.9</v>
      </c>
      <c r="E16" s="207">
        <v>0.9</v>
      </c>
      <c r="F16" s="89">
        <f t="shared" si="0"/>
        <v>0.9</v>
      </c>
      <c r="G16" s="789">
        <f>MAX(F16:F19)</f>
        <v>0.9</v>
      </c>
      <c r="H16" s="447">
        <f>F16/$G16</f>
        <v>1</v>
      </c>
      <c r="I16" s="792">
        <v>10</v>
      </c>
      <c r="J16" s="88">
        <f>H16*I$16</f>
        <v>10</v>
      </c>
      <c r="K16" s="796"/>
    </row>
    <row r="17" spans="1:11" ht="31.5" x14ac:dyDescent="0.2">
      <c r="A17" s="787"/>
      <c r="B17" s="97" t="str">
        <f>B9</f>
        <v>KARL STORZ ENDOSCOPIA ITALIA S.r.l.</v>
      </c>
      <c r="C17" s="218">
        <v>0.9</v>
      </c>
      <c r="D17" s="209">
        <v>0.9</v>
      </c>
      <c r="E17" s="210">
        <v>0.9</v>
      </c>
      <c r="F17" s="92">
        <f t="shared" si="0"/>
        <v>0.9</v>
      </c>
      <c r="G17" s="790"/>
      <c r="H17" s="448">
        <f>F17/$G16</f>
        <v>1</v>
      </c>
      <c r="I17" s="793"/>
      <c r="J17" s="91">
        <f>H17*I$16</f>
        <v>10</v>
      </c>
      <c r="K17" s="796"/>
    </row>
    <row r="18" spans="1:11" ht="15.75" x14ac:dyDescent="0.2">
      <c r="A18" s="787"/>
      <c r="B18" s="97" t="str">
        <f>B10</f>
        <v>FIMAS</v>
      </c>
      <c r="C18" s="218">
        <v>0.9</v>
      </c>
      <c r="D18" s="209">
        <v>0.9</v>
      </c>
      <c r="E18" s="210">
        <v>0.9</v>
      </c>
      <c r="F18" s="92">
        <f t="shared" si="0"/>
        <v>0.9</v>
      </c>
      <c r="G18" s="790"/>
      <c r="H18" s="448">
        <f>F18/$G16</f>
        <v>1</v>
      </c>
      <c r="I18" s="793"/>
      <c r="J18" s="91">
        <f>H18*I$16</f>
        <v>10</v>
      </c>
      <c r="K18" s="796"/>
    </row>
    <row r="19" spans="1:11" ht="16.5" thickBot="1" x14ac:dyDescent="0.25">
      <c r="A19" s="805"/>
      <c r="B19" s="98" t="str">
        <f>B11</f>
        <v>SANIC SRL A SOCIO UNICO</v>
      </c>
      <c r="C19" s="220">
        <v>0.9</v>
      </c>
      <c r="D19" s="215">
        <v>0.9</v>
      </c>
      <c r="E19" s="216">
        <v>0.9</v>
      </c>
      <c r="F19" s="95">
        <f t="shared" si="0"/>
        <v>0.9</v>
      </c>
      <c r="G19" s="791"/>
      <c r="H19" s="449">
        <f>F19/$G16</f>
        <v>1</v>
      </c>
      <c r="I19" s="794"/>
      <c r="J19" s="94">
        <f>H19*I$16</f>
        <v>10</v>
      </c>
      <c r="K19" s="796"/>
    </row>
    <row r="20" spans="1:11" ht="15.75" x14ac:dyDescent="0.2">
      <c r="A20" s="786" t="s">
        <v>621</v>
      </c>
      <c r="B20" s="99" t="str">
        <f>B8</f>
        <v>CHIRURMEDICA SRL</v>
      </c>
      <c r="C20" s="205">
        <v>1</v>
      </c>
      <c r="D20" s="206">
        <v>1</v>
      </c>
      <c r="E20" s="207">
        <v>1</v>
      </c>
      <c r="F20" s="89">
        <f t="shared" si="0"/>
        <v>1</v>
      </c>
      <c r="G20" s="789">
        <f>MAX(F20:F23)</f>
        <v>1</v>
      </c>
      <c r="H20" s="447">
        <f>F20/$G20</f>
        <v>1</v>
      </c>
      <c r="I20" s="792">
        <v>5</v>
      </c>
      <c r="J20" s="88">
        <f>H20*I$20</f>
        <v>5</v>
      </c>
      <c r="K20" s="796"/>
    </row>
    <row r="21" spans="1:11" ht="31.5" x14ac:dyDescent="0.2">
      <c r="A21" s="787"/>
      <c r="B21" s="97" t="str">
        <f t="shared" ref="B21:B23" si="1">B9</f>
        <v>KARL STORZ ENDOSCOPIA ITALIA S.r.l.</v>
      </c>
      <c r="C21" s="208">
        <v>1</v>
      </c>
      <c r="D21" s="209">
        <v>1</v>
      </c>
      <c r="E21" s="210">
        <v>1</v>
      </c>
      <c r="F21" s="92">
        <f t="shared" si="0"/>
        <v>1</v>
      </c>
      <c r="G21" s="790"/>
      <c r="H21" s="448">
        <f>F21/$G20</f>
        <v>1</v>
      </c>
      <c r="I21" s="793"/>
      <c r="J21" s="91">
        <f>H21*I$20</f>
        <v>5</v>
      </c>
      <c r="K21" s="796"/>
    </row>
    <row r="22" spans="1:11" ht="15.75" x14ac:dyDescent="0.2">
      <c r="A22" s="787"/>
      <c r="B22" s="97" t="str">
        <f t="shared" si="1"/>
        <v>FIMAS</v>
      </c>
      <c r="C22" s="208">
        <v>1</v>
      </c>
      <c r="D22" s="209">
        <v>1</v>
      </c>
      <c r="E22" s="210">
        <v>1</v>
      </c>
      <c r="F22" s="92">
        <f t="shared" si="0"/>
        <v>1</v>
      </c>
      <c r="G22" s="790"/>
      <c r="H22" s="448">
        <f>F22/$G20</f>
        <v>1</v>
      </c>
      <c r="I22" s="793"/>
      <c r="J22" s="91">
        <f>H22*I$20</f>
        <v>5</v>
      </c>
      <c r="K22" s="796"/>
    </row>
    <row r="23" spans="1:11" ht="16.5" thickBot="1" x14ac:dyDescent="0.25">
      <c r="A23" s="805"/>
      <c r="B23" s="100" t="str">
        <f t="shared" si="1"/>
        <v>SANIC SRL A SOCIO UNICO</v>
      </c>
      <c r="C23" s="214">
        <v>1</v>
      </c>
      <c r="D23" s="215">
        <v>1</v>
      </c>
      <c r="E23" s="216">
        <v>1</v>
      </c>
      <c r="F23" s="101">
        <f t="shared" si="0"/>
        <v>1</v>
      </c>
      <c r="G23" s="806"/>
      <c r="H23" s="450">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customHeight="1" x14ac:dyDescent="0.25">
      <c r="A25" s="798" t="s">
        <v>627</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CHIRURMEDICA SRL</v>
      </c>
      <c r="B27" s="108">
        <f>J8+J12+J16+J20</f>
        <v>80</v>
      </c>
      <c r="C27" s="535"/>
      <c r="D27" s="531"/>
      <c r="E27" s="531"/>
      <c r="F27" s="532"/>
      <c r="G27" s="531"/>
      <c r="H27" s="105"/>
      <c r="I27" s="105"/>
      <c r="J27" s="105"/>
      <c r="K27" s="105"/>
    </row>
    <row r="28" spans="1:11" ht="15.75" x14ac:dyDescent="0.25">
      <c r="A28" s="110" t="str">
        <f>B9</f>
        <v>KARL STORZ ENDOSCOPIA ITALIA S.r.l.</v>
      </c>
      <c r="B28" s="111">
        <f>J9+J13+J17+J21</f>
        <v>80</v>
      </c>
      <c r="C28" s="535"/>
      <c r="D28" s="531"/>
      <c r="E28" s="531"/>
      <c r="F28" s="532"/>
      <c r="G28" s="531"/>
      <c r="H28" s="105"/>
      <c r="I28" s="105"/>
      <c r="J28" s="105"/>
      <c r="K28" s="105"/>
    </row>
    <row r="29" spans="1:11" ht="15.75" x14ac:dyDescent="0.25">
      <c r="A29" s="110" t="str">
        <f>B10</f>
        <v>FIMAS</v>
      </c>
      <c r="B29" s="111">
        <f>J10+J14+J18+J22</f>
        <v>80</v>
      </c>
      <c r="C29" s="535"/>
      <c r="D29" s="531"/>
      <c r="E29" s="531"/>
      <c r="F29" s="532"/>
      <c r="G29" s="531"/>
      <c r="H29" s="105"/>
      <c r="I29" s="105"/>
      <c r="J29" s="105"/>
      <c r="K29" s="105"/>
    </row>
    <row r="30" spans="1:11" ht="16.5" thickBot="1" x14ac:dyDescent="0.3">
      <c r="A30" s="112" t="str">
        <f>B11</f>
        <v>SANIC SRL A SOCIO UNICO</v>
      </c>
      <c r="B30" s="113">
        <f>J11+J15+J19+J23</f>
        <v>80</v>
      </c>
      <c r="C30" s="535"/>
      <c r="D30" s="531"/>
      <c r="E30" s="531"/>
      <c r="F30" s="532"/>
      <c r="G30" s="531"/>
      <c r="H30" s="105"/>
      <c r="I30" s="105"/>
      <c r="J30" s="105"/>
      <c r="K30" s="105"/>
    </row>
  </sheetData>
  <sheetProtection formatCells="0" formatColumns="0" formatRows="0" insertColumns="0" insertRows="0" insertHyperlinks="0" deleteColumns="0" deleteRows="0" sort="0" autoFilter="0" pivotTables="0"/>
  <mergeCells count="19">
    <mergeCell ref="A25:B26"/>
    <mergeCell ref="A12:A15"/>
    <mergeCell ref="G12:G15"/>
    <mergeCell ref="I12:I15"/>
    <mergeCell ref="K8:K23"/>
    <mergeCell ref="A8:A11"/>
    <mergeCell ref="G8:G11"/>
    <mergeCell ref="I8:I11"/>
    <mergeCell ref="A20:A23"/>
    <mergeCell ref="G20:G23"/>
    <mergeCell ref="I20:I23"/>
    <mergeCell ref="A16:A19"/>
    <mergeCell ref="G16:G19"/>
    <mergeCell ref="I16:I19"/>
    <mergeCell ref="B1:K1"/>
    <mergeCell ref="A2:K2"/>
    <mergeCell ref="A3:K3"/>
    <mergeCell ref="A4:K4"/>
    <mergeCell ref="A5:K6"/>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0"/>
  <dimension ref="A1:M26"/>
  <sheetViews>
    <sheetView topLeftCell="A7"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457</v>
      </c>
      <c r="B2" s="775"/>
      <c r="C2" s="775"/>
      <c r="D2" s="775"/>
      <c r="E2" s="775"/>
      <c r="F2" s="775"/>
      <c r="G2" s="775"/>
      <c r="H2" s="775"/>
      <c r="I2" s="775"/>
      <c r="J2" s="775"/>
      <c r="K2" s="776"/>
      <c r="L2" s="105"/>
      <c r="M2" s="105"/>
    </row>
    <row r="3" spans="1:13" ht="21" thickBot="1" x14ac:dyDescent="0.35">
      <c r="A3" s="777" t="str">
        <f>'Elenco Lotti'!B51</f>
        <v>9821922A6F</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15.75" customHeight="1" x14ac:dyDescent="0.25">
      <c r="A5" s="780" t="str">
        <f>'Elenco Lotti'!C51</f>
        <v>Cateteri Ureterali punta aperta e curva con fori cm 70 circa da Ch 3 a CH 8</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14'!A27</f>
        <v>ANTONIO PELLECCHIA SRL</v>
      </c>
      <c r="J8" s="811">
        <f>'LOTTO 14'!B27</f>
        <v>80</v>
      </c>
      <c r="K8" s="812"/>
      <c r="L8" s="117"/>
      <c r="M8" s="118"/>
    </row>
    <row r="9" spans="1:13" ht="16.5" thickBot="1" x14ac:dyDescent="0.3">
      <c r="A9" s="808"/>
      <c r="B9" s="808"/>
      <c r="C9" s="808"/>
      <c r="D9" s="808"/>
      <c r="E9" s="808"/>
      <c r="F9" s="808"/>
      <c r="G9" s="808"/>
      <c r="H9" s="808"/>
      <c r="I9" s="144" t="str">
        <f>'LOTTO 14'!A28</f>
        <v>CHIRURMEDICA SRL</v>
      </c>
      <c r="J9" s="811">
        <f>'LOTTO 14'!B28</f>
        <v>67.5</v>
      </c>
      <c r="K9" s="812"/>
      <c r="L9" s="117"/>
      <c r="M9" s="118"/>
    </row>
    <row r="10" spans="1:13" ht="16.5" thickBot="1" x14ac:dyDescent="0.3">
      <c r="A10" s="813" t="s">
        <v>430</v>
      </c>
      <c r="B10" s="814"/>
      <c r="C10" s="814"/>
      <c r="D10" s="815"/>
      <c r="E10" s="119"/>
      <c r="F10" s="119"/>
      <c r="G10" s="119"/>
      <c r="H10" s="119"/>
      <c r="I10" s="144" t="str">
        <f>'LOTTO 14'!A29</f>
        <v>TELEFLEX MEDICAL SRL</v>
      </c>
      <c r="J10" s="811">
        <f>'LOTTO 14'!B29</f>
        <v>25.833333333333336</v>
      </c>
      <c r="K10" s="812"/>
      <c r="L10" s="117"/>
      <c r="M10" s="118"/>
    </row>
    <row r="11" spans="1:13" ht="16.5" thickBot="1" x14ac:dyDescent="0.3">
      <c r="A11" s="816"/>
      <c r="B11" s="817"/>
      <c r="C11" s="817"/>
      <c r="D11" s="818"/>
      <c r="E11" s="119"/>
      <c r="F11" s="119"/>
      <c r="G11" s="119"/>
      <c r="H11" s="119"/>
      <c r="I11" s="144" t="str">
        <f>'LOTTO 14'!A30</f>
        <v>COLOPLAST</v>
      </c>
      <c r="J11" s="811">
        <f>'LOTTO 14'!B30</f>
        <v>46.666666666666671</v>
      </c>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Lotti'!O51</f>
        <v>21465</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ANTONIO PELLECCHIA SRL</v>
      </c>
      <c r="B20" s="223"/>
      <c r="C20" s="835">
        <v>0.5</v>
      </c>
      <c r="D20" s="835">
        <f>MAX(B20:B23)</f>
        <v>0</v>
      </c>
      <c r="E20" s="154" t="e">
        <f>POWER(B20/$D$20,$C$20)</f>
        <v>#DIV/0!</v>
      </c>
      <c r="F20" s="835">
        <v>40</v>
      </c>
      <c r="G20" s="154" t="e">
        <f>E20*$F$20</f>
        <v>#DIV/0!</v>
      </c>
      <c r="H20" s="134">
        <f>TRUNC($G$13-($G$13/100*B20),2)</f>
        <v>21465</v>
      </c>
      <c r="I20" s="193" t="str">
        <f>A20</f>
        <v>ANTONIO PELLECCHIA SRL</v>
      </c>
      <c r="J20" s="154">
        <f>IF(I20=I8,J8,IF(I20=$H$7,$I$7,IF(I20=$H$8,$I$8,IF(I20=#REF!,#REF!,IF(I20=$H$10,$I$10,IF(I20=$H$11,$I$11,"1"))))))</f>
        <v>80</v>
      </c>
      <c r="K20" s="196" t="e">
        <f>G20</f>
        <v>#DIV/0!</v>
      </c>
      <c r="L20" s="70" t="e">
        <f>SUM(J20,K20)</f>
        <v>#DIV/0!</v>
      </c>
      <c r="M20" s="71" t="e">
        <f>IF(AND(K20&gt;=20,J20&gt;=60),"ANOMALIA","NO ANOMALIA")</f>
        <v>#DIV/0!</v>
      </c>
    </row>
    <row r="21" spans="1:13" ht="15.75" x14ac:dyDescent="0.2">
      <c r="A21" s="227" t="str">
        <f>I9</f>
        <v>CHIRURMEDICA SRL</v>
      </c>
      <c r="B21" s="224"/>
      <c r="C21" s="836"/>
      <c r="D21" s="836"/>
      <c r="E21" s="155" t="e">
        <f>POWER(B21/$D$20,$C$20)</f>
        <v>#DIV/0!</v>
      </c>
      <c r="F21" s="836"/>
      <c r="G21" s="155" t="e">
        <f>E21*$F$20</f>
        <v>#DIV/0!</v>
      </c>
      <c r="H21" s="138">
        <f>TRUNC($G$13-($G$13/100*B21),2)</f>
        <v>21465</v>
      </c>
      <c r="I21" s="194" t="str">
        <f>A21</f>
        <v>CHIRURMEDICA SRL</v>
      </c>
      <c r="J21" s="155">
        <f>IF(I21=I9,J9,IF(I21=$H$7,$I$7,IF(I21=$H$8,$I$8,IF(I21=#REF!,#REF!,IF(I21=$H$10,$I$10,IF(I21=$H$11,$I$11,"1"))))))</f>
        <v>67.5</v>
      </c>
      <c r="K21" s="197" t="e">
        <f>G21</f>
        <v>#DIV/0!</v>
      </c>
      <c r="L21" s="72" t="e">
        <f>SUM(J21,K21)</f>
        <v>#DIV/0!</v>
      </c>
      <c r="M21" s="73" t="e">
        <f>IF(AND(K21&gt;=20,J21&gt;=60),"ANOMALIA","NO ANOMALIA")</f>
        <v>#DIV/0!</v>
      </c>
    </row>
    <row r="22" spans="1:13" ht="15.75" x14ac:dyDescent="0.2">
      <c r="A22" s="227" t="str">
        <f>I10</f>
        <v>TELEFLEX MEDICAL SRL</v>
      </c>
      <c r="B22" s="224"/>
      <c r="C22" s="836"/>
      <c r="D22" s="836"/>
      <c r="E22" s="155" t="e">
        <f>POWER(B22/$D$20,$C$20)</f>
        <v>#DIV/0!</v>
      </c>
      <c r="F22" s="836"/>
      <c r="G22" s="155" t="e">
        <f>E22*$F$20</f>
        <v>#DIV/0!</v>
      </c>
      <c r="H22" s="138">
        <f>TRUNC($G$13-($G$13/100*B22),2)</f>
        <v>21465</v>
      </c>
      <c r="I22" s="194" t="str">
        <f>A22</f>
        <v>TELEFLEX MEDICAL SRL</v>
      </c>
      <c r="J22" s="155">
        <f>IF(I22=I10,J10,IF(I22=$H$7,$I$7,IF(I22=$H$8,$I$8,IF(I22=#REF!,#REF!,IF(I22=$H$10,$I$10,IF(I22=$H$11,$I$11,"1"))))))</f>
        <v>25.833333333333336</v>
      </c>
      <c r="K22" s="197" t="e">
        <f>G22</f>
        <v>#DIV/0!</v>
      </c>
      <c r="L22" s="72" t="e">
        <f>SUM(J22,K22)</f>
        <v>#DIV/0!</v>
      </c>
      <c r="M22" s="73" t="e">
        <f>IF(AND(K22&gt;=20,J22&gt;=60),"ANOMALIA","NO ANOMALIA")</f>
        <v>#DIV/0!</v>
      </c>
    </row>
    <row r="23" spans="1:13" ht="16.5" thickBot="1" x14ac:dyDescent="0.25">
      <c r="A23" s="228" t="str">
        <f>I11</f>
        <v>COLOPLAST</v>
      </c>
      <c r="B23" s="225"/>
      <c r="C23" s="837"/>
      <c r="D23" s="837"/>
      <c r="E23" s="156" t="e">
        <f>POWER(B23/$D$20,$C$20)</f>
        <v>#DIV/0!</v>
      </c>
      <c r="F23" s="837"/>
      <c r="G23" s="156" t="e">
        <f>E23*$F$20</f>
        <v>#DIV/0!</v>
      </c>
      <c r="H23" s="142">
        <f>TRUNC($G$13-($G$13/100*B23),2)</f>
        <v>21465</v>
      </c>
      <c r="I23" s="195" t="str">
        <f>A23</f>
        <v>COLOPLAST</v>
      </c>
      <c r="J23" s="156">
        <f>IF(I23=I11,J11,IF(I23=$H$7,$I$7,IF(I23=$H$8,$I$8,IF(I23=#REF!,#REF!,IF(I23=$H$10,$I$10,IF(I23=$H$11,$I$11,"1"))))))</f>
        <v>46.666666666666671</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639" priority="1" operator="containsText" text="NO ANOMALIA">
      <formula>NOT(ISERROR(SEARCH("NO ANOMALIA",M20)))</formula>
    </cfRule>
    <cfRule type="containsText" dxfId="638" priority="2" operator="containsText" text="ANOMALIA">
      <formula>NOT(ISERROR(SEARCH("ANOMALIA",M20)))</formula>
    </cfRule>
  </conditionalFormatting>
  <conditionalFormatting sqref="M20:M23">
    <cfRule type="containsText" dxfId="637" priority="3" operator="containsText" text="ANOMALIA">
      <formula>NOT(ISERROR(SEARCH("ANOMALIA",M20)))</formula>
    </cfRule>
  </conditionalFormatting>
  <conditionalFormatting sqref="L20:L23">
    <cfRule type="expression" dxfId="636" priority="4">
      <formula>L20=MAX($L$20:$L$27)</formula>
    </cfRule>
  </conditionalFormatting>
  <pageMargins left="0.7" right="0.7" top="0.75" bottom="0.75" header="0.3" footer="0.3"/>
  <pageSetup paperSize="9" orientation="portrait" r:id="rId1"/>
  <drawing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dimension ref="A1:M26"/>
  <sheetViews>
    <sheetView topLeftCell="A4" workbookViewId="0">
      <selection activeCell="L7" sqref="L7"/>
    </sheetView>
  </sheetViews>
  <sheetFormatPr defaultColWidth="9.140625" defaultRowHeight="12.75" x14ac:dyDescent="0.2"/>
  <cols>
    <col min="1" max="1" width="36.7109375" style="77" bestFit="1" customWidth="1"/>
    <col min="2" max="2" width="9.140625" style="77"/>
    <col min="3" max="3" width="8" style="77" customWidth="1"/>
    <col min="4" max="4" width="8.7109375" style="77" customWidth="1"/>
    <col min="5"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601</v>
      </c>
      <c r="B2" s="775"/>
      <c r="C2" s="775"/>
      <c r="D2" s="775"/>
      <c r="E2" s="775"/>
      <c r="F2" s="775"/>
      <c r="G2" s="775"/>
      <c r="H2" s="775"/>
      <c r="I2" s="775"/>
      <c r="J2" s="775"/>
      <c r="K2" s="776"/>
      <c r="L2" s="105"/>
      <c r="M2" s="105"/>
    </row>
    <row r="3" spans="1:13" ht="21" thickBot="1" x14ac:dyDescent="0.35">
      <c r="A3" s="777">
        <f>'Elenco Lotti'!B433</f>
        <v>9835894480</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Lotti'!C423</f>
        <v>Ottica 30° - 4 mm compatibile per resettore bipolare Gyrus (tipo Olympus)</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158'!A27</f>
        <v>CHIRURMEDICA SRL</v>
      </c>
      <c r="J8" s="811">
        <f>'LOTTO 158'!B27</f>
        <v>80</v>
      </c>
      <c r="K8" s="812"/>
      <c r="L8" s="117"/>
      <c r="M8" s="118"/>
    </row>
    <row r="9" spans="1:13" ht="16.5" thickBot="1" x14ac:dyDescent="0.3">
      <c r="A9" s="808"/>
      <c r="B9" s="808"/>
      <c r="C9" s="808"/>
      <c r="D9" s="808"/>
      <c r="E9" s="808"/>
      <c r="F9" s="808"/>
      <c r="G9" s="808"/>
      <c r="H9" s="808"/>
      <c r="I9" s="144" t="str">
        <f>'LOTTO 158'!A28</f>
        <v>KARL STORZ ENDOSCOPIA ITALIA S.r.l.</v>
      </c>
      <c r="J9" s="811">
        <f>'LOTTO 158'!B28</f>
        <v>80</v>
      </c>
      <c r="K9" s="812"/>
      <c r="L9" s="117"/>
      <c r="M9" s="118"/>
    </row>
    <row r="10" spans="1:13" ht="16.5" thickBot="1" x14ac:dyDescent="0.3">
      <c r="A10" s="813" t="s">
        <v>430</v>
      </c>
      <c r="B10" s="814"/>
      <c r="C10" s="814"/>
      <c r="D10" s="815"/>
      <c r="E10" s="119"/>
      <c r="F10" s="119"/>
      <c r="G10" s="119"/>
      <c r="H10" s="119"/>
      <c r="I10" s="144" t="str">
        <f>'LOTTO 158'!A29</f>
        <v>FIMAS</v>
      </c>
      <c r="J10" s="811">
        <f>'LOTTO 158'!B29</f>
        <v>80</v>
      </c>
      <c r="K10" s="812"/>
      <c r="L10" s="117"/>
      <c r="M10" s="118"/>
    </row>
    <row r="11" spans="1:13" ht="16.5" thickBot="1" x14ac:dyDescent="0.3">
      <c r="A11" s="816"/>
      <c r="B11" s="817"/>
      <c r="C11" s="817"/>
      <c r="D11" s="818"/>
      <c r="E11" s="119"/>
      <c r="F11" s="119"/>
      <c r="G11" s="119"/>
      <c r="H11" s="119"/>
      <c r="I11" s="144" t="str">
        <f>'LOTTO 158'!A30</f>
        <v>SANIC SRL A SOCIO UNICO</v>
      </c>
      <c r="J11" s="811">
        <f>'LOTTO 158'!B30</f>
        <v>80</v>
      </c>
      <c r="K11" s="812"/>
      <c r="L11" s="117"/>
      <c r="M11" s="118"/>
    </row>
    <row r="12" spans="1:13" ht="16.5" thickBot="1" x14ac:dyDescent="0.3">
      <c r="A12" s="819" t="s">
        <v>431</v>
      </c>
      <c r="B12" s="820"/>
      <c r="C12" s="820"/>
      <c r="D12" s="821"/>
      <c r="E12" s="374"/>
      <c r="F12" s="105"/>
      <c r="G12" s="822" t="s">
        <v>432</v>
      </c>
      <c r="H12" s="823"/>
      <c r="I12" s="144"/>
      <c r="J12" s="811"/>
      <c r="K12" s="812"/>
      <c r="L12" s="117"/>
      <c r="M12" s="118"/>
    </row>
    <row r="13" spans="1:13" ht="16.5" thickBot="1" x14ac:dyDescent="0.3">
      <c r="A13" s="819" t="s">
        <v>433</v>
      </c>
      <c r="B13" s="820"/>
      <c r="C13" s="820"/>
      <c r="D13" s="821"/>
      <c r="E13" s="374"/>
      <c r="F13" s="105"/>
      <c r="G13" s="824">
        <f>'Elenco Lotti'!O431</f>
        <v>122430.00000000001</v>
      </c>
      <c r="H13" s="825"/>
      <c r="I13" s="144"/>
      <c r="J13" s="811"/>
      <c r="K13" s="812"/>
      <c r="L13" s="117"/>
      <c r="M13" s="118"/>
    </row>
    <row r="14" spans="1:13" ht="16.5" thickBot="1" x14ac:dyDescent="0.3">
      <c r="A14" s="855"/>
      <c r="B14" s="856"/>
      <c r="C14" s="856"/>
      <c r="D14" s="857"/>
      <c r="E14" s="374"/>
      <c r="F14" s="105"/>
      <c r="G14" s="152"/>
      <c r="H14" s="152"/>
      <c r="I14" s="144"/>
      <c r="J14" s="811"/>
      <c r="K14" s="812"/>
      <c r="L14" s="117"/>
      <c r="M14" s="118"/>
    </row>
    <row r="15" spans="1:13" ht="16.5" thickBot="1" x14ac:dyDescent="0.3">
      <c r="A15" s="826" t="s">
        <v>434</v>
      </c>
      <c r="B15" s="820"/>
      <c r="C15" s="820"/>
      <c r="D15" s="821"/>
      <c r="E15" s="374"/>
      <c r="F15" s="105"/>
      <c r="G15" s="827"/>
      <c r="H15" s="827"/>
      <c r="I15" s="150"/>
      <c r="J15" s="828"/>
      <c r="K15" s="829"/>
      <c r="L15" s="105"/>
      <c r="M15" s="105"/>
    </row>
    <row r="16" spans="1:13" ht="15.75" x14ac:dyDescent="0.25">
      <c r="A16" s="819" t="s">
        <v>435</v>
      </c>
      <c r="B16" s="820"/>
      <c r="C16" s="820"/>
      <c r="D16" s="821"/>
      <c r="E16" s="374"/>
      <c r="F16" s="105"/>
      <c r="G16" s="830"/>
      <c r="H16" s="830"/>
      <c r="I16" s="105"/>
      <c r="J16" s="105"/>
      <c r="K16" s="105"/>
      <c r="L16" s="105"/>
      <c r="M16" s="105"/>
    </row>
    <row r="17" spans="1:13" ht="16.5" thickBot="1" x14ac:dyDescent="0.3">
      <c r="A17" s="831"/>
      <c r="B17" s="832"/>
      <c r="C17" s="832"/>
      <c r="D17" s="833"/>
      <c r="E17" s="374"/>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75" t="e">
        <f>POWER(B20/$D$20,$C$20)</f>
        <v>#DIV/0!</v>
      </c>
      <c r="F20" s="835">
        <v>40</v>
      </c>
      <c r="G20" s="375" t="e">
        <f>E20*$F$20</f>
        <v>#DIV/0!</v>
      </c>
      <c r="H20" s="134">
        <f>TRUNC($G$13-($G$13/100*B20),2)</f>
        <v>122430</v>
      </c>
      <c r="I20" s="193" t="str">
        <f>A20</f>
        <v>CHIRURMEDICA SRL</v>
      </c>
      <c r="J20" s="375">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76" t="e">
        <f>POWER(B21/$D$20,$C$20)</f>
        <v>#DIV/0!</v>
      </c>
      <c r="F21" s="836"/>
      <c r="G21" s="376" t="e">
        <f>E21*$F$20</f>
        <v>#DIV/0!</v>
      </c>
      <c r="H21" s="138">
        <f>TRUNC($G$13-($G$13/100*B21),2)</f>
        <v>122430</v>
      </c>
      <c r="I21" s="194" t="str">
        <f>A21</f>
        <v>KARL STORZ ENDOSCOPIA ITALIA S.r.l.</v>
      </c>
      <c r="J21" s="376">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76" t="e">
        <f>POWER(B22/$D$20,$C$20)</f>
        <v>#DIV/0!</v>
      </c>
      <c r="F22" s="836"/>
      <c r="G22" s="376" t="e">
        <f>E22*$F$20</f>
        <v>#DIV/0!</v>
      </c>
      <c r="H22" s="138">
        <f>TRUNC($G$13-($G$13/100*B22),2)</f>
        <v>122430</v>
      </c>
      <c r="I22" s="194" t="str">
        <f>A22</f>
        <v>FIMAS</v>
      </c>
      <c r="J22" s="376">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77" t="e">
        <f>POWER(B23/$D$20,$C$20)</f>
        <v>#DIV/0!</v>
      </c>
      <c r="F23" s="837"/>
      <c r="G23" s="377" t="e">
        <f>E23*$F$20</f>
        <v>#DIV/0!</v>
      </c>
      <c r="H23" s="142">
        <f>TRUNC($G$13-($G$13/100*B23),2)</f>
        <v>122430</v>
      </c>
      <c r="I23" s="195" t="str">
        <f>A23</f>
        <v>SANIC SRL A SOCIO UNICO</v>
      </c>
      <c r="J23" s="377">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63" priority="1" operator="containsText" text="NO ANOMALIA">
      <formula>NOT(ISERROR(SEARCH("NO ANOMALIA",M20)))</formula>
    </cfRule>
    <cfRule type="containsText" dxfId="62" priority="2" operator="containsText" text="ANOMALIA">
      <formula>NOT(ISERROR(SEARCH("ANOMALIA",M20)))</formula>
    </cfRule>
  </conditionalFormatting>
  <conditionalFormatting sqref="M20:M23">
    <cfRule type="containsText" dxfId="61" priority="3" operator="containsText" text="ANOMALIA">
      <formula>NOT(ISERROR(SEARCH("ANOMALIA",M20)))</formula>
    </cfRule>
  </conditionalFormatting>
  <conditionalFormatting sqref="L20:L23">
    <cfRule type="expression" dxfId="60" priority="4">
      <formula>L20=MAX($L$20:$L$27)</formula>
    </cfRule>
  </conditionalFormatting>
  <pageMargins left="0.7" right="0.7" top="0.75" bottom="0.75" header="0.3" footer="0.3"/>
  <pageSetup paperSize="9" orientation="portrait" r:id="rId1"/>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pageSetUpPr fitToPage="1"/>
  </sheetPr>
  <dimension ref="A1:K30"/>
  <sheetViews>
    <sheetView topLeftCell="A13" workbookViewId="0">
      <selection activeCell="I38" sqref="I3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602</v>
      </c>
      <c r="B2" s="775"/>
      <c r="C2" s="775"/>
      <c r="D2" s="775"/>
      <c r="E2" s="775"/>
      <c r="F2" s="775"/>
      <c r="G2" s="775"/>
      <c r="H2" s="775"/>
      <c r="I2" s="775"/>
      <c r="J2" s="775"/>
      <c r="K2" s="776"/>
    </row>
    <row r="3" spans="1:11" ht="21" thickBot="1" x14ac:dyDescent="0.35">
      <c r="A3" s="777" t="str">
        <f>'Elenco Lotti'!B435</f>
        <v>9835907F37</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Lotti'!C435</f>
        <v>Ottica 0° - 5 mm lunghezza circa 30 cm per endoscopia (compatibile per STORZ)</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 customHeight="1" x14ac:dyDescent="0.2">
      <c r="A8" s="786" t="s">
        <v>622</v>
      </c>
      <c r="B8" s="87" t="str">
        <f>'Elenco Lotti'!R435</f>
        <v>CHIRURMEDICA SRL</v>
      </c>
      <c r="C8" s="208">
        <v>0.9</v>
      </c>
      <c r="D8" s="209">
        <v>0.9</v>
      </c>
      <c r="E8" s="210">
        <v>0.9</v>
      </c>
      <c r="F8" s="89">
        <f>AVERAGE(C8:E8)</f>
        <v>0.9</v>
      </c>
      <c r="G8" s="789">
        <f>MAX(F8:F11)</f>
        <v>0.9</v>
      </c>
      <c r="H8" s="447">
        <f>F8/$G8</f>
        <v>1</v>
      </c>
      <c r="I8" s="792">
        <v>50</v>
      </c>
      <c r="J8" s="88">
        <f>H8*I$8</f>
        <v>50</v>
      </c>
      <c r="K8" s="795" t="s">
        <v>715</v>
      </c>
    </row>
    <row r="9" spans="1:11" ht="30" customHeight="1" x14ac:dyDescent="0.2">
      <c r="A9" s="787"/>
      <c r="B9" s="90" t="str">
        <f>'Elenco Lotti'!R436</f>
        <v>KARL STORZ ENDOSCOPIA ITALIA S.r.l.</v>
      </c>
      <c r="C9" s="208">
        <v>0.9</v>
      </c>
      <c r="D9" s="209">
        <v>0.9</v>
      </c>
      <c r="E9" s="210">
        <v>0.9</v>
      </c>
      <c r="F9" s="92">
        <f t="shared" ref="F9:F23" si="0">AVERAGE(C9:E9)</f>
        <v>0.9</v>
      </c>
      <c r="G9" s="790"/>
      <c r="H9" s="448">
        <f>F9/$G8</f>
        <v>1</v>
      </c>
      <c r="I9" s="793"/>
      <c r="J9" s="91">
        <f>H9*I$8</f>
        <v>50</v>
      </c>
      <c r="K9" s="796"/>
    </row>
    <row r="10" spans="1:11" ht="30" customHeight="1" x14ac:dyDescent="0.2">
      <c r="A10" s="787"/>
      <c r="B10" s="90" t="str">
        <f>'Elenco Lotti'!R437</f>
        <v>FIMAS</v>
      </c>
      <c r="C10" s="208">
        <v>0.9</v>
      </c>
      <c r="D10" s="209">
        <v>0.9</v>
      </c>
      <c r="E10" s="210">
        <v>0.9</v>
      </c>
      <c r="F10" s="92">
        <f t="shared" si="0"/>
        <v>0.9</v>
      </c>
      <c r="G10" s="790"/>
      <c r="H10" s="448">
        <f>F10/$G8</f>
        <v>1</v>
      </c>
      <c r="I10" s="793"/>
      <c r="J10" s="91">
        <f>H10*I$8</f>
        <v>50</v>
      </c>
      <c r="K10" s="796"/>
    </row>
    <row r="11" spans="1:11" ht="30" customHeight="1" thickBot="1" x14ac:dyDescent="0.25">
      <c r="A11" s="805"/>
      <c r="B11" s="93" t="str">
        <f>'Elenco Lotti'!R438</f>
        <v>SANIC SRL A SOCIO UNICO</v>
      </c>
      <c r="C11" s="211">
        <v>0.9</v>
      </c>
      <c r="D11" s="212">
        <v>0.9</v>
      </c>
      <c r="E11" s="213">
        <v>0.9</v>
      </c>
      <c r="F11" s="101">
        <f t="shared" si="0"/>
        <v>0.9</v>
      </c>
      <c r="G11" s="806"/>
      <c r="H11" s="450">
        <f>F11/$G8</f>
        <v>1</v>
      </c>
      <c r="I11" s="807"/>
      <c r="J11" s="102">
        <f>H11*I$8</f>
        <v>50</v>
      </c>
      <c r="K11" s="796"/>
    </row>
    <row r="12" spans="1:11" ht="30" customHeight="1" x14ac:dyDescent="0.2">
      <c r="A12" s="860" t="s">
        <v>623</v>
      </c>
      <c r="B12" s="96" t="str">
        <f>B8</f>
        <v>CHIRURMEDICA SRL</v>
      </c>
      <c r="C12" s="208">
        <v>0.9</v>
      </c>
      <c r="D12" s="209">
        <v>0.9</v>
      </c>
      <c r="E12" s="210">
        <v>0.9</v>
      </c>
      <c r="F12" s="221">
        <f t="shared" si="0"/>
        <v>0.9</v>
      </c>
      <c r="G12" s="861">
        <f>MAX(F12:F15)</f>
        <v>0.9</v>
      </c>
      <c r="H12" s="451">
        <f>F12/$G12</f>
        <v>1</v>
      </c>
      <c r="I12" s="859">
        <v>15</v>
      </c>
      <c r="J12" s="222">
        <f>H12*I$12</f>
        <v>15</v>
      </c>
      <c r="K12" s="796"/>
    </row>
    <row r="13" spans="1:11" ht="30" customHeight="1" x14ac:dyDescent="0.2">
      <c r="A13" s="787"/>
      <c r="B13" s="97" t="str">
        <f>B9</f>
        <v>KARL STORZ ENDOSCOPIA ITALIA S.r.l.</v>
      </c>
      <c r="C13" s="208">
        <v>0.9</v>
      </c>
      <c r="D13" s="209">
        <v>0.9</v>
      </c>
      <c r="E13" s="210">
        <v>0.9</v>
      </c>
      <c r="F13" s="92">
        <f t="shared" si="0"/>
        <v>0.9</v>
      </c>
      <c r="G13" s="790"/>
      <c r="H13" s="448">
        <f>F13/$G12</f>
        <v>1</v>
      </c>
      <c r="I13" s="793"/>
      <c r="J13" s="91">
        <f>H13*I$12</f>
        <v>15</v>
      </c>
      <c r="K13" s="796"/>
    </row>
    <row r="14" spans="1:11" ht="30" customHeight="1" x14ac:dyDescent="0.2">
      <c r="A14" s="787"/>
      <c r="B14" s="97" t="str">
        <f>B10</f>
        <v>FIMAS</v>
      </c>
      <c r="C14" s="208">
        <v>0.9</v>
      </c>
      <c r="D14" s="209">
        <v>0.9</v>
      </c>
      <c r="E14" s="210">
        <v>0.9</v>
      </c>
      <c r="F14" s="92">
        <f t="shared" si="0"/>
        <v>0.9</v>
      </c>
      <c r="G14" s="790"/>
      <c r="H14" s="448">
        <f>F14/$G12</f>
        <v>1</v>
      </c>
      <c r="I14" s="793"/>
      <c r="J14" s="91">
        <f>H14*I$12</f>
        <v>15</v>
      </c>
      <c r="K14" s="796"/>
    </row>
    <row r="15" spans="1:11" ht="30" customHeight="1" thickBot="1" x14ac:dyDescent="0.25">
      <c r="A15" s="788"/>
      <c r="B15" s="98" t="str">
        <f>B11</f>
        <v>SANIC SRL A SOCIO UNICO</v>
      </c>
      <c r="C15" s="211">
        <v>0.9</v>
      </c>
      <c r="D15" s="212">
        <v>0.9</v>
      </c>
      <c r="E15" s="213">
        <v>0.9</v>
      </c>
      <c r="F15" s="95">
        <f t="shared" si="0"/>
        <v>0.9</v>
      </c>
      <c r="G15" s="791"/>
      <c r="H15" s="449">
        <f>F15/$G12</f>
        <v>1</v>
      </c>
      <c r="I15" s="794"/>
      <c r="J15" s="94">
        <f>H15*I$12</f>
        <v>15</v>
      </c>
      <c r="K15" s="796"/>
    </row>
    <row r="16" spans="1:11" ht="30" customHeight="1" x14ac:dyDescent="0.2">
      <c r="A16" s="786" t="s">
        <v>427</v>
      </c>
      <c r="B16" s="99" t="str">
        <f>B8</f>
        <v>CHIRURMEDICA SRL</v>
      </c>
      <c r="C16" s="208">
        <v>0.9</v>
      </c>
      <c r="D16" s="209">
        <v>0.9</v>
      </c>
      <c r="E16" s="210">
        <v>0.9</v>
      </c>
      <c r="F16" s="89">
        <f t="shared" si="0"/>
        <v>0.9</v>
      </c>
      <c r="G16" s="789">
        <f>MAX(F16:F19)</f>
        <v>0.9</v>
      </c>
      <c r="H16" s="447">
        <f>F16/$G16</f>
        <v>1</v>
      </c>
      <c r="I16" s="792">
        <v>10</v>
      </c>
      <c r="J16" s="88">
        <f>H16*I$16</f>
        <v>10</v>
      </c>
      <c r="K16" s="796"/>
    </row>
    <row r="17" spans="1:11" ht="30" customHeight="1" x14ac:dyDescent="0.2">
      <c r="A17" s="787"/>
      <c r="B17" s="97" t="str">
        <f>B9</f>
        <v>KARL STORZ ENDOSCOPIA ITALIA S.r.l.</v>
      </c>
      <c r="C17" s="208">
        <v>0.9</v>
      </c>
      <c r="D17" s="209">
        <v>0.9</v>
      </c>
      <c r="E17" s="210">
        <v>0.9</v>
      </c>
      <c r="F17" s="92">
        <f t="shared" si="0"/>
        <v>0.9</v>
      </c>
      <c r="G17" s="790"/>
      <c r="H17" s="448">
        <f>F17/$G16</f>
        <v>1</v>
      </c>
      <c r="I17" s="793"/>
      <c r="J17" s="91">
        <f>H17*I$16</f>
        <v>10</v>
      </c>
      <c r="K17" s="796"/>
    </row>
    <row r="18" spans="1:11" ht="30" customHeight="1" x14ac:dyDescent="0.2">
      <c r="A18" s="787"/>
      <c r="B18" s="97" t="str">
        <f>B10</f>
        <v>FIMAS</v>
      </c>
      <c r="C18" s="208">
        <v>0.9</v>
      </c>
      <c r="D18" s="209">
        <v>0.9</v>
      </c>
      <c r="E18" s="210">
        <v>0.9</v>
      </c>
      <c r="F18" s="92">
        <f t="shared" si="0"/>
        <v>0.9</v>
      </c>
      <c r="G18" s="790"/>
      <c r="H18" s="448">
        <f>F18/$G16</f>
        <v>1</v>
      </c>
      <c r="I18" s="793"/>
      <c r="J18" s="91">
        <f>H18*I$16</f>
        <v>10</v>
      </c>
      <c r="K18" s="796"/>
    </row>
    <row r="19" spans="1:11" ht="30" customHeight="1" thickBot="1" x14ac:dyDescent="0.25">
      <c r="A19" s="805"/>
      <c r="B19" s="98" t="str">
        <f>B11</f>
        <v>SANIC SRL A SOCIO UNICO</v>
      </c>
      <c r="C19" s="211">
        <v>0.9</v>
      </c>
      <c r="D19" s="212">
        <v>0.9</v>
      </c>
      <c r="E19" s="213">
        <v>0.9</v>
      </c>
      <c r="F19" s="95">
        <f t="shared" si="0"/>
        <v>0.9</v>
      </c>
      <c r="G19" s="791"/>
      <c r="H19" s="449">
        <f>F19/$G16</f>
        <v>1</v>
      </c>
      <c r="I19" s="794"/>
      <c r="J19" s="94">
        <f>H19*I$16</f>
        <v>10</v>
      </c>
      <c r="K19" s="796"/>
    </row>
    <row r="20" spans="1:11" ht="30" customHeight="1" x14ac:dyDescent="0.2">
      <c r="A20" s="786" t="s">
        <v>621</v>
      </c>
      <c r="B20" s="99" t="str">
        <f>B8</f>
        <v>CHIRURMEDICA SRL</v>
      </c>
      <c r="C20" s="205">
        <v>1</v>
      </c>
      <c r="D20" s="206">
        <v>1</v>
      </c>
      <c r="E20" s="207">
        <v>1</v>
      </c>
      <c r="F20" s="89">
        <f t="shared" si="0"/>
        <v>1</v>
      </c>
      <c r="G20" s="789">
        <f>MAX(F20:F23)</f>
        <v>1</v>
      </c>
      <c r="H20" s="447">
        <f>F20/$G20</f>
        <v>1</v>
      </c>
      <c r="I20" s="792">
        <v>5</v>
      </c>
      <c r="J20" s="88">
        <f>H20*I$20</f>
        <v>5</v>
      </c>
      <c r="K20" s="796"/>
    </row>
    <row r="21" spans="1:11" ht="30" customHeight="1" x14ac:dyDescent="0.2">
      <c r="A21" s="787"/>
      <c r="B21" s="97" t="str">
        <f t="shared" ref="B21:B23" si="1">B9</f>
        <v>KARL STORZ ENDOSCOPIA ITALIA S.r.l.</v>
      </c>
      <c r="C21" s="208">
        <v>1</v>
      </c>
      <c r="D21" s="209">
        <v>1</v>
      </c>
      <c r="E21" s="210">
        <v>1</v>
      </c>
      <c r="F21" s="92">
        <v>1</v>
      </c>
      <c r="G21" s="790"/>
      <c r="H21" s="448">
        <f>F21/$G20</f>
        <v>1</v>
      </c>
      <c r="I21" s="793"/>
      <c r="J21" s="91">
        <f>H21*I$20</f>
        <v>5</v>
      </c>
      <c r="K21" s="796"/>
    </row>
    <row r="22" spans="1:11" ht="30" customHeight="1" x14ac:dyDescent="0.2">
      <c r="A22" s="787"/>
      <c r="B22" s="97" t="str">
        <f t="shared" si="1"/>
        <v>FIMAS</v>
      </c>
      <c r="C22" s="208">
        <v>1</v>
      </c>
      <c r="D22" s="209">
        <v>1</v>
      </c>
      <c r="E22" s="210">
        <v>1</v>
      </c>
      <c r="F22" s="92">
        <f t="shared" si="0"/>
        <v>1</v>
      </c>
      <c r="G22" s="790"/>
      <c r="H22" s="448">
        <f>F22/$G20</f>
        <v>1</v>
      </c>
      <c r="I22" s="793"/>
      <c r="J22" s="91">
        <f>H22*I$20</f>
        <v>5</v>
      </c>
      <c r="K22" s="796"/>
    </row>
    <row r="23" spans="1:11" ht="30" customHeight="1" thickBot="1" x14ac:dyDescent="0.25">
      <c r="A23" s="805"/>
      <c r="B23" s="100" t="str">
        <f t="shared" si="1"/>
        <v>SANIC SRL A SOCIO UNICO</v>
      </c>
      <c r="C23" s="214">
        <v>1</v>
      </c>
      <c r="D23" s="215">
        <v>1</v>
      </c>
      <c r="E23" s="216">
        <v>1</v>
      </c>
      <c r="F23" s="101">
        <f t="shared" si="0"/>
        <v>1</v>
      </c>
      <c r="G23" s="806"/>
      <c r="H23" s="450">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627</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CHIRURMEDICA SRL</v>
      </c>
      <c r="B27" s="108">
        <f>J8+J12+J16+J20</f>
        <v>80</v>
      </c>
      <c r="C27" s="535"/>
      <c r="D27" s="531"/>
      <c r="E27" s="531"/>
      <c r="F27" s="532"/>
      <c r="G27" s="109"/>
      <c r="H27" s="105"/>
      <c r="I27" s="105"/>
      <c r="J27" s="105"/>
      <c r="K27" s="105"/>
    </row>
    <row r="28" spans="1:11" ht="15.75" x14ac:dyDescent="0.25">
      <c r="A28" s="110" t="str">
        <f>B9</f>
        <v>KARL STORZ ENDOSCOPIA ITALIA S.r.l.</v>
      </c>
      <c r="B28" s="111">
        <f>J9+J13+J17+J21</f>
        <v>80</v>
      </c>
      <c r="C28" s="535"/>
      <c r="D28" s="531"/>
      <c r="E28" s="531"/>
      <c r="F28" s="532"/>
      <c r="G28" s="109"/>
      <c r="H28" s="105"/>
      <c r="I28" s="105"/>
      <c r="J28" s="105"/>
      <c r="K28" s="105"/>
    </row>
    <row r="29" spans="1:11" ht="15.75" x14ac:dyDescent="0.25">
      <c r="A29" s="110" t="str">
        <f>B10</f>
        <v>FIMAS</v>
      </c>
      <c r="B29" s="111">
        <f>J10+J14+J18+J22</f>
        <v>80</v>
      </c>
      <c r="C29" s="535"/>
      <c r="D29" s="531"/>
      <c r="E29" s="531"/>
      <c r="F29" s="532"/>
      <c r="G29" s="109"/>
      <c r="H29" s="105"/>
      <c r="I29" s="105"/>
      <c r="J29" s="105"/>
      <c r="K29" s="105"/>
    </row>
    <row r="30" spans="1:11" ht="16.5" thickBot="1" x14ac:dyDescent="0.3">
      <c r="A30" s="112" t="str">
        <f>B11</f>
        <v>SANIC SRL A SOCIO UNICO</v>
      </c>
      <c r="B30" s="113">
        <f>J11+J15+J19+J23</f>
        <v>80</v>
      </c>
      <c r="C30" s="535"/>
      <c r="D30" s="531"/>
      <c r="E30" s="531"/>
      <c r="F30" s="532"/>
      <c r="G30" s="109"/>
      <c r="H30" s="105"/>
      <c r="I30" s="105"/>
      <c r="J30" s="105"/>
      <c r="K30" s="105"/>
    </row>
  </sheetData>
  <sheetProtection formatCells="0" formatColumns="0" formatRows="0" insertColumns="0" insertRows="0" insertHyperlinks="0" deleteColumns="0" deleteRows="0" sort="0" autoFilter="0" pivotTables="0"/>
  <mergeCells count="19">
    <mergeCell ref="A16:A19"/>
    <mergeCell ref="G16:G19"/>
    <mergeCell ref="I16:I19"/>
    <mergeCell ref="A25:B26"/>
    <mergeCell ref="A12:A15"/>
    <mergeCell ref="G12:G15"/>
    <mergeCell ref="K8:K23"/>
    <mergeCell ref="B1:K1"/>
    <mergeCell ref="A2:K2"/>
    <mergeCell ref="A3:K3"/>
    <mergeCell ref="A4:K4"/>
    <mergeCell ref="A5:K6"/>
    <mergeCell ref="A8:A11"/>
    <mergeCell ref="G8:G11"/>
    <mergeCell ref="I8:I11"/>
    <mergeCell ref="A20:A23"/>
    <mergeCell ref="G20:G23"/>
    <mergeCell ref="I20:I23"/>
    <mergeCell ref="I12:I15"/>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dimension ref="A1:M26"/>
  <sheetViews>
    <sheetView topLeftCell="A4" workbookViewId="0">
      <selection activeCell="I31" sqref="I31"/>
    </sheetView>
  </sheetViews>
  <sheetFormatPr defaultColWidth="9.140625" defaultRowHeight="12.75" x14ac:dyDescent="0.2"/>
  <cols>
    <col min="1" max="1" width="36.7109375" style="77" bestFit="1"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602</v>
      </c>
      <c r="B2" s="775"/>
      <c r="C2" s="775"/>
      <c r="D2" s="775"/>
      <c r="E2" s="775"/>
      <c r="F2" s="775"/>
      <c r="G2" s="775"/>
      <c r="H2" s="775"/>
      <c r="I2" s="775"/>
      <c r="J2" s="775"/>
      <c r="K2" s="776"/>
      <c r="L2" s="105"/>
      <c r="M2" s="105"/>
    </row>
    <row r="3" spans="1:13" ht="21" thickBot="1" x14ac:dyDescent="0.35">
      <c r="A3" s="777" t="str">
        <f>'Elenco Lotti'!B435</f>
        <v>9835907F37</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Lotti'!C435</f>
        <v>Ottica 0° - 5 mm lunghezza circa 30 cm per endoscopia (compatibile per STORZ)</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159'!A27</f>
        <v>CHIRURMEDICA SRL</v>
      </c>
      <c r="J8" s="811">
        <f>'LOTTO 158'!B27</f>
        <v>80</v>
      </c>
      <c r="K8" s="812"/>
      <c r="L8" s="117"/>
      <c r="M8" s="118"/>
    </row>
    <row r="9" spans="1:13" ht="16.5" thickBot="1" x14ac:dyDescent="0.3">
      <c r="A9" s="808"/>
      <c r="B9" s="808"/>
      <c r="C9" s="808"/>
      <c r="D9" s="808"/>
      <c r="E9" s="808"/>
      <c r="F9" s="808"/>
      <c r="G9" s="808"/>
      <c r="H9" s="808"/>
      <c r="I9" s="144" t="str">
        <f>'LOTTO 159'!A28</f>
        <v>KARL STORZ ENDOSCOPIA ITALIA S.r.l.</v>
      </c>
      <c r="J9" s="811">
        <f>'LOTTO 158'!B28</f>
        <v>80</v>
      </c>
      <c r="K9" s="812"/>
      <c r="L9" s="117"/>
      <c r="M9" s="118"/>
    </row>
    <row r="10" spans="1:13" ht="16.5" thickBot="1" x14ac:dyDescent="0.3">
      <c r="A10" s="813" t="s">
        <v>430</v>
      </c>
      <c r="B10" s="814"/>
      <c r="C10" s="814"/>
      <c r="D10" s="815"/>
      <c r="E10" s="119"/>
      <c r="F10" s="119"/>
      <c r="G10" s="119"/>
      <c r="H10" s="119"/>
      <c r="I10" s="144" t="str">
        <f>'LOTTO 159'!A29</f>
        <v>FIMAS</v>
      </c>
      <c r="J10" s="811">
        <f>'LOTTO 158'!B29</f>
        <v>80</v>
      </c>
      <c r="K10" s="812"/>
      <c r="L10" s="117"/>
      <c r="M10" s="118"/>
    </row>
    <row r="11" spans="1:13" ht="16.5" thickBot="1" x14ac:dyDescent="0.3">
      <c r="A11" s="816"/>
      <c r="B11" s="817"/>
      <c r="C11" s="817"/>
      <c r="D11" s="818"/>
      <c r="E11" s="119"/>
      <c r="F11" s="119"/>
      <c r="G11" s="119"/>
      <c r="H11" s="119"/>
      <c r="I11" s="144" t="str">
        <f>'LOTTO 159'!A30</f>
        <v>SANIC SRL A SOCIO UNICO</v>
      </c>
      <c r="J11" s="811">
        <f>'LOTTO 158'!B30</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Lotti'!O436</f>
        <v>122430.00000000001</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83" t="e">
        <f>POWER(B20/$D$20,$C$20)</f>
        <v>#DIV/0!</v>
      </c>
      <c r="F20" s="835">
        <v>40</v>
      </c>
      <c r="G20" s="383" t="e">
        <f>E20*$F$20</f>
        <v>#DIV/0!</v>
      </c>
      <c r="H20" s="134">
        <f>TRUNC($G$13-($G$13/100*B20),2)</f>
        <v>122430</v>
      </c>
      <c r="I20" s="193" t="str">
        <f>A20</f>
        <v>CHIRURMEDICA SRL</v>
      </c>
      <c r="J20" s="383">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122430</v>
      </c>
      <c r="I21" s="194" t="str">
        <f>A21</f>
        <v>KARL STORZ ENDOSCOPIA ITALIA S.r.l.</v>
      </c>
      <c r="J21" s="384">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122430</v>
      </c>
      <c r="I22" s="194" t="str">
        <f>A22</f>
        <v>FIMAS</v>
      </c>
      <c r="J22" s="38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85" t="e">
        <f>POWER(B23/$D$20,$C$20)</f>
        <v>#DIV/0!</v>
      </c>
      <c r="F23" s="837"/>
      <c r="G23" s="385" t="e">
        <f>E23*$F$20</f>
        <v>#DIV/0!</v>
      </c>
      <c r="H23" s="142">
        <f>TRUNC($G$13-($G$13/100*B23),2)</f>
        <v>122430</v>
      </c>
      <c r="I23" s="195" t="str">
        <f>A23</f>
        <v>SANIC SRL A SOCIO UNICO</v>
      </c>
      <c r="J23" s="38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59" priority="1" operator="containsText" text="NO ANOMALIA">
      <formula>NOT(ISERROR(SEARCH("NO ANOMALIA",M20)))</formula>
    </cfRule>
    <cfRule type="containsText" dxfId="58" priority="2" operator="containsText" text="ANOMALIA">
      <formula>NOT(ISERROR(SEARCH("ANOMALIA",M20)))</formula>
    </cfRule>
  </conditionalFormatting>
  <conditionalFormatting sqref="M20:M23">
    <cfRule type="containsText" dxfId="57" priority="3" operator="containsText" text="ANOMALIA">
      <formula>NOT(ISERROR(SEARCH("ANOMALIA",M20)))</formula>
    </cfRule>
  </conditionalFormatting>
  <conditionalFormatting sqref="L20:L23">
    <cfRule type="expression" dxfId="56" priority="4">
      <formula>L20=MAX($L$20:$L$27)</formula>
    </cfRule>
  </conditionalFormatting>
  <pageMargins left="0.7" right="0.7" top="0.75" bottom="0.75" header="0.3" footer="0.3"/>
  <pageSetup paperSize="9" orientation="portrait" r:id="rId1"/>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pageSetUpPr fitToPage="1"/>
  </sheetPr>
  <dimension ref="A1:K30"/>
  <sheetViews>
    <sheetView topLeftCell="A13" workbookViewId="0">
      <selection activeCell="G34" sqref="G3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603</v>
      </c>
      <c r="B2" s="775"/>
      <c r="C2" s="775"/>
      <c r="D2" s="775"/>
      <c r="E2" s="775"/>
      <c r="F2" s="775"/>
      <c r="G2" s="775"/>
      <c r="H2" s="775"/>
      <c r="I2" s="775"/>
      <c r="J2" s="775"/>
      <c r="K2" s="776"/>
    </row>
    <row r="3" spans="1:11" ht="21" thickBot="1" x14ac:dyDescent="0.35">
      <c r="A3" s="777" t="str">
        <f>'Elenco Lotti'!B439</f>
        <v>9835924D3F</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Lotti'!C439</f>
        <v>Ottica 12° - 3 mm lunghezza circa 30 cm per endoscopia (compatibile per STORZ)</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 customHeight="1" x14ac:dyDescent="0.2">
      <c r="A8" s="786" t="s">
        <v>622</v>
      </c>
      <c r="B8" s="87" t="str">
        <f>'Elenco Lotti'!R439</f>
        <v>CHIRURMEDICA SRL</v>
      </c>
      <c r="C8" s="217">
        <v>0.9</v>
      </c>
      <c r="D8" s="206">
        <v>0.9</v>
      </c>
      <c r="E8" s="207">
        <v>0.9</v>
      </c>
      <c r="F8" s="89">
        <f>AVERAGE(C8:E8)</f>
        <v>0.9</v>
      </c>
      <c r="G8" s="789">
        <f>MAX(F8:F11)</f>
        <v>0.9</v>
      </c>
      <c r="H8" s="447">
        <f>F8/$G8</f>
        <v>1</v>
      </c>
      <c r="I8" s="792">
        <v>50</v>
      </c>
      <c r="J8" s="88">
        <f>H8*I$8</f>
        <v>50</v>
      </c>
      <c r="K8" s="795" t="s">
        <v>716</v>
      </c>
    </row>
    <row r="9" spans="1:11" ht="30" customHeight="1" x14ac:dyDescent="0.2">
      <c r="A9" s="787"/>
      <c r="B9" s="90" t="str">
        <f>'Elenco Lotti'!R440</f>
        <v>KARL STORZ ENDOSCOPIA ITALIA S.r.l.</v>
      </c>
      <c r="C9" s="218">
        <v>0.9</v>
      </c>
      <c r="D9" s="209">
        <v>0.9</v>
      </c>
      <c r="E9" s="210">
        <v>0.9</v>
      </c>
      <c r="F9" s="92">
        <f t="shared" ref="F9:F23" si="0">AVERAGE(C9:E9)</f>
        <v>0.9</v>
      </c>
      <c r="G9" s="790"/>
      <c r="H9" s="448">
        <f>F9/$G8</f>
        <v>1</v>
      </c>
      <c r="I9" s="793"/>
      <c r="J9" s="91">
        <f>H9*I$8</f>
        <v>50</v>
      </c>
      <c r="K9" s="796"/>
    </row>
    <row r="10" spans="1:11" ht="30" customHeight="1" x14ac:dyDescent="0.2">
      <c r="A10" s="787"/>
      <c r="B10" s="90" t="str">
        <f>'Elenco Lotti'!R441</f>
        <v>FIMAS</v>
      </c>
      <c r="C10" s="218">
        <v>0.9</v>
      </c>
      <c r="D10" s="209">
        <v>0.9</v>
      </c>
      <c r="E10" s="210">
        <v>0.9</v>
      </c>
      <c r="F10" s="92">
        <f t="shared" si="0"/>
        <v>0.9</v>
      </c>
      <c r="G10" s="790"/>
      <c r="H10" s="448">
        <f>F10/$G8</f>
        <v>1</v>
      </c>
      <c r="I10" s="793"/>
      <c r="J10" s="91">
        <f>H10*I$8</f>
        <v>50</v>
      </c>
      <c r="K10" s="796"/>
    </row>
    <row r="11" spans="1:11" ht="30" customHeight="1" thickBot="1" x14ac:dyDescent="0.25">
      <c r="A11" s="805"/>
      <c r="B11" s="93" t="str">
        <f>'Elenco Lotti'!R442</f>
        <v>SANIC SRL A SOCIO UNICO</v>
      </c>
      <c r="C11" s="220">
        <v>0.9</v>
      </c>
      <c r="D11" s="215">
        <v>0.9</v>
      </c>
      <c r="E11" s="216">
        <v>0.9</v>
      </c>
      <c r="F11" s="101">
        <f t="shared" si="0"/>
        <v>0.9</v>
      </c>
      <c r="G11" s="806"/>
      <c r="H11" s="450">
        <f>F11/$G8</f>
        <v>1</v>
      </c>
      <c r="I11" s="807"/>
      <c r="J11" s="102">
        <f>H11*I$8</f>
        <v>50</v>
      </c>
      <c r="K11" s="796"/>
    </row>
    <row r="12" spans="1:11" ht="30" customHeight="1" x14ac:dyDescent="0.2">
      <c r="A12" s="860" t="s">
        <v>623</v>
      </c>
      <c r="B12" s="99" t="str">
        <f>B8</f>
        <v>CHIRURMEDICA SRL</v>
      </c>
      <c r="C12" s="217">
        <v>0.9</v>
      </c>
      <c r="D12" s="206">
        <v>0.9</v>
      </c>
      <c r="E12" s="207">
        <v>0.9</v>
      </c>
      <c r="F12" s="221">
        <f t="shared" si="0"/>
        <v>0.9</v>
      </c>
      <c r="G12" s="861">
        <f>MAX(F12:F15)</f>
        <v>0.9</v>
      </c>
      <c r="H12" s="451">
        <f>F12/$G12</f>
        <v>1</v>
      </c>
      <c r="I12" s="859">
        <v>15</v>
      </c>
      <c r="J12" s="222">
        <f>H12*I$12</f>
        <v>15</v>
      </c>
      <c r="K12" s="796"/>
    </row>
    <row r="13" spans="1:11" ht="30" customHeight="1" x14ac:dyDescent="0.2">
      <c r="A13" s="787"/>
      <c r="B13" s="97" t="str">
        <f>B9</f>
        <v>KARL STORZ ENDOSCOPIA ITALIA S.r.l.</v>
      </c>
      <c r="C13" s="218">
        <v>0.9</v>
      </c>
      <c r="D13" s="209">
        <v>0.9</v>
      </c>
      <c r="E13" s="210">
        <v>0.9</v>
      </c>
      <c r="F13" s="92">
        <f t="shared" si="0"/>
        <v>0.9</v>
      </c>
      <c r="G13" s="790"/>
      <c r="H13" s="448">
        <f>F13/$G12</f>
        <v>1</v>
      </c>
      <c r="I13" s="793"/>
      <c r="J13" s="91">
        <f>H13*I$12</f>
        <v>15</v>
      </c>
      <c r="K13" s="796"/>
    </row>
    <row r="14" spans="1:11" ht="30" customHeight="1" x14ac:dyDescent="0.2">
      <c r="A14" s="787"/>
      <c r="B14" s="97" t="str">
        <f>B10</f>
        <v>FIMAS</v>
      </c>
      <c r="C14" s="218">
        <v>0.9</v>
      </c>
      <c r="D14" s="209">
        <v>0.9</v>
      </c>
      <c r="E14" s="210">
        <v>0.9</v>
      </c>
      <c r="F14" s="92">
        <f t="shared" si="0"/>
        <v>0.9</v>
      </c>
      <c r="G14" s="790"/>
      <c r="H14" s="448">
        <f>F14/$G12</f>
        <v>1</v>
      </c>
      <c r="I14" s="793"/>
      <c r="J14" s="91">
        <f>H14*I$12</f>
        <v>15</v>
      </c>
      <c r="K14" s="796"/>
    </row>
    <row r="15" spans="1:11" ht="30" customHeight="1" thickBot="1" x14ac:dyDescent="0.25">
      <c r="A15" s="788"/>
      <c r="B15" s="100" t="str">
        <f>B11</f>
        <v>SANIC SRL A SOCIO UNICO</v>
      </c>
      <c r="C15" s="220">
        <v>0.9</v>
      </c>
      <c r="D15" s="215">
        <v>0.9</v>
      </c>
      <c r="E15" s="216">
        <v>0.9</v>
      </c>
      <c r="F15" s="95">
        <f t="shared" si="0"/>
        <v>0.9</v>
      </c>
      <c r="G15" s="791"/>
      <c r="H15" s="449">
        <f>F15/$G12</f>
        <v>1</v>
      </c>
      <c r="I15" s="794"/>
      <c r="J15" s="94">
        <f>H15*I$12</f>
        <v>15</v>
      </c>
      <c r="K15" s="796"/>
    </row>
    <row r="16" spans="1:11" ht="30" customHeight="1" x14ac:dyDescent="0.2">
      <c r="A16" s="786" t="s">
        <v>427</v>
      </c>
      <c r="B16" s="99" t="str">
        <f>B8</f>
        <v>CHIRURMEDICA SRL</v>
      </c>
      <c r="C16" s="494">
        <v>0.9</v>
      </c>
      <c r="D16" s="495">
        <v>0.9</v>
      </c>
      <c r="E16" s="496">
        <v>0.9</v>
      </c>
      <c r="F16" s="89">
        <f t="shared" si="0"/>
        <v>0.9</v>
      </c>
      <c r="G16" s="789">
        <f>MAX(F16:F19)</f>
        <v>0.9</v>
      </c>
      <c r="H16" s="447">
        <f>F16/$G16</f>
        <v>1</v>
      </c>
      <c r="I16" s="792">
        <v>10</v>
      </c>
      <c r="J16" s="88">
        <f>H16*I$16</f>
        <v>10</v>
      </c>
      <c r="K16" s="796"/>
    </row>
    <row r="17" spans="1:11" ht="30" customHeight="1" x14ac:dyDescent="0.2">
      <c r="A17" s="787"/>
      <c r="B17" s="97" t="str">
        <f>B9</f>
        <v>KARL STORZ ENDOSCOPIA ITALIA S.r.l.</v>
      </c>
      <c r="C17" s="208">
        <v>0.9</v>
      </c>
      <c r="D17" s="209">
        <v>0.9</v>
      </c>
      <c r="E17" s="210">
        <v>0.9</v>
      </c>
      <c r="F17" s="92">
        <f t="shared" si="0"/>
        <v>0.9</v>
      </c>
      <c r="G17" s="790"/>
      <c r="H17" s="448">
        <f>F17/$G16</f>
        <v>1</v>
      </c>
      <c r="I17" s="793"/>
      <c r="J17" s="91">
        <f>H17*I$16</f>
        <v>10</v>
      </c>
      <c r="K17" s="796"/>
    </row>
    <row r="18" spans="1:11" ht="30" customHeight="1" x14ac:dyDescent="0.2">
      <c r="A18" s="787"/>
      <c r="B18" s="97" t="str">
        <f>B10</f>
        <v>FIMAS</v>
      </c>
      <c r="C18" s="208">
        <v>0.9</v>
      </c>
      <c r="D18" s="209">
        <v>0.9</v>
      </c>
      <c r="E18" s="210">
        <v>0.9</v>
      </c>
      <c r="F18" s="92">
        <f t="shared" si="0"/>
        <v>0.9</v>
      </c>
      <c r="G18" s="790"/>
      <c r="H18" s="448">
        <f>F18/$G16</f>
        <v>1</v>
      </c>
      <c r="I18" s="793"/>
      <c r="J18" s="91">
        <f>H18*I$16</f>
        <v>10</v>
      </c>
      <c r="K18" s="796"/>
    </row>
    <row r="19" spans="1:11" ht="30" customHeight="1" thickBot="1" x14ac:dyDescent="0.25">
      <c r="A19" s="805"/>
      <c r="B19" s="100" t="str">
        <f>B11</f>
        <v>SANIC SRL A SOCIO UNICO</v>
      </c>
      <c r="C19" s="211">
        <v>0.9</v>
      </c>
      <c r="D19" s="212">
        <v>0.9</v>
      </c>
      <c r="E19" s="213">
        <v>0.9</v>
      </c>
      <c r="F19" s="95">
        <f t="shared" si="0"/>
        <v>0.9</v>
      </c>
      <c r="G19" s="791"/>
      <c r="H19" s="449">
        <f>F19/$G16</f>
        <v>1</v>
      </c>
      <c r="I19" s="794"/>
      <c r="J19" s="94">
        <f>H19*I$16</f>
        <v>10</v>
      </c>
      <c r="K19" s="796"/>
    </row>
    <row r="20" spans="1:11" ht="30" customHeight="1" x14ac:dyDescent="0.2">
      <c r="A20" s="786" t="s">
        <v>621</v>
      </c>
      <c r="B20" s="99" t="str">
        <f>B8</f>
        <v>CHIRURMEDICA SRL</v>
      </c>
      <c r="C20" s="205">
        <v>1</v>
      </c>
      <c r="D20" s="206">
        <v>1</v>
      </c>
      <c r="E20" s="207">
        <v>1</v>
      </c>
      <c r="F20" s="89">
        <f t="shared" si="0"/>
        <v>1</v>
      </c>
      <c r="G20" s="789">
        <f>MAX(F20:F23)</f>
        <v>1</v>
      </c>
      <c r="H20" s="447">
        <f>F20/$G20</f>
        <v>1</v>
      </c>
      <c r="I20" s="792">
        <v>5</v>
      </c>
      <c r="J20" s="88">
        <f>H20*I$20</f>
        <v>5</v>
      </c>
      <c r="K20" s="796"/>
    </row>
    <row r="21" spans="1:11" ht="30" customHeight="1" x14ac:dyDescent="0.2">
      <c r="A21" s="787"/>
      <c r="B21" s="97" t="str">
        <f t="shared" ref="B21:B23" si="1">B9</f>
        <v>KARL STORZ ENDOSCOPIA ITALIA S.r.l.</v>
      </c>
      <c r="C21" s="208">
        <v>1</v>
      </c>
      <c r="D21" s="209">
        <v>1</v>
      </c>
      <c r="E21" s="210">
        <v>1</v>
      </c>
      <c r="F21" s="92">
        <f t="shared" si="0"/>
        <v>1</v>
      </c>
      <c r="G21" s="790"/>
      <c r="H21" s="448">
        <f>F21/$G20</f>
        <v>1</v>
      </c>
      <c r="I21" s="793"/>
      <c r="J21" s="91">
        <f>H21*I$20</f>
        <v>5</v>
      </c>
      <c r="K21" s="796"/>
    </row>
    <row r="22" spans="1:11" ht="30" customHeight="1" x14ac:dyDescent="0.2">
      <c r="A22" s="787"/>
      <c r="B22" s="97" t="str">
        <f t="shared" si="1"/>
        <v>FIMAS</v>
      </c>
      <c r="C22" s="208">
        <v>1</v>
      </c>
      <c r="D22" s="209">
        <v>1</v>
      </c>
      <c r="E22" s="210">
        <v>1</v>
      </c>
      <c r="F22" s="92">
        <f t="shared" si="0"/>
        <v>1</v>
      </c>
      <c r="G22" s="790"/>
      <c r="H22" s="448">
        <f>F22/$G20</f>
        <v>1</v>
      </c>
      <c r="I22" s="793"/>
      <c r="J22" s="91">
        <f>H22*I$20</f>
        <v>5</v>
      </c>
      <c r="K22" s="796"/>
    </row>
    <row r="23" spans="1:11" ht="30" customHeight="1" thickBot="1" x14ac:dyDescent="0.25">
      <c r="A23" s="805"/>
      <c r="B23" s="100" t="str">
        <f t="shared" si="1"/>
        <v>SANIC SRL A SOCIO UNICO</v>
      </c>
      <c r="C23" s="214">
        <v>1</v>
      </c>
      <c r="D23" s="215">
        <v>1</v>
      </c>
      <c r="E23" s="216">
        <v>1</v>
      </c>
      <c r="F23" s="101">
        <f t="shared" si="0"/>
        <v>1</v>
      </c>
      <c r="G23" s="806"/>
      <c r="H23" s="450">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627</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CHIRURMEDICA SRL</v>
      </c>
      <c r="B27" s="108">
        <f>J8+J12+J16+J20</f>
        <v>80</v>
      </c>
      <c r="C27" s="535"/>
      <c r="D27" s="531"/>
      <c r="E27" s="531"/>
      <c r="F27" s="532"/>
      <c r="G27" s="531"/>
      <c r="H27" s="105"/>
      <c r="I27" s="105"/>
      <c r="J27" s="105"/>
      <c r="K27" s="105"/>
    </row>
    <row r="28" spans="1:11" ht="15.75" x14ac:dyDescent="0.25">
      <c r="A28" s="110" t="str">
        <f>B9</f>
        <v>KARL STORZ ENDOSCOPIA ITALIA S.r.l.</v>
      </c>
      <c r="B28" s="111">
        <f>J9+J13+J17+J21</f>
        <v>80</v>
      </c>
      <c r="C28" s="535"/>
      <c r="D28" s="531"/>
      <c r="E28" s="531"/>
      <c r="F28" s="532"/>
      <c r="G28" s="531"/>
      <c r="H28" s="105"/>
      <c r="I28" s="105"/>
      <c r="J28" s="105"/>
      <c r="K28" s="105"/>
    </row>
    <row r="29" spans="1:11" ht="15.75" x14ac:dyDescent="0.25">
      <c r="A29" s="110" t="str">
        <f>B10</f>
        <v>FIMAS</v>
      </c>
      <c r="B29" s="111">
        <f>J10+J14+J18+J22</f>
        <v>80</v>
      </c>
      <c r="C29" s="535"/>
      <c r="D29" s="531"/>
      <c r="E29" s="531"/>
      <c r="F29" s="532"/>
      <c r="G29" s="531"/>
      <c r="H29" s="105"/>
      <c r="I29" s="105"/>
      <c r="J29" s="105"/>
      <c r="K29" s="105"/>
    </row>
    <row r="30" spans="1:11" ht="16.5" thickBot="1" x14ac:dyDescent="0.3">
      <c r="A30" s="112" t="str">
        <f>B11</f>
        <v>SANIC SRL A SOCIO UNICO</v>
      </c>
      <c r="B30" s="113">
        <f>J11+J15+J19+J23</f>
        <v>80</v>
      </c>
      <c r="C30" s="535"/>
      <c r="D30" s="531"/>
      <c r="E30" s="531"/>
      <c r="F30" s="532"/>
      <c r="G30" s="531"/>
      <c r="H30" s="105"/>
      <c r="I30" s="105"/>
      <c r="J30" s="105"/>
      <c r="K30" s="105"/>
    </row>
  </sheetData>
  <sheetProtection formatCells="0" formatColumns="0" formatRows="0" insertColumns="0" insertRows="0" insertHyperlinks="0" deleteColumns="0" deleteRows="0" sort="0" autoFilter="0" pivotTables="0"/>
  <mergeCells count="19">
    <mergeCell ref="A25:B26"/>
    <mergeCell ref="A12:A15"/>
    <mergeCell ref="G12:G15"/>
    <mergeCell ref="K8:K23"/>
    <mergeCell ref="B1:K1"/>
    <mergeCell ref="A2:K2"/>
    <mergeCell ref="A3:K3"/>
    <mergeCell ref="A4:K4"/>
    <mergeCell ref="A5:K6"/>
    <mergeCell ref="A8:A11"/>
    <mergeCell ref="G8:G11"/>
    <mergeCell ref="I8:I11"/>
    <mergeCell ref="A20:A23"/>
    <mergeCell ref="G20:G23"/>
    <mergeCell ref="I20:I23"/>
    <mergeCell ref="I12:I15"/>
    <mergeCell ref="A16:A19"/>
    <mergeCell ref="G16:G19"/>
    <mergeCell ref="I16:I19"/>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dimension ref="A1:M26"/>
  <sheetViews>
    <sheetView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603</v>
      </c>
      <c r="B2" s="775"/>
      <c r="C2" s="775"/>
      <c r="D2" s="775"/>
      <c r="E2" s="775"/>
      <c r="F2" s="775"/>
      <c r="G2" s="775"/>
      <c r="H2" s="775"/>
      <c r="I2" s="775"/>
      <c r="J2" s="775"/>
      <c r="K2" s="776"/>
      <c r="L2" s="105"/>
      <c r="M2" s="105"/>
    </row>
    <row r="3" spans="1:13" ht="21" thickBot="1" x14ac:dyDescent="0.35">
      <c r="A3" s="777" t="str">
        <f>'Elenco Lotti'!B439</f>
        <v>9835924D3F</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Lotti'!C439</f>
        <v>Ottica 12° - 3 mm lunghezza circa 30 cm per endoscopia (compatibile per STORZ)</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160'!A27</f>
        <v>CHIRURMEDICA SRL</v>
      </c>
      <c r="J8" s="811">
        <f>'LOTTO 160'!B27</f>
        <v>80</v>
      </c>
      <c r="K8" s="812"/>
      <c r="L8" s="117"/>
      <c r="M8" s="118"/>
    </row>
    <row r="9" spans="1:13" ht="16.5" thickBot="1" x14ac:dyDescent="0.3">
      <c r="A9" s="808"/>
      <c r="B9" s="808"/>
      <c r="C9" s="808"/>
      <c r="D9" s="808"/>
      <c r="E9" s="808"/>
      <c r="F9" s="808"/>
      <c r="G9" s="808"/>
      <c r="H9" s="808"/>
      <c r="I9" s="144" t="str">
        <f>'LOTTO 160'!A28</f>
        <v>KARL STORZ ENDOSCOPIA ITALIA S.r.l.</v>
      </c>
      <c r="J9" s="811">
        <f>'LOTTO 160'!B28</f>
        <v>80</v>
      </c>
      <c r="K9" s="812"/>
      <c r="L9" s="117"/>
      <c r="M9" s="118"/>
    </row>
    <row r="10" spans="1:13" ht="16.5" thickBot="1" x14ac:dyDescent="0.3">
      <c r="A10" s="813" t="s">
        <v>430</v>
      </c>
      <c r="B10" s="814"/>
      <c r="C10" s="814"/>
      <c r="D10" s="815"/>
      <c r="E10" s="119"/>
      <c r="F10" s="119"/>
      <c r="G10" s="119"/>
      <c r="H10" s="119"/>
      <c r="I10" s="144" t="str">
        <f>'LOTTO 160'!A29</f>
        <v>FIMAS</v>
      </c>
      <c r="J10" s="811">
        <f>'LOTTO 160'!B29</f>
        <v>80</v>
      </c>
      <c r="K10" s="812"/>
      <c r="L10" s="117"/>
      <c r="M10" s="118"/>
    </row>
    <row r="11" spans="1:13" ht="16.5" thickBot="1" x14ac:dyDescent="0.3">
      <c r="A11" s="816"/>
      <c r="B11" s="817"/>
      <c r="C11" s="817"/>
      <c r="D11" s="818"/>
      <c r="E11" s="119"/>
      <c r="F11" s="119"/>
      <c r="G11" s="119"/>
      <c r="H11" s="119"/>
      <c r="I11" s="144" t="str">
        <f>'LOTTO 160'!A30</f>
        <v>SANIC SRL A SOCIO UNICO</v>
      </c>
      <c r="J11" s="811">
        <f>'LOTTO 160'!B30</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Lotti'!O439</f>
        <v>122430.00000000001</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83" t="e">
        <f>POWER(B20/$D$20,$C$20)</f>
        <v>#DIV/0!</v>
      </c>
      <c r="F20" s="835">
        <v>40</v>
      </c>
      <c r="G20" s="383" t="e">
        <f>E20*$F$20</f>
        <v>#DIV/0!</v>
      </c>
      <c r="H20" s="134">
        <f>TRUNC($G$13-($G$13/100*B20),2)</f>
        <v>122430</v>
      </c>
      <c r="I20" s="193" t="str">
        <f>A20</f>
        <v>CHIRURMEDICA SRL</v>
      </c>
      <c r="J20" s="383">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122430</v>
      </c>
      <c r="I21" s="194" t="str">
        <f>A21</f>
        <v>KARL STORZ ENDOSCOPIA ITALIA S.r.l.</v>
      </c>
      <c r="J21" s="384">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122430</v>
      </c>
      <c r="I22" s="194" t="str">
        <f>A22</f>
        <v>FIMAS</v>
      </c>
      <c r="J22" s="38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85" t="e">
        <f>POWER(B23/$D$20,$C$20)</f>
        <v>#DIV/0!</v>
      </c>
      <c r="F23" s="837"/>
      <c r="G23" s="385" t="e">
        <f>E23*$F$20</f>
        <v>#DIV/0!</v>
      </c>
      <c r="H23" s="142">
        <f>TRUNC($G$13-($G$13/100*B23),2)</f>
        <v>122430</v>
      </c>
      <c r="I23" s="195" t="str">
        <f>A23</f>
        <v>SANIC SRL A SOCIO UNICO</v>
      </c>
      <c r="J23" s="38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55" priority="1" operator="containsText" text="NO ANOMALIA">
      <formula>NOT(ISERROR(SEARCH("NO ANOMALIA",M20)))</formula>
    </cfRule>
    <cfRule type="containsText" dxfId="54" priority="2" operator="containsText" text="ANOMALIA">
      <formula>NOT(ISERROR(SEARCH("ANOMALIA",M20)))</formula>
    </cfRule>
  </conditionalFormatting>
  <conditionalFormatting sqref="M20:M23">
    <cfRule type="containsText" dxfId="53" priority="3" operator="containsText" text="ANOMALIA">
      <formula>NOT(ISERROR(SEARCH("ANOMALIA",M20)))</formula>
    </cfRule>
  </conditionalFormatting>
  <conditionalFormatting sqref="L20:L23">
    <cfRule type="expression" dxfId="52" priority="4">
      <formula>L20=MAX($L$20:$L$27)</formula>
    </cfRule>
  </conditionalFormatting>
  <pageMargins left="0.7" right="0.7" top="0.75" bottom="0.75" header="0.3" footer="0.3"/>
  <pageSetup paperSize="9" orientation="portrait" r:id="rId1"/>
  <drawing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pageSetUpPr fitToPage="1"/>
  </sheetPr>
  <dimension ref="A1:Q32"/>
  <sheetViews>
    <sheetView topLeftCell="A7" workbookViewId="0">
      <selection activeCell="H29" sqref="H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604</v>
      </c>
      <c r="B2" s="775"/>
      <c r="C2" s="775"/>
      <c r="D2" s="775"/>
      <c r="E2" s="775"/>
      <c r="F2" s="775"/>
      <c r="G2" s="775"/>
      <c r="H2" s="775"/>
      <c r="I2" s="775"/>
      <c r="J2" s="775"/>
      <c r="K2" s="776"/>
    </row>
    <row r="3" spans="1:11" ht="21" thickBot="1" x14ac:dyDescent="0.35">
      <c r="A3" s="777">
        <f>'Elenco Lotti'!B443</f>
        <v>9835936728</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Lotti'!C443</f>
        <v>Ottica 12° - 5 mm lunghezza circa 30 cm per endoscopia (compatibile per STORZ)</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 customHeight="1" x14ac:dyDescent="0.2">
      <c r="A8" s="786" t="s">
        <v>622</v>
      </c>
      <c r="B8" s="87" t="str">
        <f>'Elenco Lotti'!R443</f>
        <v>CHIRURMEDICA SRL</v>
      </c>
      <c r="C8" s="217">
        <v>0.9</v>
      </c>
      <c r="D8" s="206">
        <v>0.9</v>
      </c>
      <c r="E8" s="207">
        <v>0.9</v>
      </c>
      <c r="F8" s="89">
        <f>AVERAGE(C8:E8)</f>
        <v>0.9</v>
      </c>
      <c r="G8" s="789">
        <f>MAX(F8:F11)</f>
        <v>0.9</v>
      </c>
      <c r="H8" s="459">
        <f>F8/$G8</f>
        <v>1</v>
      </c>
      <c r="I8" s="792">
        <v>50</v>
      </c>
      <c r="J8" s="88">
        <f>H8*I$8</f>
        <v>50</v>
      </c>
      <c r="K8" s="795" t="s">
        <v>717</v>
      </c>
    </row>
    <row r="9" spans="1:11" ht="30.75" customHeight="1" x14ac:dyDescent="0.2">
      <c r="A9" s="787"/>
      <c r="B9" s="90" t="str">
        <f>'Elenco Lotti'!R444</f>
        <v>KARL STORZ ENDOSCOPIA ITALIA S.r.l.</v>
      </c>
      <c r="C9" s="218">
        <v>0.9</v>
      </c>
      <c r="D9" s="209">
        <v>0.9</v>
      </c>
      <c r="E9" s="210">
        <v>0.9</v>
      </c>
      <c r="F9" s="92">
        <f t="shared" ref="F9:F23" si="0">AVERAGE(C9:E9)</f>
        <v>0.9</v>
      </c>
      <c r="G9" s="790"/>
      <c r="H9" s="460">
        <f>F9/$G8</f>
        <v>1</v>
      </c>
      <c r="I9" s="793"/>
      <c r="J9" s="91">
        <f>H9*I$8</f>
        <v>50</v>
      </c>
      <c r="K9" s="796"/>
    </row>
    <row r="10" spans="1:11" ht="15.75" x14ac:dyDescent="0.2">
      <c r="A10" s="787"/>
      <c r="B10" s="90" t="str">
        <f>'Elenco Lotti'!R445</f>
        <v>FIMAS</v>
      </c>
      <c r="C10" s="218">
        <v>0.9</v>
      </c>
      <c r="D10" s="209">
        <v>0.9</v>
      </c>
      <c r="E10" s="210">
        <v>0.9</v>
      </c>
      <c r="F10" s="92">
        <f t="shared" si="0"/>
        <v>0.9</v>
      </c>
      <c r="G10" s="790"/>
      <c r="H10" s="460">
        <f>F10/$G8</f>
        <v>1</v>
      </c>
      <c r="I10" s="793"/>
      <c r="J10" s="91">
        <f>H10*I$8</f>
        <v>50</v>
      </c>
      <c r="K10" s="796"/>
    </row>
    <row r="11" spans="1:11" ht="16.5" thickBot="1" x14ac:dyDescent="0.25">
      <c r="A11" s="805"/>
      <c r="B11" s="286" t="str">
        <f>'Elenco Lotti'!R446</f>
        <v>SANIC SRL A SOCIO UNICO</v>
      </c>
      <c r="C11" s="220">
        <v>0.9</v>
      </c>
      <c r="D11" s="215">
        <v>0.9</v>
      </c>
      <c r="E11" s="216">
        <v>0.9</v>
      </c>
      <c r="F11" s="101">
        <f t="shared" si="0"/>
        <v>0.9</v>
      </c>
      <c r="G11" s="806"/>
      <c r="H11" s="463">
        <f>F11/$G8</f>
        <v>1</v>
      </c>
      <c r="I11" s="807"/>
      <c r="J11" s="102">
        <f>H11*I$8</f>
        <v>50</v>
      </c>
      <c r="K11" s="796"/>
    </row>
    <row r="12" spans="1:11" ht="15.75" customHeight="1" x14ac:dyDescent="0.2">
      <c r="A12" s="860" t="s">
        <v>623</v>
      </c>
      <c r="B12" s="99" t="str">
        <f>B8</f>
        <v>CHIRURMEDICA SRL</v>
      </c>
      <c r="C12" s="217">
        <v>0.9</v>
      </c>
      <c r="D12" s="206">
        <v>0.9</v>
      </c>
      <c r="E12" s="207">
        <v>0.9</v>
      </c>
      <c r="F12" s="221">
        <f t="shared" si="0"/>
        <v>0.9</v>
      </c>
      <c r="G12" s="861">
        <f>MAX(F12:F15)</f>
        <v>0.9</v>
      </c>
      <c r="H12" s="464">
        <f>F12/$G12</f>
        <v>1</v>
      </c>
      <c r="I12" s="859">
        <v>15</v>
      </c>
      <c r="J12" s="222">
        <f>H12*I$12</f>
        <v>15</v>
      </c>
      <c r="K12" s="796"/>
    </row>
    <row r="13" spans="1:11" ht="31.5" x14ac:dyDescent="0.2">
      <c r="A13" s="787"/>
      <c r="B13" s="97" t="str">
        <f>B9</f>
        <v>KARL STORZ ENDOSCOPIA ITALIA S.r.l.</v>
      </c>
      <c r="C13" s="218">
        <v>0.9</v>
      </c>
      <c r="D13" s="209">
        <v>0.9</v>
      </c>
      <c r="E13" s="210">
        <v>0.9</v>
      </c>
      <c r="F13" s="92">
        <f t="shared" si="0"/>
        <v>0.9</v>
      </c>
      <c r="G13" s="790"/>
      <c r="H13" s="460">
        <f>F13/$G12</f>
        <v>1</v>
      </c>
      <c r="I13" s="793"/>
      <c r="J13" s="91">
        <f>H13*I$12</f>
        <v>15</v>
      </c>
      <c r="K13" s="796"/>
    </row>
    <row r="14" spans="1:11" ht="15.75" x14ac:dyDescent="0.2">
      <c r="A14" s="787"/>
      <c r="B14" s="97" t="str">
        <f>B10</f>
        <v>FIMAS</v>
      </c>
      <c r="C14" s="218">
        <v>0.9</v>
      </c>
      <c r="D14" s="209">
        <v>0.9</v>
      </c>
      <c r="E14" s="210">
        <v>0.9</v>
      </c>
      <c r="F14" s="92">
        <f t="shared" si="0"/>
        <v>0.9</v>
      </c>
      <c r="G14" s="790"/>
      <c r="H14" s="460">
        <f>F14/$G12</f>
        <v>1</v>
      </c>
      <c r="I14" s="793"/>
      <c r="J14" s="91">
        <f>H14*I$12</f>
        <v>15</v>
      </c>
      <c r="K14" s="796"/>
    </row>
    <row r="15" spans="1:11" ht="16.5" thickBot="1" x14ac:dyDescent="0.25">
      <c r="A15" s="788"/>
      <c r="B15" s="100" t="str">
        <f>B11</f>
        <v>SANIC SRL A SOCIO UNICO</v>
      </c>
      <c r="C15" s="220">
        <v>0.9</v>
      </c>
      <c r="D15" s="215">
        <v>0.9</v>
      </c>
      <c r="E15" s="216">
        <v>0.9</v>
      </c>
      <c r="F15" s="95">
        <f t="shared" si="0"/>
        <v>0.9</v>
      </c>
      <c r="G15" s="791"/>
      <c r="H15" s="461">
        <f>F15/$G12</f>
        <v>1</v>
      </c>
      <c r="I15" s="794"/>
      <c r="J15" s="94">
        <f>H15*I$12</f>
        <v>15</v>
      </c>
      <c r="K15" s="796"/>
    </row>
    <row r="16" spans="1:11" ht="15.75" customHeight="1" x14ac:dyDescent="0.2">
      <c r="A16" s="786" t="s">
        <v>427</v>
      </c>
      <c r="B16" s="99" t="str">
        <f>B8</f>
        <v>CHIRURMEDICA SRL</v>
      </c>
      <c r="C16" s="494">
        <v>0.9</v>
      </c>
      <c r="D16" s="495">
        <v>0.9</v>
      </c>
      <c r="E16" s="496">
        <v>0.9</v>
      </c>
      <c r="F16" s="89">
        <f t="shared" si="0"/>
        <v>0.9</v>
      </c>
      <c r="G16" s="789">
        <f>MAX(F16:F19)</f>
        <v>0.9</v>
      </c>
      <c r="H16" s="459">
        <f>F16/$G16</f>
        <v>1</v>
      </c>
      <c r="I16" s="792">
        <v>10</v>
      </c>
      <c r="J16" s="88">
        <f>H16*I$16</f>
        <v>10</v>
      </c>
      <c r="K16" s="796"/>
    </row>
    <row r="17" spans="1:17" ht="31.5" x14ac:dyDescent="0.2">
      <c r="A17" s="787"/>
      <c r="B17" s="97" t="str">
        <f>B9</f>
        <v>KARL STORZ ENDOSCOPIA ITALIA S.r.l.</v>
      </c>
      <c r="C17" s="208">
        <v>0.9</v>
      </c>
      <c r="D17" s="209">
        <v>0.9</v>
      </c>
      <c r="E17" s="210">
        <v>0.9</v>
      </c>
      <c r="F17" s="92">
        <f t="shared" si="0"/>
        <v>0.9</v>
      </c>
      <c r="G17" s="790"/>
      <c r="H17" s="460">
        <f>F17/$G16</f>
        <v>1</v>
      </c>
      <c r="I17" s="793"/>
      <c r="J17" s="91">
        <f>H17*I$16</f>
        <v>10</v>
      </c>
      <c r="K17" s="796"/>
    </row>
    <row r="18" spans="1:17" ht="15.75" x14ac:dyDescent="0.2">
      <c r="A18" s="787"/>
      <c r="B18" s="97" t="str">
        <f>B10</f>
        <v>FIMAS</v>
      </c>
      <c r="C18" s="208">
        <v>0.9</v>
      </c>
      <c r="D18" s="209">
        <v>0.9</v>
      </c>
      <c r="E18" s="210">
        <v>0.9</v>
      </c>
      <c r="F18" s="92">
        <f t="shared" si="0"/>
        <v>0.9</v>
      </c>
      <c r="G18" s="790"/>
      <c r="H18" s="460">
        <f>F18/$G16</f>
        <v>1</v>
      </c>
      <c r="I18" s="793"/>
      <c r="J18" s="91">
        <f>H18*I$16</f>
        <v>10</v>
      </c>
      <c r="K18" s="796"/>
    </row>
    <row r="19" spans="1:17" ht="18.75" customHeight="1" thickBot="1" x14ac:dyDescent="0.25">
      <c r="A19" s="805"/>
      <c r="B19" s="100" t="str">
        <f>B11</f>
        <v>SANIC SRL A SOCIO UNICO</v>
      </c>
      <c r="C19" s="211">
        <v>0.9</v>
      </c>
      <c r="D19" s="212">
        <v>0.9</v>
      </c>
      <c r="E19" s="213">
        <v>0.9</v>
      </c>
      <c r="F19" s="95">
        <f t="shared" si="0"/>
        <v>0.9</v>
      </c>
      <c r="G19" s="791"/>
      <c r="H19" s="461">
        <f>F19/$G16</f>
        <v>1</v>
      </c>
      <c r="I19" s="794"/>
      <c r="J19" s="94">
        <f>H19*I$16</f>
        <v>10</v>
      </c>
      <c r="K19" s="796"/>
    </row>
    <row r="20" spans="1:17" ht="15.75" x14ac:dyDescent="0.2">
      <c r="A20" s="786" t="s">
        <v>621</v>
      </c>
      <c r="B20" s="99" t="str">
        <f>B8</f>
        <v>CHIRURMEDICA SRL</v>
      </c>
      <c r="C20" s="205">
        <v>1</v>
      </c>
      <c r="D20" s="206">
        <v>1</v>
      </c>
      <c r="E20" s="207">
        <v>1</v>
      </c>
      <c r="F20" s="89">
        <f t="shared" si="0"/>
        <v>1</v>
      </c>
      <c r="G20" s="789">
        <f>MAX(F20:F23)</f>
        <v>1</v>
      </c>
      <c r="H20" s="459">
        <f>F20/$G20</f>
        <v>1</v>
      </c>
      <c r="I20" s="792">
        <v>5</v>
      </c>
      <c r="J20" s="88">
        <f>H20*I$20</f>
        <v>5</v>
      </c>
      <c r="K20" s="796"/>
    </row>
    <row r="21" spans="1:17" ht="31.5" x14ac:dyDescent="0.2">
      <c r="A21" s="787"/>
      <c r="B21" s="97" t="str">
        <f t="shared" ref="B21:B23" si="1">B9</f>
        <v>KARL STORZ ENDOSCOPIA ITALIA S.r.l.</v>
      </c>
      <c r="C21" s="208">
        <v>1</v>
      </c>
      <c r="D21" s="209">
        <v>1</v>
      </c>
      <c r="E21" s="210">
        <v>1</v>
      </c>
      <c r="F21" s="92">
        <f t="shared" si="0"/>
        <v>1</v>
      </c>
      <c r="G21" s="790"/>
      <c r="H21" s="460">
        <f>F21/$G20</f>
        <v>1</v>
      </c>
      <c r="I21" s="793"/>
      <c r="J21" s="91">
        <f>H21*I$20</f>
        <v>5</v>
      </c>
      <c r="K21" s="796"/>
    </row>
    <row r="22" spans="1:17" ht="18.75" customHeight="1" x14ac:dyDescent="0.2">
      <c r="A22" s="787"/>
      <c r="B22" s="97" t="str">
        <f t="shared" si="1"/>
        <v>FIMAS</v>
      </c>
      <c r="C22" s="208">
        <v>1</v>
      </c>
      <c r="D22" s="209">
        <v>1</v>
      </c>
      <c r="E22" s="210">
        <v>1</v>
      </c>
      <c r="F22" s="92">
        <f t="shared" si="0"/>
        <v>1</v>
      </c>
      <c r="G22" s="790"/>
      <c r="H22" s="460">
        <f>F22/$G20</f>
        <v>1</v>
      </c>
      <c r="I22" s="793"/>
      <c r="J22" s="91">
        <f>H22*I$20</f>
        <v>5</v>
      </c>
      <c r="K22" s="796"/>
    </row>
    <row r="23" spans="1:17" ht="18.75" customHeight="1" thickBot="1" x14ac:dyDescent="0.25">
      <c r="A23" s="805"/>
      <c r="B23" s="405" t="str">
        <f t="shared" si="1"/>
        <v>SANIC SRL A SOCIO UNICO</v>
      </c>
      <c r="C23" s="214">
        <v>1</v>
      </c>
      <c r="D23" s="215">
        <v>1</v>
      </c>
      <c r="E23" s="216">
        <v>1</v>
      </c>
      <c r="F23" s="101">
        <f t="shared" si="0"/>
        <v>1</v>
      </c>
      <c r="G23" s="806"/>
      <c r="H23" s="463">
        <f>F23/$G20</f>
        <v>1</v>
      </c>
      <c r="I23" s="807"/>
      <c r="J23" s="102">
        <f>H23*I$20</f>
        <v>5</v>
      </c>
      <c r="K23" s="797"/>
    </row>
    <row r="24" spans="1:17" ht="15.75" x14ac:dyDescent="0.25">
      <c r="A24" s="103"/>
      <c r="B24" s="104"/>
      <c r="C24" s="105"/>
      <c r="D24" s="105"/>
      <c r="E24" s="105"/>
      <c r="F24" s="105"/>
      <c r="G24" s="105"/>
      <c r="H24" s="105"/>
      <c r="I24" s="105"/>
      <c r="J24" s="105"/>
      <c r="K24" s="105"/>
    </row>
    <row r="25" spans="1:17" ht="16.5" thickBot="1" x14ac:dyDescent="0.3">
      <c r="A25" s="103"/>
      <c r="B25" s="104"/>
      <c r="C25" s="105"/>
      <c r="D25" s="105"/>
      <c r="E25" s="105"/>
      <c r="F25" s="105"/>
      <c r="G25" s="105"/>
      <c r="H25" s="105"/>
      <c r="I25" s="105"/>
      <c r="J25" s="105"/>
      <c r="K25" s="105"/>
    </row>
    <row r="26" spans="1:17" ht="15.75" x14ac:dyDescent="0.25">
      <c r="A26" s="798" t="s">
        <v>627</v>
      </c>
      <c r="B26" s="799"/>
      <c r="C26" s="106"/>
      <c r="D26" s="106"/>
      <c r="E26" s="106"/>
      <c r="F26" s="106"/>
      <c r="G26" s="106"/>
      <c r="H26" s="427"/>
      <c r="I26" s="427"/>
      <c r="J26" s="105"/>
      <c r="K26" s="105"/>
    </row>
    <row r="27" spans="1:17" ht="16.5" thickBot="1" x14ac:dyDescent="0.3">
      <c r="A27" s="800"/>
      <c r="B27" s="801"/>
      <c r="C27" s="106"/>
      <c r="D27" s="106"/>
      <c r="E27" s="106"/>
      <c r="F27" s="106"/>
      <c r="G27" s="106"/>
      <c r="H27" s="427"/>
      <c r="I27" s="427"/>
      <c r="J27" s="105"/>
      <c r="K27" s="105"/>
    </row>
    <row r="28" spans="1:17" ht="15.75" x14ac:dyDescent="0.2">
      <c r="A28" s="107" t="str">
        <f>B8</f>
        <v>CHIRURMEDICA SRL</v>
      </c>
      <c r="B28" s="108">
        <f>J8+J12+J16+J20</f>
        <v>80</v>
      </c>
      <c r="C28" s="535"/>
      <c r="D28" s="531"/>
      <c r="E28" s="531"/>
      <c r="F28" s="532"/>
      <c r="G28" s="428"/>
      <c r="H28" s="455"/>
      <c r="I28" s="457"/>
      <c r="J28" s="452"/>
      <c r="K28" s="452"/>
      <c r="L28" s="452"/>
      <c r="M28" s="452"/>
      <c r="N28" s="452"/>
      <c r="O28" s="453"/>
      <c r="P28" s="452"/>
      <c r="Q28" s="454"/>
    </row>
    <row r="29" spans="1:17" ht="15.75" x14ac:dyDescent="0.2">
      <c r="A29" s="110" t="str">
        <f>B9</f>
        <v>KARL STORZ ENDOSCOPIA ITALIA S.r.l.</v>
      </c>
      <c r="B29" s="108">
        <f>J9+J13+J17+J21</f>
        <v>80</v>
      </c>
      <c r="C29" s="535"/>
      <c r="D29" s="531"/>
      <c r="E29" s="531"/>
      <c r="F29" s="532"/>
      <c r="G29" s="428"/>
      <c r="H29" s="455"/>
      <c r="I29" s="457"/>
      <c r="J29" s="452"/>
      <c r="K29" s="452"/>
      <c r="L29" s="452"/>
      <c r="M29" s="452"/>
      <c r="N29" s="452"/>
      <c r="O29" s="453"/>
      <c r="P29" s="452"/>
      <c r="Q29" s="454"/>
    </row>
    <row r="30" spans="1:17" ht="15.75" x14ac:dyDescent="0.2">
      <c r="A30" s="110" t="str">
        <f>B10</f>
        <v>FIMAS</v>
      </c>
      <c r="B30" s="108">
        <f>J10+J14+J18+J22</f>
        <v>80</v>
      </c>
      <c r="C30" s="535"/>
      <c r="D30" s="531"/>
      <c r="E30" s="531"/>
      <c r="F30" s="532"/>
      <c r="G30" s="428"/>
      <c r="H30" s="455"/>
      <c r="I30" s="457"/>
      <c r="J30" s="452"/>
      <c r="K30" s="452"/>
      <c r="L30" s="452"/>
      <c r="M30" s="452"/>
      <c r="N30" s="452"/>
      <c r="O30" s="453"/>
      <c r="P30" s="452"/>
      <c r="Q30" s="454"/>
    </row>
    <row r="31" spans="1:17" ht="16.5" thickBot="1" x14ac:dyDescent="0.25">
      <c r="A31" s="112" t="str">
        <f>B11</f>
        <v>SANIC SRL A SOCIO UNICO</v>
      </c>
      <c r="B31" s="560">
        <f>J11+J15+J19+J23</f>
        <v>80</v>
      </c>
      <c r="C31" s="535"/>
      <c r="D31" s="531"/>
      <c r="E31" s="531"/>
      <c r="F31" s="532"/>
      <c r="G31" s="428"/>
      <c r="H31" s="455"/>
      <c r="I31" s="457"/>
      <c r="J31" s="452"/>
      <c r="K31" s="452"/>
      <c r="L31" s="452"/>
      <c r="M31" s="452"/>
      <c r="N31" s="452"/>
      <c r="O31" s="453"/>
      <c r="P31" s="452"/>
      <c r="Q31" s="454"/>
    </row>
    <row r="32" spans="1:17" x14ac:dyDescent="0.2">
      <c r="C32" s="456"/>
      <c r="D32" s="456"/>
      <c r="E32" s="456"/>
      <c r="F32" s="456"/>
      <c r="G32" s="456"/>
      <c r="H32" s="456"/>
      <c r="I32" s="456"/>
    </row>
  </sheetData>
  <sheetProtection formatCells="0" formatColumns="0" formatRows="0" insertColumns="0" insertRows="0" insertHyperlinks="0" deleteColumns="0" deleteRows="0" sort="0" autoFilter="0" pivotTables="0"/>
  <mergeCells count="19">
    <mergeCell ref="A26:B27"/>
    <mergeCell ref="A12:A15"/>
    <mergeCell ref="G12:G15"/>
    <mergeCell ref="A20:A23"/>
    <mergeCell ref="G20:G23"/>
    <mergeCell ref="A16:A19"/>
    <mergeCell ref="G16:G19"/>
    <mergeCell ref="I16:I19"/>
    <mergeCell ref="B1:K1"/>
    <mergeCell ref="A2:K2"/>
    <mergeCell ref="A3:K3"/>
    <mergeCell ref="A4:K4"/>
    <mergeCell ref="A5:K6"/>
    <mergeCell ref="K8:K23"/>
    <mergeCell ref="I20:I23"/>
    <mergeCell ref="A8:A11"/>
    <mergeCell ref="G8:G11"/>
    <mergeCell ref="I8:I11"/>
    <mergeCell ref="I12:I15"/>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dimension ref="A1:M26"/>
  <sheetViews>
    <sheetView topLeftCell="A4" workbookViewId="0">
      <selection activeCell="I35" sqref="I3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604</v>
      </c>
      <c r="B2" s="775"/>
      <c r="C2" s="775"/>
      <c r="D2" s="775"/>
      <c r="E2" s="775"/>
      <c r="F2" s="775"/>
      <c r="G2" s="775"/>
      <c r="H2" s="775"/>
      <c r="I2" s="775"/>
      <c r="J2" s="775"/>
      <c r="K2" s="776"/>
      <c r="L2" s="105"/>
      <c r="M2" s="105"/>
    </row>
    <row r="3" spans="1:13" ht="21" thickBot="1" x14ac:dyDescent="0.35">
      <c r="A3" s="777">
        <f>'Elenco Lotti'!B443</f>
        <v>9835936728</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Lotti'!C443</f>
        <v>Ottica 12° - 5 mm lunghezza circa 30 cm per endoscopia (compatibile per STORZ)</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161'!A28</f>
        <v>CHIRURMEDICA SRL</v>
      </c>
      <c r="J8" s="811">
        <f>'LOTTO 161'!B28</f>
        <v>80</v>
      </c>
      <c r="K8" s="812"/>
      <c r="L8" s="117"/>
      <c r="M8" s="118"/>
    </row>
    <row r="9" spans="1:13" ht="16.5" thickBot="1" x14ac:dyDescent="0.3">
      <c r="A9" s="808"/>
      <c r="B9" s="808"/>
      <c r="C9" s="808"/>
      <c r="D9" s="808"/>
      <c r="E9" s="808"/>
      <c r="F9" s="808"/>
      <c r="G9" s="808"/>
      <c r="H9" s="808"/>
      <c r="I9" s="144" t="str">
        <f>'LOTTO 161'!A29</f>
        <v>KARL STORZ ENDOSCOPIA ITALIA S.r.l.</v>
      </c>
      <c r="J9" s="811">
        <f>'LOTTO 161'!B29</f>
        <v>80</v>
      </c>
      <c r="K9" s="812"/>
      <c r="L9" s="117"/>
      <c r="M9" s="118"/>
    </row>
    <row r="10" spans="1:13" ht="16.5" thickBot="1" x14ac:dyDescent="0.3">
      <c r="A10" s="813" t="s">
        <v>430</v>
      </c>
      <c r="B10" s="814"/>
      <c r="C10" s="814"/>
      <c r="D10" s="815"/>
      <c r="E10" s="119"/>
      <c r="F10" s="119"/>
      <c r="G10" s="119"/>
      <c r="H10" s="119"/>
      <c r="I10" s="144" t="str">
        <f>'LOTTO 161'!A30</f>
        <v>FIMAS</v>
      </c>
      <c r="J10" s="811">
        <f>'LOTTO 161'!B30</f>
        <v>80</v>
      </c>
      <c r="K10" s="812"/>
      <c r="L10" s="117"/>
      <c r="M10" s="118"/>
    </row>
    <row r="11" spans="1:13" ht="16.5" thickBot="1" x14ac:dyDescent="0.3">
      <c r="A11" s="816"/>
      <c r="B11" s="817"/>
      <c r="C11" s="817"/>
      <c r="D11" s="818"/>
      <c r="E11" s="119"/>
      <c r="F11" s="119"/>
      <c r="G11" s="119"/>
      <c r="H11" s="119"/>
      <c r="I11" s="144" t="str">
        <f>'LOTTO 161'!A31</f>
        <v>SANIC SRL A SOCIO UNICO</v>
      </c>
      <c r="J11" s="811">
        <f>'LOTTO 161'!B31</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Lotti'!O443</f>
        <v>122430.00000000001</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83" t="e">
        <f>POWER(B20/$D$20,$C$20)</f>
        <v>#DIV/0!</v>
      </c>
      <c r="F20" s="835">
        <v>40</v>
      </c>
      <c r="G20" s="383" t="e">
        <f>E20*$F$20</f>
        <v>#DIV/0!</v>
      </c>
      <c r="H20" s="134">
        <f>TRUNC($G$13-($G$13/100*B20),2)</f>
        <v>122430</v>
      </c>
      <c r="I20" s="193" t="str">
        <f>A20</f>
        <v>CHIRURMEDICA SRL</v>
      </c>
      <c r="J20" s="383">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122430</v>
      </c>
      <c r="I21" s="194" t="str">
        <f>A21</f>
        <v>KARL STORZ ENDOSCOPIA ITALIA S.r.l.</v>
      </c>
      <c r="J21" s="384">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122430</v>
      </c>
      <c r="I22" s="194" t="str">
        <f>A22</f>
        <v>FIMAS</v>
      </c>
      <c r="J22" s="38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85" t="e">
        <f>POWER(B23/$D$20,$C$20)</f>
        <v>#DIV/0!</v>
      </c>
      <c r="F23" s="837"/>
      <c r="G23" s="385" t="e">
        <f>E23*$F$20</f>
        <v>#DIV/0!</v>
      </c>
      <c r="H23" s="142">
        <f>TRUNC($G$13-($G$13/100*B23),2)</f>
        <v>122430</v>
      </c>
      <c r="I23" s="195" t="str">
        <f>A23</f>
        <v>SANIC SRL A SOCIO UNICO</v>
      </c>
      <c r="J23" s="38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51" priority="1" operator="containsText" text="NO ANOMALIA">
      <formula>NOT(ISERROR(SEARCH("NO ANOMALIA",M20)))</formula>
    </cfRule>
    <cfRule type="containsText" dxfId="50" priority="2" operator="containsText" text="ANOMALIA">
      <formula>NOT(ISERROR(SEARCH("ANOMALIA",M20)))</formula>
    </cfRule>
  </conditionalFormatting>
  <conditionalFormatting sqref="M20:M23">
    <cfRule type="containsText" dxfId="49" priority="3" operator="containsText" text="ANOMALIA">
      <formula>NOT(ISERROR(SEARCH("ANOMALIA",M20)))</formula>
    </cfRule>
  </conditionalFormatting>
  <conditionalFormatting sqref="L20:L23">
    <cfRule type="expression" dxfId="48" priority="4">
      <formula>L20=MAX($L$20:$L$27)</formula>
    </cfRule>
  </conditionalFormatting>
  <pageMargins left="0.7" right="0.7" top="0.75" bottom="0.75" header="0.3" footer="0.3"/>
  <pageSetup paperSize="9" orientation="portrait" r:id="rId1"/>
  <drawing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pageSetUpPr fitToPage="1"/>
  </sheetPr>
  <dimension ref="A1:K31"/>
  <sheetViews>
    <sheetView topLeftCell="A7" workbookViewId="0">
      <selection activeCell="F32" sqref="F3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605</v>
      </c>
      <c r="B2" s="775"/>
      <c r="C2" s="775"/>
      <c r="D2" s="775"/>
      <c r="E2" s="775"/>
      <c r="F2" s="775"/>
      <c r="G2" s="775"/>
      <c r="H2" s="775"/>
      <c r="I2" s="775"/>
      <c r="J2" s="775"/>
      <c r="K2" s="776"/>
    </row>
    <row r="3" spans="1:11" ht="21" thickBot="1" x14ac:dyDescent="0.35">
      <c r="A3" s="777" t="str">
        <f>'Elenco Lotti'!B447</f>
        <v>9835946F66</v>
      </c>
      <c r="B3" s="778"/>
      <c r="C3" s="778"/>
      <c r="D3" s="778"/>
      <c r="E3" s="778"/>
      <c r="F3" s="778"/>
      <c r="G3" s="778"/>
      <c r="H3" s="778"/>
      <c r="I3" s="778"/>
      <c r="J3" s="778"/>
      <c r="K3" s="779"/>
    </row>
    <row r="4" spans="1:11" ht="28.5" customHeight="1" thickBot="1" x14ac:dyDescent="0.35">
      <c r="A4" s="802" t="str">
        <f>'Elenco Lotti'!C419</f>
        <v>Ottiche endoscopiche</v>
      </c>
      <c r="B4" s="803"/>
      <c r="C4" s="803"/>
      <c r="D4" s="803"/>
      <c r="E4" s="803"/>
      <c r="F4" s="803"/>
      <c r="G4" s="803"/>
      <c r="H4" s="803"/>
      <c r="I4" s="803"/>
      <c r="J4" s="803"/>
      <c r="K4" s="804"/>
    </row>
    <row r="5" spans="1:11" x14ac:dyDescent="0.2">
      <c r="A5" s="780" t="str">
        <f>'Elenco Lotti'!C447</f>
        <v>Ottica 30° - 3 mm lunghezza circa 30 cm per endoscopia (compatibile per STORZ)</v>
      </c>
      <c r="B5" s="781"/>
      <c r="C5" s="781"/>
      <c r="D5" s="781"/>
      <c r="E5" s="781"/>
      <c r="F5" s="781"/>
      <c r="G5" s="781"/>
      <c r="H5" s="781"/>
      <c r="I5" s="781"/>
      <c r="J5" s="781"/>
      <c r="K5" s="782"/>
    </row>
    <row r="6" spans="1:11" ht="26.2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Lotti'!R447</f>
        <v>CHIRURMEDICA SRL</v>
      </c>
      <c r="C8" s="208">
        <v>0.9</v>
      </c>
      <c r="D8" s="209">
        <v>0.9</v>
      </c>
      <c r="E8" s="210">
        <v>0.9</v>
      </c>
      <c r="F8" s="89">
        <f>AVERAGE(C8:E8)</f>
        <v>0.9</v>
      </c>
      <c r="G8" s="789">
        <f>MAX(F8:F11)</f>
        <v>0.9</v>
      </c>
      <c r="H8" s="459">
        <f>F8/$G8</f>
        <v>1</v>
      </c>
      <c r="I8" s="792">
        <v>50</v>
      </c>
      <c r="J8" s="88">
        <f>H8*I$8</f>
        <v>50</v>
      </c>
      <c r="K8" s="795" t="s">
        <v>718</v>
      </c>
    </row>
    <row r="9" spans="1:11" ht="31.5" x14ac:dyDescent="0.2">
      <c r="A9" s="787"/>
      <c r="B9" s="90" t="str">
        <f>'Elenco Lotti'!R448</f>
        <v>KARL STORZ ENDOSCOPIA ITALIA S.r.l.</v>
      </c>
      <c r="C9" s="208">
        <v>0.9</v>
      </c>
      <c r="D9" s="209">
        <v>0.9</v>
      </c>
      <c r="E9" s="210">
        <v>0.9</v>
      </c>
      <c r="F9" s="92">
        <f t="shared" ref="F9:F23" si="0">AVERAGE(C9:E9)</f>
        <v>0.9</v>
      </c>
      <c r="G9" s="790"/>
      <c r="H9" s="460">
        <f>F9/$G8</f>
        <v>1</v>
      </c>
      <c r="I9" s="793"/>
      <c r="J9" s="91">
        <f>H9*I$8</f>
        <v>50</v>
      </c>
      <c r="K9" s="796"/>
    </row>
    <row r="10" spans="1:11" ht="15.75" x14ac:dyDescent="0.2">
      <c r="A10" s="787"/>
      <c r="B10" s="90" t="str">
        <f>'Elenco Lotti'!R449</f>
        <v>FIMAS</v>
      </c>
      <c r="C10" s="208">
        <v>0.9</v>
      </c>
      <c r="D10" s="209">
        <v>0.9</v>
      </c>
      <c r="E10" s="210">
        <v>0.9</v>
      </c>
      <c r="F10" s="92">
        <f t="shared" si="0"/>
        <v>0.9</v>
      </c>
      <c r="G10" s="790"/>
      <c r="H10" s="460">
        <f>F10/$G8</f>
        <v>1</v>
      </c>
      <c r="I10" s="793"/>
      <c r="J10" s="91">
        <f>H10*I$8</f>
        <v>50</v>
      </c>
      <c r="K10" s="796"/>
    </row>
    <row r="11" spans="1:11" ht="16.5" thickBot="1" x14ac:dyDescent="0.25">
      <c r="A11" s="805"/>
      <c r="B11" s="640" t="str">
        <f>'Elenco Lotti'!R450</f>
        <v>SANIC SRL A SOCIO UNICO</v>
      </c>
      <c r="C11" s="641">
        <v>0.9</v>
      </c>
      <c r="D11" s="642">
        <v>0.9</v>
      </c>
      <c r="E11" s="643">
        <v>0.9</v>
      </c>
      <c r="F11" s="101">
        <f t="shared" si="0"/>
        <v>0.9</v>
      </c>
      <c r="G11" s="806"/>
      <c r="H11" s="463">
        <f>F11/$G8</f>
        <v>1</v>
      </c>
      <c r="I11" s="807"/>
      <c r="J11" s="102">
        <f>H11*I$8</f>
        <v>50</v>
      </c>
      <c r="K11" s="796"/>
    </row>
    <row r="12" spans="1:11" ht="15.75" customHeight="1" x14ac:dyDescent="0.2">
      <c r="A12" s="860" t="s">
        <v>623</v>
      </c>
      <c r="B12" s="644" t="str">
        <f>B8</f>
        <v>CHIRURMEDICA SRL</v>
      </c>
      <c r="C12" s="645">
        <v>0.9</v>
      </c>
      <c r="D12" s="646">
        <v>0.9</v>
      </c>
      <c r="E12" s="647">
        <v>0.9</v>
      </c>
      <c r="F12" s="221">
        <f t="shared" si="0"/>
        <v>0.9</v>
      </c>
      <c r="G12" s="861">
        <f>MAX(F12:F15)</f>
        <v>0.9</v>
      </c>
      <c r="H12" s="464">
        <f>F12/$G12</f>
        <v>1</v>
      </c>
      <c r="I12" s="859">
        <v>15</v>
      </c>
      <c r="J12" s="222">
        <f>H12*I$12</f>
        <v>15</v>
      </c>
      <c r="K12" s="796"/>
    </row>
    <row r="13" spans="1:11" ht="31.5" x14ac:dyDescent="0.2">
      <c r="A13" s="787"/>
      <c r="B13" s="648" t="str">
        <f>B9</f>
        <v>KARL STORZ ENDOSCOPIA ITALIA S.r.l.</v>
      </c>
      <c r="C13" s="649">
        <v>0.9</v>
      </c>
      <c r="D13" s="650">
        <v>0.9</v>
      </c>
      <c r="E13" s="651">
        <v>0.9</v>
      </c>
      <c r="F13" s="92">
        <f t="shared" si="0"/>
        <v>0.9</v>
      </c>
      <c r="G13" s="790"/>
      <c r="H13" s="460">
        <f>F13/$G12</f>
        <v>1</v>
      </c>
      <c r="I13" s="793"/>
      <c r="J13" s="91">
        <f>H13*I$12</f>
        <v>15</v>
      </c>
      <c r="K13" s="796"/>
    </row>
    <row r="14" spans="1:11" ht="15.75" x14ac:dyDescent="0.2">
      <c r="A14" s="787"/>
      <c r="B14" s="648" t="str">
        <f>B10</f>
        <v>FIMAS</v>
      </c>
      <c r="C14" s="649">
        <v>0.9</v>
      </c>
      <c r="D14" s="650">
        <v>0.9</v>
      </c>
      <c r="E14" s="651">
        <v>0.9</v>
      </c>
      <c r="F14" s="92">
        <f t="shared" si="0"/>
        <v>0.9</v>
      </c>
      <c r="G14" s="790"/>
      <c r="H14" s="460">
        <f>F14/$G12</f>
        <v>1</v>
      </c>
      <c r="I14" s="793"/>
      <c r="J14" s="91">
        <f>H14*I$12</f>
        <v>15</v>
      </c>
      <c r="K14" s="796"/>
    </row>
    <row r="15" spans="1:11" ht="16.5" thickBot="1" x14ac:dyDescent="0.25">
      <c r="A15" s="788"/>
      <c r="B15" s="652" t="str">
        <f>B11</f>
        <v>SANIC SRL A SOCIO UNICO</v>
      </c>
      <c r="C15" s="653">
        <v>0.9</v>
      </c>
      <c r="D15" s="654">
        <v>0.9</v>
      </c>
      <c r="E15" s="655">
        <v>0.9</v>
      </c>
      <c r="F15" s="95">
        <f t="shared" si="0"/>
        <v>0.9</v>
      </c>
      <c r="G15" s="791"/>
      <c r="H15" s="461">
        <f>F15/$G12</f>
        <v>1</v>
      </c>
      <c r="I15" s="794"/>
      <c r="J15" s="94">
        <f>H15*I$12</f>
        <v>15</v>
      </c>
      <c r="K15" s="796"/>
    </row>
    <row r="16" spans="1:11" ht="15.75" customHeight="1" x14ac:dyDescent="0.2">
      <c r="A16" s="786" t="s">
        <v>427</v>
      </c>
      <c r="B16" s="656" t="str">
        <f>B8</f>
        <v>CHIRURMEDICA SRL</v>
      </c>
      <c r="C16" s="657">
        <v>0.9</v>
      </c>
      <c r="D16" s="658">
        <v>0.9</v>
      </c>
      <c r="E16" s="659">
        <v>0.9</v>
      </c>
      <c r="F16" s="89">
        <f t="shared" si="0"/>
        <v>0.9</v>
      </c>
      <c r="G16" s="789">
        <f>MAX(F16:F19)</f>
        <v>0.9</v>
      </c>
      <c r="H16" s="459">
        <f>F16/$G16</f>
        <v>1</v>
      </c>
      <c r="I16" s="792">
        <v>10</v>
      </c>
      <c r="J16" s="88">
        <f>H16*I$16</f>
        <v>10</v>
      </c>
      <c r="K16" s="796"/>
    </row>
    <row r="17" spans="1:11" ht="31.5" x14ac:dyDescent="0.2">
      <c r="A17" s="787"/>
      <c r="B17" s="648" t="str">
        <f>B9</f>
        <v>KARL STORZ ENDOSCOPIA ITALIA S.r.l.</v>
      </c>
      <c r="C17" s="649">
        <v>0.9</v>
      </c>
      <c r="D17" s="650">
        <v>0.9</v>
      </c>
      <c r="E17" s="651">
        <v>0.9</v>
      </c>
      <c r="F17" s="92">
        <f t="shared" si="0"/>
        <v>0.9</v>
      </c>
      <c r="G17" s="790"/>
      <c r="H17" s="460">
        <f>F17/$G16</f>
        <v>1</v>
      </c>
      <c r="I17" s="793"/>
      <c r="J17" s="91">
        <f>H17*I$16</f>
        <v>10</v>
      </c>
      <c r="K17" s="796"/>
    </row>
    <row r="18" spans="1:11" ht="15.75" x14ac:dyDescent="0.2">
      <c r="A18" s="787"/>
      <c r="B18" s="648" t="str">
        <f>B10</f>
        <v>FIMAS</v>
      </c>
      <c r="C18" s="649">
        <v>0.9</v>
      </c>
      <c r="D18" s="650">
        <v>0.9</v>
      </c>
      <c r="E18" s="651">
        <v>0.9</v>
      </c>
      <c r="F18" s="92">
        <f t="shared" si="0"/>
        <v>0.9</v>
      </c>
      <c r="G18" s="790"/>
      <c r="H18" s="460">
        <f>F18/$G16</f>
        <v>1</v>
      </c>
      <c r="I18" s="793"/>
      <c r="J18" s="91">
        <f>H18*I$16</f>
        <v>10</v>
      </c>
      <c r="K18" s="796"/>
    </row>
    <row r="19" spans="1:11" ht="16.5" thickBot="1" x14ac:dyDescent="0.25">
      <c r="A19" s="805"/>
      <c r="B19" s="652" t="str">
        <f>B11</f>
        <v>SANIC SRL A SOCIO UNICO</v>
      </c>
      <c r="C19" s="641">
        <v>0.9</v>
      </c>
      <c r="D19" s="642">
        <v>0.9</v>
      </c>
      <c r="E19" s="643">
        <v>0.9</v>
      </c>
      <c r="F19" s="95">
        <f t="shared" si="0"/>
        <v>0.9</v>
      </c>
      <c r="G19" s="791"/>
      <c r="H19" s="461">
        <f>F19/$G16</f>
        <v>1</v>
      </c>
      <c r="I19" s="794"/>
      <c r="J19" s="94">
        <f>H19*I$16</f>
        <v>10</v>
      </c>
      <c r="K19" s="796"/>
    </row>
    <row r="20" spans="1:11" ht="16.5" customHeight="1" x14ac:dyDescent="0.2">
      <c r="A20" s="786" t="s">
        <v>621</v>
      </c>
      <c r="B20" s="660" t="str">
        <f>B8</f>
        <v>CHIRURMEDICA SRL</v>
      </c>
      <c r="C20" s="645">
        <v>1</v>
      </c>
      <c r="D20" s="646">
        <v>1</v>
      </c>
      <c r="E20" s="647">
        <v>1</v>
      </c>
      <c r="F20" s="89">
        <f t="shared" si="0"/>
        <v>1</v>
      </c>
      <c r="G20" s="789">
        <f>MAX(F20:F23)</f>
        <v>1</v>
      </c>
      <c r="H20" s="459">
        <f>F20/$G20</f>
        <v>1</v>
      </c>
      <c r="I20" s="792">
        <v>5</v>
      </c>
      <c r="J20" s="88">
        <f>H20*I$20</f>
        <v>5</v>
      </c>
      <c r="K20" s="796"/>
    </row>
    <row r="21" spans="1:11" ht="31.5" x14ac:dyDescent="0.2">
      <c r="A21" s="787"/>
      <c r="B21" s="648" t="str">
        <f>B9</f>
        <v>KARL STORZ ENDOSCOPIA ITALIA S.r.l.</v>
      </c>
      <c r="C21" s="649">
        <v>1</v>
      </c>
      <c r="D21" s="650">
        <v>1</v>
      </c>
      <c r="E21" s="651">
        <v>1</v>
      </c>
      <c r="F21" s="92">
        <f t="shared" si="0"/>
        <v>1</v>
      </c>
      <c r="G21" s="790"/>
      <c r="H21" s="460">
        <f>F21/$G20</f>
        <v>1</v>
      </c>
      <c r="I21" s="793"/>
      <c r="J21" s="91">
        <f>H21*I$20</f>
        <v>5</v>
      </c>
      <c r="K21" s="796"/>
    </row>
    <row r="22" spans="1:11" ht="15.75" x14ac:dyDescent="0.2">
      <c r="A22" s="787"/>
      <c r="B22" s="648" t="str">
        <f>B10</f>
        <v>FIMAS</v>
      </c>
      <c r="C22" s="649">
        <v>1</v>
      </c>
      <c r="D22" s="650">
        <v>1</v>
      </c>
      <c r="E22" s="651">
        <v>1</v>
      </c>
      <c r="F22" s="92">
        <f t="shared" si="0"/>
        <v>1</v>
      </c>
      <c r="G22" s="790"/>
      <c r="H22" s="460">
        <f>F22/$G20</f>
        <v>1</v>
      </c>
      <c r="I22" s="793"/>
      <c r="J22" s="91">
        <f>H22*I$20</f>
        <v>5</v>
      </c>
      <c r="K22" s="796"/>
    </row>
    <row r="23" spans="1:11" ht="16.5" thickBot="1" x14ac:dyDescent="0.25">
      <c r="A23" s="805"/>
      <c r="B23" s="652" t="str">
        <f t="shared" ref="B23" si="1">B11</f>
        <v>SANIC SRL A SOCIO UNICO</v>
      </c>
      <c r="C23" s="653">
        <v>1</v>
      </c>
      <c r="D23" s="654">
        <v>1</v>
      </c>
      <c r="E23" s="655">
        <v>1</v>
      </c>
      <c r="F23" s="101">
        <f t="shared" si="0"/>
        <v>1</v>
      </c>
      <c r="G23" s="806"/>
      <c r="H23" s="463">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CHIRURMEDICA SRL</v>
      </c>
      <c r="B28" s="108">
        <f>J8+J12+J16+J20</f>
        <v>80</v>
      </c>
      <c r="C28" s="535"/>
      <c r="D28" s="531"/>
      <c r="E28" s="531"/>
      <c r="F28" s="532"/>
      <c r="G28" s="109"/>
      <c r="H28" s="105"/>
      <c r="I28" s="105"/>
      <c r="J28" s="105"/>
      <c r="K28" s="105"/>
    </row>
    <row r="29" spans="1:11" ht="15.75" x14ac:dyDescent="0.25">
      <c r="A29" s="110" t="str">
        <f>B9</f>
        <v>KARL STORZ ENDOSCOPIA ITALIA S.r.l.</v>
      </c>
      <c r="B29" s="108">
        <f>J9+J13+J17+J21</f>
        <v>80</v>
      </c>
      <c r="C29" s="535"/>
      <c r="D29" s="531"/>
      <c r="E29" s="531"/>
      <c r="F29" s="532"/>
      <c r="G29" s="109"/>
      <c r="H29" s="105"/>
      <c r="I29" s="105"/>
      <c r="J29" s="105"/>
      <c r="K29" s="105"/>
    </row>
    <row r="30" spans="1:11" ht="15.75" x14ac:dyDescent="0.25">
      <c r="A30" s="110" t="str">
        <f>B10</f>
        <v>FIMAS</v>
      </c>
      <c r="B30" s="108">
        <f>J10+J14+J18+J22</f>
        <v>80</v>
      </c>
      <c r="C30" s="535"/>
      <c r="D30" s="531"/>
      <c r="E30" s="531"/>
      <c r="F30" s="532"/>
      <c r="G30" s="109"/>
      <c r="H30" s="105"/>
      <c r="I30" s="105"/>
      <c r="J30" s="105"/>
      <c r="K30" s="105"/>
    </row>
    <row r="31" spans="1:11" ht="16.5" thickBot="1" x14ac:dyDescent="0.3">
      <c r="A31" s="627" t="str">
        <f>B11</f>
        <v>SANIC SRL A SOCIO UNICO</v>
      </c>
      <c r="B31" s="661">
        <f>J11+J15+J19+J23</f>
        <v>80</v>
      </c>
      <c r="C31" s="535"/>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A20:A23"/>
    <mergeCell ref="G20:G23"/>
    <mergeCell ref="A16:A19"/>
    <mergeCell ref="G16:G19"/>
    <mergeCell ref="I16:I19"/>
    <mergeCell ref="B1:K1"/>
    <mergeCell ref="A2:K2"/>
    <mergeCell ref="A3:K3"/>
    <mergeCell ref="A4:K4"/>
    <mergeCell ref="A5:K6"/>
    <mergeCell ref="K8:K23"/>
    <mergeCell ref="I20:I23"/>
    <mergeCell ref="A8:A11"/>
    <mergeCell ref="G8:G11"/>
    <mergeCell ref="I8:I11"/>
    <mergeCell ref="I12:I15"/>
  </mergeCells>
  <conditionalFormatting sqref="F31">
    <cfRule type="colorScale" priority="1">
      <colorScale>
        <cfvo type="min"/>
        <cfvo type="percentile" val="50"/>
        <cfvo type="max"/>
        <color rgb="FFF8696B"/>
        <color rgb="FFFFEB84"/>
        <color rgb="FF63BE7B"/>
      </colorScale>
    </cfRule>
  </conditionalFormatting>
  <conditionalFormatting sqref="F28:F31">
    <cfRule type="colorScale" priority="52">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dimension ref="A1:M26"/>
  <sheetViews>
    <sheetView topLeftCell="A4" workbookViewId="0">
      <selection activeCell="L24" sqref="L24"/>
    </sheetView>
  </sheetViews>
  <sheetFormatPr defaultColWidth="9.140625" defaultRowHeight="12.75" x14ac:dyDescent="0.2"/>
  <cols>
    <col min="1" max="1" width="36.7109375" style="77" bestFit="1"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605</v>
      </c>
      <c r="B2" s="775"/>
      <c r="C2" s="775"/>
      <c r="D2" s="775"/>
      <c r="E2" s="775"/>
      <c r="F2" s="775"/>
      <c r="G2" s="775"/>
      <c r="H2" s="775"/>
      <c r="I2" s="775"/>
      <c r="J2" s="775"/>
      <c r="K2" s="776"/>
      <c r="L2" s="105"/>
      <c r="M2" s="105"/>
    </row>
    <row r="3" spans="1:13" ht="21" thickBot="1" x14ac:dyDescent="0.35">
      <c r="A3" s="777" t="str">
        <f>'Elenco Lotti'!B447</f>
        <v>9835946F66</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Lotti'!C447</f>
        <v>Ottica 30° - 3 mm lunghezza circa 30 cm per endoscopia (compatibile per STORZ)</v>
      </c>
      <c r="B5" s="781"/>
      <c r="C5" s="781"/>
      <c r="D5" s="781"/>
      <c r="E5" s="781"/>
      <c r="F5" s="781"/>
      <c r="G5" s="781"/>
      <c r="H5" s="781"/>
      <c r="I5" s="781"/>
      <c r="J5" s="781"/>
      <c r="K5" s="782"/>
      <c r="L5" s="105"/>
      <c r="M5" s="105"/>
    </row>
    <row r="6" spans="1:13" ht="16.5"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162'!A28</f>
        <v>CHIRURMEDICA SRL</v>
      </c>
      <c r="J8" s="811">
        <f>'LOTTO 162'!B28</f>
        <v>80</v>
      </c>
      <c r="K8" s="812"/>
      <c r="L8" s="117"/>
      <c r="M8" s="118"/>
    </row>
    <row r="9" spans="1:13" ht="16.5" thickBot="1" x14ac:dyDescent="0.3">
      <c r="A9" s="808"/>
      <c r="B9" s="808"/>
      <c r="C9" s="808"/>
      <c r="D9" s="808"/>
      <c r="E9" s="808"/>
      <c r="F9" s="808"/>
      <c r="G9" s="808"/>
      <c r="H9" s="808"/>
      <c r="I9" s="144" t="str">
        <f>'LOTTO 162'!A29</f>
        <v>KARL STORZ ENDOSCOPIA ITALIA S.r.l.</v>
      </c>
      <c r="J9" s="811">
        <f>'LOTTO 162'!B29</f>
        <v>80</v>
      </c>
      <c r="K9" s="812"/>
      <c r="L9" s="117"/>
      <c r="M9" s="118"/>
    </row>
    <row r="10" spans="1:13" ht="16.5" thickBot="1" x14ac:dyDescent="0.3">
      <c r="A10" s="813" t="s">
        <v>430</v>
      </c>
      <c r="B10" s="814"/>
      <c r="C10" s="814"/>
      <c r="D10" s="815"/>
      <c r="E10" s="119"/>
      <c r="F10" s="119"/>
      <c r="G10" s="119"/>
      <c r="H10" s="119"/>
      <c r="I10" s="144" t="str">
        <f>'LOTTO 162'!A30</f>
        <v>FIMAS</v>
      </c>
      <c r="J10" s="811">
        <f>'LOTTO 162'!B30</f>
        <v>80</v>
      </c>
      <c r="K10" s="812"/>
      <c r="L10" s="117"/>
      <c r="M10" s="118"/>
    </row>
    <row r="11" spans="1:13" ht="16.5" thickBot="1" x14ac:dyDescent="0.3">
      <c r="A11" s="816"/>
      <c r="B11" s="817"/>
      <c r="C11" s="817"/>
      <c r="D11" s="818"/>
      <c r="E11" s="119"/>
      <c r="F11" s="119"/>
      <c r="G11" s="119"/>
      <c r="H11" s="119"/>
      <c r="I11" s="144" t="str">
        <f>'LOTTO 162'!A31</f>
        <v>SANIC SRL A SOCIO UNICO</v>
      </c>
      <c r="J11" s="811">
        <f>'LOTTO 162'!B31</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Lotti'!O447</f>
        <v>122430.00000000001</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83" t="e">
        <f>POWER(B20/$D$20,$C$20)</f>
        <v>#DIV/0!</v>
      </c>
      <c r="F20" s="835">
        <v>40</v>
      </c>
      <c r="G20" s="383" t="e">
        <f>E20*$F$20</f>
        <v>#DIV/0!</v>
      </c>
      <c r="H20" s="134">
        <f>TRUNC($G$13-($G$13/100*B20),2)</f>
        <v>122430</v>
      </c>
      <c r="I20" s="193" t="str">
        <f>A20</f>
        <v>CHIRURMEDICA SRL</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122430</v>
      </c>
      <c r="I21" s="194" t="str">
        <f>A21</f>
        <v>KARL STORZ ENDOSCOPIA ITALIA S.r.l.</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122430</v>
      </c>
      <c r="I22" s="194" t="str">
        <f>A22</f>
        <v>FIMAS</v>
      </c>
      <c r="J22" s="200">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85" t="e">
        <f>POWER(B23/$D$20,$C$20)</f>
        <v>#DIV/0!</v>
      </c>
      <c r="F23" s="837"/>
      <c r="G23" s="385" t="e">
        <f>E23*$F$20</f>
        <v>#DIV/0!</v>
      </c>
      <c r="H23" s="142">
        <f>TRUNC($G$13-($G$13/100*B23),2)</f>
        <v>122430</v>
      </c>
      <c r="I23" s="195" t="str">
        <f>A23</f>
        <v>SANIC SRL A SOCIO UNICO</v>
      </c>
      <c r="J23" s="201">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47" priority="1" operator="containsText" text="NO ANOMALIA">
      <formula>NOT(ISERROR(SEARCH("NO ANOMALIA",M20)))</formula>
    </cfRule>
    <cfRule type="containsText" dxfId="46" priority="2" operator="containsText" text="ANOMALIA">
      <formula>NOT(ISERROR(SEARCH("ANOMALIA",M20)))</formula>
    </cfRule>
  </conditionalFormatting>
  <conditionalFormatting sqref="M20:M23">
    <cfRule type="containsText" dxfId="45" priority="3" operator="containsText" text="ANOMALIA">
      <formula>NOT(ISERROR(SEARCH("ANOMALIA",M20)))</formula>
    </cfRule>
  </conditionalFormatting>
  <conditionalFormatting sqref="L20:L23">
    <cfRule type="expression" dxfId="44" priority="59">
      <formula>L20=MAX($L$20:$L$27)</formula>
    </cfRule>
  </conditionalFormatting>
  <pageMargins left="0.7" right="0.7" top="0.75" bottom="0.75" header="0.3" footer="0.3"/>
  <pageSetup paperSize="9" orientation="portrait" r:id="rId1"/>
  <drawing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pageSetUpPr fitToPage="1"/>
  </sheetPr>
  <dimension ref="A1:K31"/>
  <sheetViews>
    <sheetView topLeftCell="A4" workbookViewId="0">
      <selection activeCell="J31" sqref="J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606</v>
      </c>
      <c r="B2" s="775"/>
      <c r="C2" s="775"/>
      <c r="D2" s="775"/>
      <c r="E2" s="775"/>
      <c r="F2" s="775"/>
      <c r="G2" s="775"/>
      <c r="H2" s="775"/>
      <c r="I2" s="775"/>
      <c r="J2" s="775"/>
      <c r="K2" s="776"/>
    </row>
    <row r="3" spans="1:11" ht="21" thickBot="1" x14ac:dyDescent="0.35">
      <c r="A3" s="777" t="str">
        <f>'Elenco Lotti'!B451</f>
        <v>9835960AF5</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Lotti'!C451</f>
        <v>Ottica 30° -  5 mm lunghezza circa 30 cm per endoscopia (compatibile per STORZ)</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Lotti'!R451</f>
        <v>CHIRURMEDICA SRL</v>
      </c>
      <c r="C8" s="217">
        <v>0.9</v>
      </c>
      <c r="D8" s="206">
        <v>0.9</v>
      </c>
      <c r="E8" s="207">
        <v>0.9</v>
      </c>
      <c r="F8" s="89">
        <f>AVERAGE(C8:E8)</f>
        <v>0.9</v>
      </c>
      <c r="G8" s="789">
        <f>MAX(F8:F11)</f>
        <v>0.9</v>
      </c>
      <c r="H8" s="459">
        <f>F8/$G8</f>
        <v>1</v>
      </c>
      <c r="I8" s="792">
        <v>50</v>
      </c>
      <c r="J8" s="88">
        <f>H8*I$8</f>
        <v>50</v>
      </c>
      <c r="K8" s="795" t="s">
        <v>719</v>
      </c>
    </row>
    <row r="9" spans="1:11" ht="31.5" x14ac:dyDescent="0.2">
      <c r="A9" s="787"/>
      <c r="B9" s="90" t="str">
        <f>'Elenco Lotti'!R452</f>
        <v>KARL STORZ ENDOSCOPIA ITALIA S.r.l.</v>
      </c>
      <c r="C9" s="218">
        <v>0.9</v>
      </c>
      <c r="D9" s="209">
        <v>0.9</v>
      </c>
      <c r="E9" s="210">
        <v>0.9</v>
      </c>
      <c r="F9" s="92">
        <f t="shared" ref="F9:F23" si="0">AVERAGE(C9:E9)</f>
        <v>0.9</v>
      </c>
      <c r="G9" s="790"/>
      <c r="H9" s="460">
        <f>F9/$G8</f>
        <v>1</v>
      </c>
      <c r="I9" s="793"/>
      <c r="J9" s="91">
        <f>H9*I$8</f>
        <v>50</v>
      </c>
      <c r="K9" s="796"/>
    </row>
    <row r="10" spans="1:11" ht="15.75" x14ac:dyDescent="0.2">
      <c r="A10" s="787"/>
      <c r="B10" s="90" t="str">
        <f>'Elenco Lotti'!R453</f>
        <v>FIMAS</v>
      </c>
      <c r="C10" s="218">
        <v>0.9</v>
      </c>
      <c r="D10" s="209">
        <v>0.9</v>
      </c>
      <c r="E10" s="210">
        <v>0.9</v>
      </c>
      <c r="F10" s="92">
        <f t="shared" si="0"/>
        <v>0.9</v>
      </c>
      <c r="G10" s="790"/>
      <c r="H10" s="460">
        <f>F10/$G8</f>
        <v>1</v>
      </c>
      <c r="I10" s="793"/>
      <c r="J10" s="91">
        <f>H10*I$8</f>
        <v>50</v>
      </c>
      <c r="K10" s="796"/>
    </row>
    <row r="11" spans="1:11" ht="16.5" thickBot="1" x14ac:dyDescent="0.25">
      <c r="A11" s="805"/>
      <c r="B11" s="286" t="str">
        <f>'Elenco Lotti'!R454</f>
        <v>SANIC SRL A SOCIO UNICO</v>
      </c>
      <c r="C11" s="220">
        <v>0.9</v>
      </c>
      <c r="D11" s="215">
        <v>0.9</v>
      </c>
      <c r="E11" s="216">
        <v>0.9</v>
      </c>
      <c r="F11" s="101">
        <f t="shared" si="0"/>
        <v>0.9</v>
      </c>
      <c r="G11" s="806"/>
      <c r="H11" s="463">
        <f>F11/$G8</f>
        <v>1</v>
      </c>
      <c r="I11" s="807"/>
      <c r="J11" s="102">
        <f>H11*I$8</f>
        <v>50</v>
      </c>
      <c r="K11" s="796"/>
    </row>
    <row r="12" spans="1:11" ht="15.75" customHeight="1" x14ac:dyDescent="0.2">
      <c r="A12" s="860" t="s">
        <v>623</v>
      </c>
      <c r="B12" s="96" t="str">
        <f>B8</f>
        <v>CHIRURMEDICA SRL</v>
      </c>
      <c r="C12" s="217">
        <v>0.9</v>
      </c>
      <c r="D12" s="206">
        <v>0.9</v>
      </c>
      <c r="E12" s="207">
        <v>0.9</v>
      </c>
      <c r="F12" s="221">
        <f t="shared" si="0"/>
        <v>0.9</v>
      </c>
      <c r="G12" s="861">
        <f>MAX(F12:F15)</f>
        <v>0.9</v>
      </c>
      <c r="H12" s="464">
        <f>F12/$G12</f>
        <v>1</v>
      </c>
      <c r="I12" s="859">
        <v>15</v>
      </c>
      <c r="J12" s="222">
        <f>H12*I$12</f>
        <v>15</v>
      </c>
      <c r="K12" s="796"/>
    </row>
    <row r="13" spans="1:11" ht="31.5" x14ac:dyDescent="0.2">
      <c r="A13" s="787"/>
      <c r="B13" s="97" t="str">
        <f>B9</f>
        <v>KARL STORZ ENDOSCOPIA ITALIA S.r.l.</v>
      </c>
      <c r="C13" s="218">
        <v>0.9</v>
      </c>
      <c r="D13" s="209">
        <v>0.9</v>
      </c>
      <c r="E13" s="210">
        <v>0.9</v>
      </c>
      <c r="F13" s="92">
        <f t="shared" si="0"/>
        <v>0.9</v>
      </c>
      <c r="G13" s="790"/>
      <c r="H13" s="460">
        <f>F13/$G12</f>
        <v>1</v>
      </c>
      <c r="I13" s="793"/>
      <c r="J13" s="91">
        <f>H13*I$12</f>
        <v>15</v>
      </c>
      <c r="K13" s="796"/>
    </row>
    <row r="14" spans="1:11" ht="15.75" x14ac:dyDescent="0.2">
      <c r="A14" s="787"/>
      <c r="B14" s="97" t="str">
        <f>B10</f>
        <v>FIMAS</v>
      </c>
      <c r="C14" s="218">
        <v>0.9</v>
      </c>
      <c r="D14" s="209">
        <v>0.9</v>
      </c>
      <c r="E14" s="210">
        <v>0.9</v>
      </c>
      <c r="F14" s="92">
        <f t="shared" si="0"/>
        <v>0.9</v>
      </c>
      <c r="G14" s="790"/>
      <c r="H14" s="460">
        <f>F14/$G12</f>
        <v>1</v>
      </c>
      <c r="I14" s="793"/>
      <c r="J14" s="91">
        <f>H14*I$12</f>
        <v>15</v>
      </c>
      <c r="K14" s="796"/>
    </row>
    <row r="15" spans="1:11" ht="16.5" thickBot="1" x14ac:dyDescent="0.25">
      <c r="A15" s="788"/>
      <c r="B15" s="98" t="str">
        <f>B11</f>
        <v>SANIC SRL A SOCIO UNICO</v>
      </c>
      <c r="C15" s="220">
        <v>0.9</v>
      </c>
      <c r="D15" s="215">
        <v>0.9</v>
      </c>
      <c r="E15" s="216">
        <v>0.9</v>
      </c>
      <c r="F15" s="95">
        <f t="shared" si="0"/>
        <v>0.9</v>
      </c>
      <c r="G15" s="791"/>
      <c r="H15" s="461">
        <f>F15/$G12</f>
        <v>1</v>
      </c>
      <c r="I15" s="794"/>
      <c r="J15" s="94">
        <f>H15*I$12</f>
        <v>15</v>
      </c>
      <c r="K15" s="796"/>
    </row>
    <row r="16" spans="1:11" ht="15.75" customHeight="1" x14ac:dyDescent="0.2">
      <c r="A16" s="786" t="s">
        <v>427</v>
      </c>
      <c r="B16" s="99" t="str">
        <f>B8</f>
        <v>CHIRURMEDICA SRL</v>
      </c>
      <c r="C16" s="217">
        <v>0.9</v>
      </c>
      <c r="D16" s="206">
        <v>0.9</v>
      </c>
      <c r="E16" s="207">
        <v>0.9</v>
      </c>
      <c r="F16" s="89">
        <f t="shared" si="0"/>
        <v>0.9</v>
      </c>
      <c r="G16" s="789">
        <f>MAX(F16:F19)</f>
        <v>0.9</v>
      </c>
      <c r="H16" s="459">
        <f>F16/$G16</f>
        <v>1</v>
      </c>
      <c r="I16" s="792">
        <v>10</v>
      </c>
      <c r="J16" s="88">
        <f>H16*I$16</f>
        <v>10</v>
      </c>
      <c r="K16" s="796"/>
    </row>
    <row r="17" spans="1:11" ht="31.5" x14ac:dyDescent="0.2">
      <c r="A17" s="787"/>
      <c r="B17" s="97" t="str">
        <f>B9</f>
        <v>KARL STORZ ENDOSCOPIA ITALIA S.r.l.</v>
      </c>
      <c r="C17" s="218">
        <v>0.9</v>
      </c>
      <c r="D17" s="209">
        <v>0.9</v>
      </c>
      <c r="E17" s="210">
        <v>0.9</v>
      </c>
      <c r="F17" s="92">
        <f t="shared" si="0"/>
        <v>0.9</v>
      </c>
      <c r="G17" s="790"/>
      <c r="H17" s="460">
        <f>F17/$G16</f>
        <v>1</v>
      </c>
      <c r="I17" s="793"/>
      <c r="J17" s="91">
        <f>H17*I$16</f>
        <v>10</v>
      </c>
      <c r="K17" s="796"/>
    </row>
    <row r="18" spans="1:11" ht="15.75" x14ac:dyDescent="0.2">
      <c r="A18" s="787"/>
      <c r="B18" s="97" t="str">
        <f>B10</f>
        <v>FIMAS</v>
      </c>
      <c r="C18" s="218">
        <v>0.9</v>
      </c>
      <c r="D18" s="209">
        <v>0.9</v>
      </c>
      <c r="E18" s="210">
        <v>0.9</v>
      </c>
      <c r="F18" s="92">
        <f t="shared" si="0"/>
        <v>0.9</v>
      </c>
      <c r="G18" s="790"/>
      <c r="H18" s="460">
        <f>F18/$G16</f>
        <v>1</v>
      </c>
      <c r="I18" s="793"/>
      <c r="J18" s="91">
        <f>H18*I$16</f>
        <v>10</v>
      </c>
      <c r="K18" s="796"/>
    </row>
    <row r="19" spans="1:11" ht="16.5" thickBot="1" x14ac:dyDescent="0.25">
      <c r="A19" s="805"/>
      <c r="B19" s="100" t="str">
        <f>B11</f>
        <v>SANIC SRL A SOCIO UNICO</v>
      </c>
      <c r="C19" s="220">
        <v>0.9</v>
      </c>
      <c r="D19" s="215">
        <v>0.9</v>
      </c>
      <c r="E19" s="216">
        <v>0.9</v>
      </c>
      <c r="F19" s="95">
        <f t="shared" si="0"/>
        <v>0.9</v>
      </c>
      <c r="G19" s="791"/>
      <c r="H19" s="461">
        <f>F19/$G16</f>
        <v>1</v>
      </c>
      <c r="I19" s="794"/>
      <c r="J19" s="94">
        <f>H19*I$16</f>
        <v>10</v>
      </c>
      <c r="K19" s="796"/>
    </row>
    <row r="20" spans="1:11" ht="16.5" thickBot="1" x14ac:dyDescent="0.25">
      <c r="A20" s="786" t="s">
        <v>621</v>
      </c>
      <c r="B20" s="567" t="str">
        <f>B8</f>
        <v>CHIRURMEDICA SRL</v>
      </c>
      <c r="C20" s="205">
        <v>1</v>
      </c>
      <c r="D20" s="206">
        <v>1</v>
      </c>
      <c r="E20" s="207">
        <v>1</v>
      </c>
      <c r="F20" s="89">
        <f t="shared" si="0"/>
        <v>1</v>
      </c>
      <c r="G20" s="789">
        <f>MAX(F20:F23)</f>
        <v>1</v>
      </c>
      <c r="H20" s="459">
        <f>F20/$G20</f>
        <v>1</v>
      </c>
      <c r="I20" s="792">
        <v>5</v>
      </c>
      <c r="J20" s="88">
        <f>H20*I$20</f>
        <v>5</v>
      </c>
      <c r="K20" s="796"/>
    </row>
    <row r="21" spans="1:11" ht="31.5" x14ac:dyDescent="0.2">
      <c r="A21" s="787"/>
      <c r="B21" s="99" t="str">
        <f t="shared" ref="B21:B23" si="1">B9</f>
        <v>KARL STORZ ENDOSCOPIA ITALIA S.r.l.</v>
      </c>
      <c r="C21" s="208">
        <v>1</v>
      </c>
      <c r="D21" s="209">
        <v>1</v>
      </c>
      <c r="E21" s="210">
        <v>1</v>
      </c>
      <c r="F21" s="92">
        <f t="shared" si="0"/>
        <v>1</v>
      </c>
      <c r="G21" s="790"/>
      <c r="H21" s="460">
        <f>F21/$G20</f>
        <v>1</v>
      </c>
      <c r="I21" s="793"/>
      <c r="J21" s="91">
        <f>H21*I$20</f>
        <v>5</v>
      </c>
      <c r="K21" s="796"/>
    </row>
    <row r="22" spans="1:11" ht="15.75" x14ac:dyDescent="0.2">
      <c r="A22" s="787"/>
      <c r="B22" s="97" t="str">
        <f t="shared" si="1"/>
        <v>FIMAS</v>
      </c>
      <c r="C22" s="208">
        <v>1</v>
      </c>
      <c r="D22" s="209">
        <v>1</v>
      </c>
      <c r="E22" s="210">
        <v>1</v>
      </c>
      <c r="F22" s="92">
        <f t="shared" si="0"/>
        <v>1</v>
      </c>
      <c r="G22" s="790"/>
      <c r="H22" s="460">
        <f>F22/$G20</f>
        <v>1</v>
      </c>
      <c r="I22" s="793"/>
      <c r="J22" s="91">
        <f>H22*I$20</f>
        <v>5</v>
      </c>
      <c r="K22" s="796"/>
    </row>
    <row r="23" spans="1:11" ht="16.5" thickBot="1" x14ac:dyDescent="0.25">
      <c r="A23" s="805"/>
      <c r="B23" s="405" t="str">
        <f t="shared" si="1"/>
        <v>SANIC SRL A SOCIO UNICO</v>
      </c>
      <c r="C23" s="214">
        <v>1</v>
      </c>
      <c r="D23" s="215">
        <v>1</v>
      </c>
      <c r="E23" s="216">
        <v>1</v>
      </c>
      <c r="F23" s="101">
        <f t="shared" si="0"/>
        <v>1</v>
      </c>
      <c r="G23" s="806"/>
      <c r="H23" s="463">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427"/>
      <c r="I26" s="105"/>
      <c r="J26" s="105"/>
      <c r="K26" s="105"/>
    </row>
    <row r="27" spans="1:11" ht="16.5" thickBot="1" x14ac:dyDescent="0.3">
      <c r="A27" s="800"/>
      <c r="B27" s="801"/>
      <c r="C27" s="106"/>
      <c r="D27" s="106"/>
      <c r="E27" s="106"/>
      <c r="F27" s="106"/>
      <c r="G27" s="106"/>
      <c r="H27" s="427"/>
      <c r="I27" s="105"/>
      <c r="J27" s="105"/>
      <c r="K27" s="105"/>
    </row>
    <row r="28" spans="1:11" ht="15.75" x14ac:dyDescent="0.25">
      <c r="A28" s="107" t="str">
        <f>B8</f>
        <v>CHIRURMEDICA SRL</v>
      </c>
      <c r="B28" s="108">
        <f>J8+J12+J16+J20</f>
        <v>80</v>
      </c>
      <c r="C28" s="535"/>
      <c r="D28" s="531"/>
      <c r="E28" s="531"/>
      <c r="F28" s="532"/>
      <c r="G28" s="531"/>
      <c r="H28" s="427"/>
      <c r="I28" s="105"/>
      <c r="J28" s="105"/>
      <c r="K28" s="105"/>
    </row>
    <row r="29" spans="1:11" ht="15.75" x14ac:dyDescent="0.25">
      <c r="A29" s="110" t="str">
        <f>B9</f>
        <v>KARL STORZ ENDOSCOPIA ITALIA S.r.l.</v>
      </c>
      <c r="B29" s="108">
        <f t="shared" ref="B29:B31" si="2">J9+J13+J17+J21</f>
        <v>80</v>
      </c>
      <c r="C29" s="535"/>
      <c r="D29" s="531"/>
      <c r="E29" s="531"/>
      <c r="F29" s="532"/>
      <c r="G29" s="531"/>
      <c r="H29" s="427"/>
      <c r="I29" s="105"/>
      <c r="J29" s="105"/>
      <c r="K29" s="105"/>
    </row>
    <row r="30" spans="1:11" ht="15.75" x14ac:dyDescent="0.25">
      <c r="A30" s="110" t="str">
        <f>B10</f>
        <v>FIMAS</v>
      </c>
      <c r="B30" s="108">
        <f t="shared" si="2"/>
        <v>80</v>
      </c>
      <c r="C30" s="535"/>
      <c r="D30" s="531"/>
      <c r="E30" s="531"/>
      <c r="F30" s="532"/>
      <c r="G30" s="531"/>
      <c r="H30" s="427"/>
      <c r="I30" s="105"/>
      <c r="J30" s="105"/>
      <c r="K30" s="105"/>
    </row>
    <row r="31" spans="1:11" ht="16.5" thickBot="1" x14ac:dyDescent="0.3">
      <c r="A31" s="112" t="str">
        <f>B11</f>
        <v>SANIC SRL A SOCIO UNICO</v>
      </c>
      <c r="B31" s="560">
        <f t="shared" si="2"/>
        <v>80</v>
      </c>
      <c r="C31" s="535"/>
      <c r="D31" s="531"/>
      <c r="E31" s="531"/>
      <c r="F31" s="532"/>
      <c r="G31" s="531"/>
      <c r="H31" s="427"/>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A20:A23"/>
    <mergeCell ref="G20:G23"/>
    <mergeCell ref="A16:A19"/>
    <mergeCell ref="G16:G19"/>
    <mergeCell ref="I16:I19"/>
    <mergeCell ref="B1:K1"/>
    <mergeCell ref="A2:K2"/>
    <mergeCell ref="A3:K3"/>
    <mergeCell ref="A4:K4"/>
    <mergeCell ref="A5:K6"/>
    <mergeCell ref="K8:K23"/>
    <mergeCell ref="I20:I23"/>
    <mergeCell ref="A8:A11"/>
    <mergeCell ref="G8:G11"/>
    <mergeCell ref="I8:I11"/>
    <mergeCell ref="I12:I15"/>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1">
    <pageSetUpPr fitToPage="1"/>
  </sheetPr>
  <dimension ref="A1:K25"/>
  <sheetViews>
    <sheetView workbookViewId="0">
      <selection activeCell="H24" sqref="H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458</v>
      </c>
      <c r="B2" s="775"/>
      <c r="C2" s="775"/>
      <c r="D2" s="775"/>
      <c r="E2" s="775"/>
      <c r="F2" s="775"/>
      <c r="G2" s="775"/>
      <c r="H2" s="775"/>
      <c r="I2" s="775"/>
      <c r="J2" s="775"/>
      <c r="K2" s="776"/>
    </row>
    <row r="3" spans="1:11" ht="21" thickBot="1" x14ac:dyDescent="0.35">
      <c r="A3" s="864" t="str">
        <f>'Elenco Lotti'!B55</f>
        <v>9821947F0F</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Lotti'!C55</f>
        <v>Cateteri Ureterali mandrinati di CHEVASSU  per l’iniezione di contrasto lunghezza circa cm 70 da Ch 4 a CH 10</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Lotti'!R55</f>
        <v>TELEFLEX MEDICAL SRL</v>
      </c>
      <c r="C8" s="205">
        <v>0.9</v>
      </c>
      <c r="D8" s="205">
        <v>0.9</v>
      </c>
      <c r="E8" s="205">
        <v>0.9</v>
      </c>
      <c r="F8" s="89">
        <f>AVERAGE(C8:E8)</f>
        <v>0.9</v>
      </c>
      <c r="G8" s="789">
        <f>MAX(F8:F10)</f>
        <v>0.9</v>
      </c>
      <c r="H8" s="513">
        <f>F8/$G8</f>
        <v>1</v>
      </c>
      <c r="I8" s="792">
        <v>50</v>
      </c>
      <c r="J8" s="88">
        <f>H8*I$8</f>
        <v>50</v>
      </c>
      <c r="K8" s="795" t="s">
        <v>645</v>
      </c>
    </row>
    <row r="9" spans="1:11" ht="15.75" x14ac:dyDescent="0.2">
      <c r="A9" s="787"/>
      <c r="B9" s="90" t="str">
        <f>'Elenco Lotti'!R56</f>
        <v>COLOPLAST</v>
      </c>
      <c r="C9" s="208">
        <v>0.9</v>
      </c>
      <c r="D9" s="209">
        <v>0.9</v>
      </c>
      <c r="E9" s="210">
        <v>0.9</v>
      </c>
      <c r="F9" s="92">
        <f t="shared" ref="F9:F19" si="0">AVERAGE(C9:E9)</f>
        <v>0.9</v>
      </c>
      <c r="G9" s="790"/>
      <c r="H9" s="514">
        <f>F9/$G8</f>
        <v>1</v>
      </c>
      <c r="I9" s="793"/>
      <c r="J9" s="91">
        <f>H9*I$8</f>
        <v>50</v>
      </c>
      <c r="K9" s="796"/>
    </row>
    <row r="10" spans="1:11" ht="16.5" thickBot="1" x14ac:dyDescent="0.25">
      <c r="A10" s="788"/>
      <c r="B10" s="93" t="str">
        <f>'Elenco Lotti'!R57</f>
        <v>MEDITREND SRL</v>
      </c>
      <c r="C10" s="211">
        <v>0.6</v>
      </c>
      <c r="D10" s="211">
        <v>0.6</v>
      </c>
      <c r="E10" s="211">
        <v>0.6</v>
      </c>
      <c r="F10" s="101">
        <f t="shared" si="0"/>
        <v>0.6</v>
      </c>
      <c r="G10" s="806"/>
      <c r="H10" s="517">
        <f>F10/$G8</f>
        <v>0.66666666666666663</v>
      </c>
      <c r="I10" s="807"/>
      <c r="J10" s="102">
        <f>H10*I$8</f>
        <v>33.333333333333329</v>
      </c>
      <c r="K10" s="796"/>
    </row>
    <row r="11" spans="1:11" ht="15.75" customHeight="1" x14ac:dyDescent="0.2">
      <c r="A11" s="786" t="s">
        <v>623</v>
      </c>
      <c r="B11" s="96" t="str">
        <f>B8</f>
        <v>TELEFLEX MEDICAL SRL</v>
      </c>
      <c r="C11" s="205">
        <v>0.9</v>
      </c>
      <c r="D11" s="205">
        <v>0.9</v>
      </c>
      <c r="E11" s="205">
        <v>0.9</v>
      </c>
      <c r="F11" s="221">
        <f t="shared" si="0"/>
        <v>0.9</v>
      </c>
      <c r="G11" s="861">
        <f>MAX(F11:F13)</f>
        <v>0.9</v>
      </c>
      <c r="H11" s="522">
        <f>F11/$G11</f>
        <v>1</v>
      </c>
      <c r="I11" s="859">
        <v>15</v>
      </c>
      <c r="J11" s="222">
        <f>H11*I$11</f>
        <v>15</v>
      </c>
      <c r="K11" s="796"/>
    </row>
    <row r="12" spans="1:11" ht="15.75" x14ac:dyDescent="0.2">
      <c r="A12" s="787"/>
      <c r="B12" s="97" t="str">
        <f>B9</f>
        <v>COLOPLAST</v>
      </c>
      <c r="C12" s="208">
        <v>0.9</v>
      </c>
      <c r="D12" s="209">
        <v>0.9</v>
      </c>
      <c r="E12" s="210">
        <v>0.9</v>
      </c>
      <c r="F12" s="92">
        <f t="shared" si="0"/>
        <v>0.9</v>
      </c>
      <c r="G12" s="790"/>
      <c r="H12" s="415">
        <f>F12/$G11</f>
        <v>1</v>
      </c>
      <c r="I12" s="793"/>
      <c r="J12" s="91">
        <f>H12*I$11</f>
        <v>15</v>
      </c>
      <c r="K12" s="796"/>
    </row>
    <row r="13" spans="1:11" ht="16.5" thickBot="1" x14ac:dyDescent="0.25">
      <c r="A13" s="788"/>
      <c r="B13" s="98" t="str">
        <f>B10</f>
        <v>MEDITREND SRL</v>
      </c>
      <c r="C13" s="211">
        <v>0.6</v>
      </c>
      <c r="D13" s="211">
        <v>0.6</v>
      </c>
      <c r="E13" s="211">
        <v>0.6</v>
      </c>
      <c r="F13" s="95">
        <f t="shared" si="0"/>
        <v>0.6</v>
      </c>
      <c r="G13" s="791"/>
      <c r="H13" s="418">
        <f>F13/$G11</f>
        <v>0.66666666666666663</v>
      </c>
      <c r="I13" s="794"/>
      <c r="J13" s="94">
        <f>H13*I$11</f>
        <v>10</v>
      </c>
      <c r="K13" s="796"/>
    </row>
    <row r="14" spans="1:11" ht="15.75" customHeight="1" x14ac:dyDescent="0.2">
      <c r="A14" s="786" t="s">
        <v>427</v>
      </c>
      <c r="B14" s="99" t="str">
        <f>B8</f>
        <v>TELEFLEX MEDICAL SRL</v>
      </c>
      <c r="C14" s="205">
        <v>0.9</v>
      </c>
      <c r="D14" s="205">
        <v>0.9</v>
      </c>
      <c r="E14" s="205">
        <v>0.9</v>
      </c>
      <c r="F14" s="89">
        <f t="shared" si="0"/>
        <v>0.9</v>
      </c>
      <c r="G14" s="789">
        <f>MAX(F14:F16)</f>
        <v>0.9</v>
      </c>
      <c r="H14" s="414">
        <f>F14/$G14</f>
        <v>1</v>
      </c>
      <c r="I14" s="792">
        <v>10</v>
      </c>
      <c r="J14" s="88">
        <f>H14*I$14</f>
        <v>10</v>
      </c>
      <c r="K14" s="796"/>
    </row>
    <row r="15" spans="1:11" ht="15.75" x14ac:dyDescent="0.2">
      <c r="A15" s="787"/>
      <c r="B15" s="97" t="str">
        <f>B9</f>
        <v>COLOPLAST</v>
      </c>
      <c r="C15" s="208">
        <v>0.9</v>
      </c>
      <c r="D15" s="209">
        <v>0.9</v>
      </c>
      <c r="E15" s="210">
        <v>0.9</v>
      </c>
      <c r="F15" s="92">
        <f t="shared" si="0"/>
        <v>0.9</v>
      </c>
      <c r="G15" s="790"/>
      <c r="H15" s="415">
        <f>F15/$G14</f>
        <v>1</v>
      </c>
      <c r="I15" s="793"/>
      <c r="J15" s="91">
        <f>H15*I$14</f>
        <v>10</v>
      </c>
      <c r="K15" s="796"/>
    </row>
    <row r="16" spans="1:11" ht="16.5" thickBot="1" x14ac:dyDescent="0.25">
      <c r="A16" s="805"/>
      <c r="B16" s="98" t="str">
        <f>B10</f>
        <v>MEDITREND SRL</v>
      </c>
      <c r="C16" s="211">
        <v>0.6</v>
      </c>
      <c r="D16" s="211">
        <v>0.6</v>
      </c>
      <c r="E16" s="211">
        <v>0.6</v>
      </c>
      <c r="F16" s="95">
        <f t="shared" si="0"/>
        <v>0.6</v>
      </c>
      <c r="G16" s="791"/>
      <c r="H16" s="418">
        <f>F16/$G14</f>
        <v>0.66666666666666663</v>
      </c>
      <c r="I16" s="794"/>
      <c r="J16" s="94">
        <f>H16*I$14</f>
        <v>6.6666666666666661</v>
      </c>
      <c r="K16" s="796"/>
    </row>
    <row r="17" spans="1:11" ht="15.75" x14ac:dyDescent="0.2">
      <c r="A17" s="786" t="s">
        <v>621</v>
      </c>
      <c r="B17" s="478" t="str">
        <f>B8</f>
        <v>TELEFLEX MEDICAL SRL</v>
      </c>
      <c r="C17" s="217">
        <v>1</v>
      </c>
      <c r="D17" s="206">
        <v>1</v>
      </c>
      <c r="E17" s="207">
        <v>1</v>
      </c>
      <c r="F17" s="518">
        <f t="shared" si="0"/>
        <v>1</v>
      </c>
      <c r="G17" s="789">
        <f>MAX(F17:F19)</f>
        <v>1</v>
      </c>
      <c r="H17" s="414">
        <f>F17/$G17</f>
        <v>1</v>
      </c>
      <c r="I17" s="792">
        <v>5</v>
      </c>
      <c r="J17" s="88">
        <f>H17*I$17</f>
        <v>5</v>
      </c>
      <c r="K17" s="796"/>
    </row>
    <row r="18" spans="1:11" ht="15.75" x14ac:dyDescent="0.2">
      <c r="A18" s="787"/>
      <c r="B18" s="400" t="str">
        <f>B9</f>
        <v>COLOPLAST</v>
      </c>
      <c r="C18" s="218">
        <v>1</v>
      </c>
      <c r="D18" s="209">
        <v>1</v>
      </c>
      <c r="E18" s="210">
        <v>1</v>
      </c>
      <c r="F18" s="519">
        <f t="shared" si="0"/>
        <v>1</v>
      </c>
      <c r="G18" s="790"/>
      <c r="H18" s="415">
        <f>F18/$G17</f>
        <v>1</v>
      </c>
      <c r="I18" s="793"/>
      <c r="J18" s="91">
        <f>H18*I$17</f>
        <v>5</v>
      </c>
      <c r="K18" s="796"/>
    </row>
    <row r="19" spans="1:11" ht="16.5" thickBot="1" x14ac:dyDescent="0.25">
      <c r="A19" s="805"/>
      <c r="B19" s="401" t="str">
        <f>B10</f>
        <v>MEDITREND SRL</v>
      </c>
      <c r="C19" s="553">
        <v>1</v>
      </c>
      <c r="D19" s="554">
        <v>1</v>
      </c>
      <c r="E19" s="555">
        <v>1</v>
      </c>
      <c r="F19" s="521">
        <f t="shared" si="0"/>
        <v>1</v>
      </c>
      <c r="G19" s="806"/>
      <c r="H19" s="416">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626</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TELEFLEX MEDICAL SRL</v>
      </c>
      <c r="B23" s="108">
        <f>J8+J11+J14+J17</f>
        <v>80</v>
      </c>
      <c r="C23" s="598"/>
      <c r="D23" s="531"/>
      <c r="E23" s="531"/>
      <c r="F23" s="532"/>
      <c r="G23" s="531"/>
      <c r="H23" s="105"/>
      <c r="I23" s="105"/>
      <c r="J23" s="105"/>
      <c r="K23" s="105"/>
    </row>
    <row r="24" spans="1:11" ht="15.75" x14ac:dyDescent="0.25">
      <c r="A24" s="110" t="str">
        <f>B9</f>
        <v>COLOPLAST</v>
      </c>
      <c r="B24" s="111">
        <f>J9+J12+J15+J18</f>
        <v>80</v>
      </c>
      <c r="C24" s="598"/>
      <c r="D24" s="531"/>
      <c r="E24" s="531"/>
      <c r="F24" s="532"/>
      <c r="G24" s="531"/>
      <c r="H24" s="105"/>
      <c r="I24" s="105"/>
      <c r="J24" s="105"/>
      <c r="K24" s="105"/>
    </row>
    <row r="25" spans="1:11" ht="16.5" thickBot="1" x14ac:dyDescent="0.3">
      <c r="A25" s="112" t="str">
        <f>B10</f>
        <v>MEDITREND SRL</v>
      </c>
      <c r="B25" s="113">
        <f>J10+J13+J16+J19</f>
        <v>54.999999999999993</v>
      </c>
      <c r="C25" s="598"/>
      <c r="D25" s="531"/>
      <c r="E25" s="531"/>
      <c r="F25" s="532"/>
      <c r="G25" s="531"/>
      <c r="H25" s="105"/>
      <c r="I25" s="105"/>
      <c r="J25" s="105"/>
      <c r="K25" s="105"/>
    </row>
  </sheetData>
  <sheetProtection formatCells="0" formatColumns="0" formatRows="0" insertColumns="0" insertRows="0" insertHyperlinks="0" deleteColumns="0" deleteRows="0" sort="0" autoFilter="0" pivotTables="0"/>
  <mergeCells count="19">
    <mergeCell ref="K8:K19"/>
    <mergeCell ref="B1:K1"/>
    <mergeCell ref="A2:K2"/>
    <mergeCell ref="A3:K3"/>
    <mergeCell ref="A4:K4"/>
    <mergeCell ref="A5:K6"/>
    <mergeCell ref="I8:I10"/>
    <mergeCell ref="A8:A10"/>
    <mergeCell ref="G8:G10"/>
    <mergeCell ref="A21:B22"/>
    <mergeCell ref="A11:A13"/>
    <mergeCell ref="G11:G13"/>
    <mergeCell ref="I11:I13"/>
    <mergeCell ref="A14:A16"/>
    <mergeCell ref="A17:A19"/>
    <mergeCell ref="G17:G19"/>
    <mergeCell ref="I17:I19"/>
    <mergeCell ref="G14:G16"/>
    <mergeCell ref="I14:I16"/>
  </mergeCells>
  <conditionalFormatting sqref="F23:F25">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dimension ref="A1:M26"/>
  <sheetViews>
    <sheetView topLeftCell="A7" workbookViewId="0">
      <selection activeCell="L10" sqref="L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606</v>
      </c>
      <c r="B2" s="775"/>
      <c r="C2" s="775"/>
      <c r="D2" s="775"/>
      <c r="E2" s="775"/>
      <c r="F2" s="775"/>
      <c r="G2" s="775"/>
      <c r="H2" s="775"/>
      <c r="I2" s="775"/>
      <c r="J2" s="775"/>
      <c r="K2" s="776"/>
      <c r="L2" s="105"/>
      <c r="M2" s="105"/>
    </row>
    <row r="3" spans="1:13" ht="21" thickBot="1" x14ac:dyDescent="0.35">
      <c r="A3" s="777" t="str">
        <f>'Elenco Lotti'!B451</f>
        <v>9835960AF5</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Lotti'!C451</f>
        <v>Ottica 30° -  5 mm lunghezza circa 30 cm per endoscopia (compatibile per STORZ)</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163'!A28</f>
        <v>CHIRURMEDICA SRL</v>
      </c>
      <c r="J8" s="811">
        <f>'LOTTO 163'!B28</f>
        <v>80</v>
      </c>
      <c r="K8" s="812"/>
      <c r="L8" s="117"/>
      <c r="M8" s="118"/>
    </row>
    <row r="9" spans="1:13" ht="16.5" thickBot="1" x14ac:dyDescent="0.3">
      <c r="A9" s="808"/>
      <c r="B9" s="808"/>
      <c r="C9" s="808"/>
      <c r="D9" s="808"/>
      <c r="E9" s="808"/>
      <c r="F9" s="808"/>
      <c r="G9" s="808"/>
      <c r="H9" s="808"/>
      <c r="I9" s="144" t="str">
        <f>'LOTTO 163'!A29</f>
        <v>KARL STORZ ENDOSCOPIA ITALIA S.r.l.</v>
      </c>
      <c r="J9" s="811">
        <f>'LOTTO 163'!B29</f>
        <v>80</v>
      </c>
      <c r="K9" s="812"/>
      <c r="L9" s="117"/>
      <c r="M9" s="118"/>
    </row>
    <row r="10" spans="1:13" ht="16.5" thickBot="1" x14ac:dyDescent="0.3">
      <c r="A10" s="813" t="s">
        <v>430</v>
      </c>
      <c r="B10" s="814"/>
      <c r="C10" s="814"/>
      <c r="D10" s="815"/>
      <c r="E10" s="119"/>
      <c r="F10" s="119"/>
      <c r="G10" s="119"/>
      <c r="H10" s="119"/>
      <c r="I10" s="144" t="str">
        <f>'LOTTO 163'!A30</f>
        <v>FIMAS</v>
      </c>
      <c r="J10" s="811">
        <f>'LOTTO 163'!B30</f>
        <v>80</v>
      </c>
      <c r="K10" s="812"/>
      <c r="L10" s="117"/>
      <c r="M10" s="118"/>
    </row>
    <row r="11" spans="1:13" ht="16.5" thickBot="1" x14ac:dyDescent="0.3">
      <c r="A11" s="816"/>
      <c r="B11" s="817"/>
      <c r="C11" s="817"/>
      <c r="D11" s="818"/>
      <c r="E11" s="119"/>
      <c r="F11" s="119"/>
      <c r="G11" s="119"/>
      <c r="H11" s="119"/>
      <c r="I11" s="144" t="str">
        <f>'LOTTO 163'!A31</f>
        <v>SANIC SRL A SOCIO UNICO</v>
      </c>
      <c r="J11" s="811">
        <f>'LOTTO 163'!B31</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Lotti'!O451</f>
        <v>122430.00000000001</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CHIRURMEDICA SRL</v>
      </c>
      <c r="B20" s="223"/>
      <c r="C20" s="835">
        <v>0.5</v>
      </c>
      <c r="D20" s="835">
        <f>MAX(B20:B23)</f>
        <v>0</v>
      </c>
      <c r="E20" s="383" t="e">
        <f>POWER(B20/$D$20,$C$20)</f>
        <v>#DIV/0!</v>
      </c>
      <c r="F20" s="835">
        <v>40</v>
      </c>
      <c r="G20" s="383" t="e">
        <f>E20*$F$20</f>
        <v>#DIV/0!</v>
      </c>
      <c r="H20" s="134">
        <f>TRUNC($G$13-($G$13/100*B20),2)</f>
        <v>122430</v>
      </c>
      <c r="I20" s="193" t="str">
        <f>A20</f>
        <v>CHIRURMEDICA SRL</v>
      </c>
      <c r="J20" s="383">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122430</v>
      </c>
      <c r="I21" s="194" t="str">
        <f>A21</f>
        <v>KARL STORZ ENDOSCOPIA ITALIA S.r.l.</v>
      </c>
      <c r="J21" s="384">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122430</v>
      </c>
      <c r="I22" s="194" t="str">
        <f>A22</f>
        <v>FIMAS</v>
      </c>
      <c r="J22" s="38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SANIC SRL A SOCIO UNICO</v>
      </c>
      <c r="B23" s="225"/>
      <c r="C23" s="837"/>
      <c r="D23" s="837"/>
      <c r="E23" s="385" t="e">
        <f>POWER(B23/$D$20,$C$20)</f>
        <v>#DIV/0!</v>
      </c>
      <c r="F23" s="837"/>
      <c r="G23" s="385" t="e">
        <f>E23*$F$20</f>
        <v>#DIV/0!</v>
      </c>
      <c r="H23" s="142">
        <f>TRUNC($G$13-($G$13/100*B23),2)</f>
        <v>122430</v>
      </c>
      <c r="I23" s="195" t="str">
        <f>A23</f>
        <v>SANIC SRL A SOCIO UNICO</v>
      </c>
      <c r="J23" s="38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43" priority="1" operator="containsText" text="NO ANOMALIA">
      <formula>NOT(ISERROR(SEARCH("NO ANOMALIA",M20)))</formula>
    </cfRule>
    <cfRule type="containsText" dxfId="42" priority="2" operator="containsText" text="ANOMALIA">
      <formula>NOT(ISERROR(SEARCH("ANOMALIA",M20)))</formula>
    </cfRule>
  </conditionalFormatting>
  <conditionalFormatting sqref="M20:M23">
    <cfRule type="containsText" dxfId="41" priority="3" operator="containsText" text="ANOMALIA">
      <formula>NOT(ISERROR(SEARCH("ANOMALIA",M20)))</formula>
    </cfRule>
  </conditionalFormatting>
  <conditionalFormatting sqref="L20:L23">
    <cfRule type="expression" dxfId="40" priority="4">
      <formula>L20=MAX($L$20:$L$27)</formula>
    </cfRule>
  </conditionalFormatting>
  <pageMargins left="0.7" right="0.7" top="0.75" bottom="0.75" header="0.3" footer="0.3"/>
  <pageSetup paperSize="9" orientation="portrait" r:id="rId1"/>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tabColor rgb="FFFF0000"/>
    <pageSetUpPr fitToPage="1"/>
  </sheetPr>
  <dimension ref="A1:K15"/>
  <sheetViews>
    <sheetView workbookViewId="0">
      <selection activeCell="F18" sqref="F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607</v>
      </c>
      <c r="B2" s="775"/>
      <c r="C2" s="775"/>
      <c r="D2" s="775"/>
      <c r="E2" s="775"/>
      <c r="F2" s="775"/>
      <c r="G2" s="775"/>
      <c r="H2" s="775"/>
      <c r="I2" s="775"/>
      <c r="J2" s="775"/>
      <c r="K2" s="776"/>
    </row>
    <row r="3" spans="1:11" ht="21" thickBot="1" x14ac:dyDescent="0.35">
      <c r="A3" s="777">
        <f>'Elenco Lotti'!B455</f>
        <v>9836015859</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Lotti'!C455</f>
        <v>Sistema scalda liquidi ad alto flusso per endoscopia urologica operativa con flusso di irrigazione fino a 500 ml/minuto durante l'intervento e una temperatura fino a 38°C a livello paziente. Il sistema deve prevedere linee monouso sterili in confezioni singole.
Dovrà essere messo a disposizione pz.° 1 sistema di riscaldamento dedicato.</v>
      </c>
      <c r="B5" s="781"/>
      <c r="C5" s="781"/>
      <c r="D5" s="781"/>
      <c r="E5" s="781"/>
      <c r="F5" s="781"/>
      <c r="G5" s="781"/>
      <c r="H5" s="781"/>
      <c r="I5" s="781"/>
      <c r="J5" s="781"/>
      <c r="K5" s="782"/>
    </row>
    <row r="6" spans="1:11" ht="48.7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378" t="s">
        <v>425</v>
      </c>
      <c r="B8" s="151" t="str">
        <f>'Elenco Lotti'!R455</f>
        <v>DESERTO</v>
      </c>
      <c r="C8" s="205"/>
      <c r="D8" s="206"/>
      <c r="E8" s="207"/>
      <c r="F8" s="89" t="e">
        <f>AVERAGE(C8:E8)</f>
        <v>#DIV/0!</v>
      </c>
      <c r="G8" s="379" t="e">
        <f>MAX(F8:F8)</f>
        <v>#DIV/0!</v>
      </c>
      <c r="H8" s="379" t="e">
        <f>F8/$G8</f>
        <v>#DIV/0!</v>
      </c>
      <c r="I8" s="380">
        <v>35</v>
      </c>
      <c r="J8" s="88" t="e">
        <f>H8*I$8</f>
        <v>#DIV/0!</v>
      </c>
      <c r="K8" s="381"/>
    </row>
    <row r="9" spans="1:11" ht="48" customHeight="1" thickBot="1" x14ac:dyDescent="0.25">
      <c r="A9" s="378" t="s">
        <v>426</v>
      </c>
      <c r="B9" s="96" t="str">
        <f>B8</f>
        <v>DESERTO</v>
      </c>
      <c r="C9" s="205"/>
      <c r="D9" s="206"/>
      <c r="E9" s="207"/>
      <c r="F9" s="89" t="e">
        <f>AVERAGE(C9:E9)</f>
        <v>#DIV/0!</v>
      </c>
      <c r="G9" s="379" t="e">
        <f>MAX(F9:F9)</f>
        <v>#DIV/0!</v>
      </c>
      <c r="H9" s="379" t="e">
        <f>F9/$G9</f>
        <v>#DIV/0!</v>
      </c>
      <c r="I9" s="380">
        <v>10</v>
      </c>
      <c r="J9" s="88" t="e">
        <f>H9*I$9</f>
        <v>#DIV/0!</v>
      </c>
      <c r="K9" s="381"/>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tabColor rgb="FFFF0000"/>
  </sheetPr>
  <dimension ref="A1:M19"/>
  <sheetViews>
    <sheetView workbookViewId="0">
      <selection activeCell="J25" sqref="J2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607</v>
      </c>
      <c r="B2" s="775"/>
      <c r="C2" s="775"/>
      <c r="D2" s="775"/>
      <c r="E2" s="775"/>
      <c r="F2" s="775"/>
      <c r="G2" s="775"/>
      <c r="H2" s="775"/>
      <c r="I2" s="775"/>
      <c r="J2" s="775"/>
      <c r="K2" s="776"/>
      <c r="L2" s="105"/>
      <c r="M2" s="105"/>
    </row>
    <row r="3" spans="1:13" ht="21" thickBot="1" x14ac:dyDescent="0.35">
      <c r="A3" s="777">
        <f>'Elenco Lotti'!B455</f>
        <v>9836015859</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21.75" customHeight="1" x14ac:dyDescent="0.25">
      <c r="A5" s="780" t="str">
        <f>'Elenco Lotti'!C455</f>
        <v>Sistema scalda liquidi ad alto flusso per endoscopia urologica operativa con flusso di irrigazione fino a 500 ml/minuto durante l'intervento e una temperatura fino a 38°C a livello paziente. Il sistema deve prevedere linee monouso sterili in confezioni singole.
Dovrà essere messo a disposizione pz.° 1 sistema di riscaldamento dedicato.</v>
      </c>
      <c r="B5" s="781"/>
      <c r="C5" s="781"/>
      <c r="D5" s="781"/>
      <c r="E5" s="781"/>
      <c r="F5" s="781"/>
      <c r="G5" s="781"/>
      <c r="H5" s="781"/>
      <c r="I5" s="781"/>
      <c r="J5" s="781"/>
      <c r="K5" s="782"/>
      <c r="L5" s="105"/>
      <c r="M5" s="105"/>
    </row>
    <row r="6" spans="1:13" ht="5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164'!A15</f>
        <v>DESERTO</v>
      </c>
      <c r="J8" s="811" t="e">
        <f>'LOTTO 164'!B15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82"/>
      <c r="F12" s="105"/>
      <c r="G12" s="822" t="s">
        <v>432</v>
      </c>
      <c r="H12" s="823"/>
      <c r="I12" s="150"/>
      <c r="J12" s="828"/>
      <c r="K12" s="829"/>
      <c r="L12" s="117"/>
      <c r="M12" s="118"/>
    </row>
    <row r="13" spans="1:13" ht="16.5" thickBot="1" x14ac:dyDescent="0.3">
      <c r="A13" s="819" t="s">
        <v>433</v>
      </c>
      <c r="B13" s="820"/>
      <c r="C13" s="820"/>
      <c r="D13" s="821"/>
      <c r="E13" s="382"/>
      <c r="F13" s="105"/>
      <c r="G13" s="824">
        <f>'Elenco Lotti'!O455</f>
        <v>23850</v>
      </c>
      <c r="H13" s="825"/>
      <c r="I13" s="150"/>
      <c r="J13" s="828"/>
      <c r="K13" s="829"/>
      <c r="L13" s="117"/>
      <c r="M13" s="118"/>
    </row>
    <row r="14" spans="1:13" ht="16.5" thickBot="1" x14ac:dyDescent="0.3">
      <c r="A14" s="826" t="s">
        <v>434</v>
      </c>
      <c r="B14" s="820"/>
      <c r="C14" s="820"/>
      <c r="D14" s="821"/>
      <c r="E14" s="382"/>
      <c r="F14" s="105"/>
      <c r="G14" s="827"/>
      <c r="H14" s="827"/>
      <c r="I14" s="150"/>
      <c r="J14" s="828"/>
      <c r="K14" s="829"/>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23850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9" priority="1" operator="containsText" text="NO ANOMALIA">
      <formula>NOT(ISERROR(SEARCH("NO ANOMALIA",M19)))</formula>
    </cfRule>
    <cfRule type="containsText" dxfId="38" priority="2" operator="containsText" text="ANOMALIA">
      <formula>NOT(ISERROR(SEARCH("ANOMALIA",M19)))</formula>
    </cfRule>
  </conditionalFormatting>
  <conditionalFormatting sqref="M19">
    <cfRule type="containsText" dxfId="37" priority="3" operator="containsText" text="ANOMALIA">
      <formula>NOT(ISERROR(SEARCH("ANOMALIA",M19)))</formula>
    </cfRule>
  </conditionalFormatting>
  <conditionalFormatting sqref="L19">
    <cfRule type="expression" dxfId="36" priority="4">
      <formula>L19=MAX($L$19:$L$23)</formula>
    </cfRule>
  </conditionalFormatting>
  <pageMargins left="0.7" right="0.7" top="0.75" bottom="0.75" header="0.3" footer="0.3"/>
  <pageSetup paperSize="9" orientation="portrait" r:id="rId1"/>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pageSetUpPr fitToPage="1"/>
  </sheetPr>
  <dimension ref="A1:K31"/>
  <sheetViews>
    <sheetView topLeftCell="A4" workbookViewId="0">
      <selection activeCell="I31" sqref="I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608</v>
      </c>
      <c r="B2" s="775"/>
      <c r="C2" s="775"/>
      <c r="D2" s="775"/>
      <c r="E2" s="775"/>
      <c r="F2" s="775"/>
      <c r="G2" s="775"/>
      <c r="H2" s="775"/>
      <c r="I2" s="775"/>
      <c r="J2" s="775"/>
      <c r="K2" s="776"/>
    </row>
    <row r="3" spans="1:11" ht="21" thickBot="1" x14ac:dyDescent="0.35">
      <c r="A3" s="865" t="str">
        <f>'Elenco Lotti'!B458</f>
        <v>98360358DA</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Lotti'!C459</f>
        <v>Pinze endoscopiche per cistoscopio rigido  (lunghezza 40 cm e diametro 7 Ch circa) tipologia: "Corpo estraneo", "Biopsia"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Lotti'!R456</f>
        <v>MOVI SPA</v>
      </c>
      <c r="C8" s="205">
        <v>0.9</v>
      </c>
      <c r="D8" s="206">
        <v>0.9</v>
      </c>
      <c r="E8" s="207">
        <v>0.9</v>
      </c>
      <c r="F8" s="89">
        <f>AVERAGE(C8:E8)</f>
        <v>0.9</v>
      </c>
      <c r="G8" s="789">
        <f>MAX(F8:F11)</f>
        <v>0.9</v>
      </c>
      <c r="H8" s="459">
        <f>F8/$G8</f>
        <v>1</v>
      </c>
      <c r="I8" s="792">
        <v>50</v>
      </c>
      <c r="J8" s="88">
        <f>H8*I$8</f>
        <v>50</v>
      </c>
      <c r="K8" s="795" t="s">
        <v>720</v>
      </c>
    </row>
    <row r="9" spans="1:11" ht="31.5" x14ac:dyDescent="0.2">
      <c r="A9" s="787"/>
      <c r="B9" s="90" t="str">
        <f>'Elenco Lotti'!R457</f>
        <v>KARL STORZ ENDOSCOPIA ITALIA S.r.l.</v>
      </c>
      <c r="C9" s="208">
        <v>0.9</v>
      </c>
      <c r="D9" s="209">
        <v>0.9</v>
      </c>
      <c r="E9" s="210">
        <v>0.9</v>
      </c>
      <c r="F9" s="92">
        <f t="shared" ref="F9:F23" si="0">AVERAGE(C9:E9)</f>
        <v>0.9</v>
      </c>
      <c r="G9" s="790"/>
      <c r="H9" s="460">
        <f>F9/$G8</f>
        <v>1</v>
      </c>
      <c r="I9" s="793"/>
      <c r="J9" s="91">
        <f>H9*I$8</f>
        <v>50</v>
      </c>
      <c r="K9" s="796"/>
    </row>
    <row r="10" spans="1:11" ht="15.75" x14ac:dyDescent="0.2">
      <c r="A10" s="787"/>
      <c r="B10" s="90" t="str">
        <f>'Elenco Lotti'!R458</f>
        <v>FIMAS</v>
      </c>
      <c r="C10" s="208">
        <v>0.9</v>
      </c>
      <c r="D10" s="209">
        <v>0.9</v>
      </c>
      <c r="E10" s="210">
        <v>0.9</v>
      </c>
      <c r="F10" s="92">
        <f t="shared" si="0"/>
        <v>0.9</v>
      </c>
      <c r="G10" s="790"/>
      <c r="H10" s="460">
        <f>F10/$G8</f>
        <v>1</v>
      </c>
      <c r="I10" s="793"/>
      <c r="J10" s="91">
        <f>H10*I$8</f>
        <v>50</v>
      </c>
      <c r="K10" s="796"/>
    </row>
    <row r="11" spans="1:11" ht="16.5" thickBot="1" x14ac:dyDescent="0.25">
      <c r="A11" s="805"/>
      <c r="B11" s="286" t="str">
        <f>'Elenco Lotti'!R459</f>
        <v>OLYMPUS ITALIA SRL</v>
      </c>
      <c r="C11" s="214">
        <v>0.9</v>
      </c>
      <c r="D11" s="215">
        <v>0.9</v>
      </c>
      <c r="E11" s="216">
        <v>0.9</v>
      </c>
      <c r="F11" s="101">
        <f t="shared" si="0"/>
        <v>0.9</v>
      </c>
      <c r="G11" s="806"/>
      <c r="H11" s="463">
        <f>F11/$G8</f>
        <v>1</v>
      </c>
      <c r="I11" s="807"/>
      <c r="J11" s="102">
        <f>H11*I$8</f>
        <v>50</v>
      </c>
      <c r="K11" s="796"/>
    </row>
    <row r="12" spans="1:11" ht="15.75" customHeight="1" x14ac:dyDescent="0.2">
      <c r="A12" s="860" t="s">
        <v>623</v>
      </c>
      <c r="B12" s="99" t="str">
        <f>B8</f>
        <v>MOVI SPA</v>
      </c>
      <c r="C12" s="217">
        <v>0.9</v>
      </c>
      <c r="D12" s="206">
        <v>0.9</v>
      </c>
      <c r="E12" s="207">
        <v>0.9</v>
      </c>
      <c r="F12" s="221">
        <f t="shared" si="0"/>
        <v>0.9</v>
      </c>
      <c r="G12" s="861">
        <f>MAX(F12:F15)</f>
        <v>0.9</v>
      </c>
      <c r="H12" s="464">
        <f>F12/$G12</f>
        <v>1</v>
      </c>
      <c r="I12" s="859">
        <v>15</v>
      </c>
      <c r="J12" s="222">
        <f>H12*I$12</f>
        <v>15</v>
      </c>
      <c r="K12" s="796"/>
    </row>
    <row r="13" spans="1:11" ht="31.5" x14ac:dyDescent="0.2">
      <c r="A13" s="787"/>
      <c r="B13" s="97" t="str">
        <f>B9</f>
        <v>KARL STORZ ENDOSCOPIA ITALIA S.r.l.</v>
      </c>
      <c r="C13" s="218">
        <v>0.9</v>
      </c>
      <c r="D13" s="209">
        <v>0.9</v>
      </c>
      <c r="E13" s="210">
        <v>0.9</v>
      </c>
      <c r="F13" s="92">
        <f t="shared" si="0"/>
        <v>0.9</v>
      </c>
      <c r="G13" s="790"/>
      <c r="H13" s="460">
        <f>F13/$G12</f>
        <v>1</v>
      </c>
      <c r="I13" s="793"/>
      <c r="J13" s="91">
        <f>H13*I$12</f>
        <v>15</v>
      </c>
      <c r="K13" s="796"/>
    </row>
    <row r="14" spans="1:11" ht="15.75" x14ac:dyDescent="0.2">
      <c r="A14" s="787"/>
      <c r="B14" s="97" t="str">
        <f>B10</f>
        <v>FIMAS</v>
      </c>
      <c r="C14" s="218">
        <v>0.9</v>
      </c>
      <c r="D14" s="209">
        <v>0.9</v>
      </c>
      <c r="E14" s="210">
        <v>0.9</v>
      </c>
      <c r="F14" s="92">
        <f t="shared" si="0"/>
        <v>0.9</v>
      </c>
      <c r="G14" s="790"/>
      <c r="H14" s="460">
        <f>F14/$G12</f>
        <v>1</v>
      </c>
      <c r="I14" s="793"/>
      <c r="J14" s="91">
        <f>H14*I$12</f>
        <v>15</v>
      </c>
      <c r="K14" s="796"/>
    </row>
    <row r="15" spans="1:11" ht="16.5" thickBot="1" x14ac:dyDescent="0.25">
      <c r="A15" s="788"/>
      <c r="B15" s="100" t="str">
        <f>B11</f>
        <v>OLYMPUS ITALIA SRL</v>
      </c>
      <c r="C15" s="220">
        <v>0.9</v>
      </c>
      <c r="D15" s="215">
        <v>0.9</v>
      </c>
      <c r="E15" s="216">
        <v>0.9</v>
      </c>
      <c r="F15" s="95">
        <f t="shared" si="0"/>
        <v>0.9</v>
      </c>
      <c r="G15" s="791"/>
      <c r="H15" s="461">
        <f>F15/$G12</f>
        <v>1</v>
      </c>
      <c r="I15" s="794"/>
      <c r="J15" s="94">
        <f>H15*I$12</f>
        <v>15</v>
      </c>
      <c r="K15" s="796"/>
    </row>
    <row r="16" spans="1:11" ht="15.75" customHeight="1" x14ac:dyDescent="0.2">
      <c r="A16" s="786" t="s">
        <v>427</v>
      </c>
      <c r="B16" s="99" t="str">
        <f>B8</f>
        <v>MOVI SPA</v>
      </c>
      <c r="C16" s="217">
        <v>0.9</v>
      </c>
      <c r="D16" s="206">
        <v>0.9</v>
      </c>
      <c r="E16" s="207">
        <v>0.9</v>
      </c>
      <c r="F16" s="89">
        <f t="shared" si="0"/>
        <v>0.9</v>
      </c>
      <c r="G16" s="789">
        <f>MAX(F16:F19)</f>
        <v>0.9</v>
      </c>
      <c r="H16" s="459">
        <f>F16/$G16</f>
        <v>1</v>
      </c>
      <c r="I16" s="792">
        <v>10</v>
      </c>
      <c r="J16" s="88">
        <f>H16*I$16</f>
        <v>10</v>
      </c>
      <c r="K16" s="796"/>
    </row>
    <row r="17" spans="1:11" ht="31.5" x14ac:dyDescent="0.2">
      <c r="A17" s="787"/>
      <c r="B17" s="97" t="str">
        <f>B9</f>
        <v>KARL STORZ ENDOSCOPIA ITALIA S.r.l.</v>
      </c>
      <c r="C17" s="218">
        <v>0.9</v>
      </c>
      <c r="D17" s="209">
        <v>0.9</v>
      </c>
      <c r="E17" s="210">
        <v>0.9</v>
      </c>
      <c r="F17" s="92">
        <f t="shared" si="0"/>
        <v>0.9</v>
      </c>
      <c r="G17" s="790"/>
      <c r="H17" s="460">
        <f>F17/$G16</f>
        <v>1</v>
      </c>
      <c r="I17" s="793"/>
      <c r="J17" s="91">
        <f>H17*I$16</f>
        <v>10</v>
      </c>
      <c r="K17" s="796"/>
    </row>
    <row r="18" spans="1:11" ht="15.75" x14ac:dyDescent="0.2">
      <c r="A18" s="787"/>
      <c r="B18" s="97" t="str">
        <f>B10</f>
        <v>FIMAS</v>
      </c>
      <c r="C18" s="218">
        <v>0.9</v>
      </c>
      <c r="D18" s="209">
        <v>0.9</v>
      </c>
      <c r="E18" s="210">
        <v>0.9</v>
      </c>
      <c r="F18" s="92">
        <f t="shared" si="0"/>
        <v>0.9</v>
      </c>
      <c r="G18" s="790"/>
      <c r="H18" s="460">
        <f>F18/$G16</f>
        <v>1</v>
      </c>
      <c r="I18" s="793"/>
      <c r="J18" s="91">
        <f>H18*I$16</f>
        <v>10</v>
      </c>
      <c r="K18" s="796"/>
    </row>
    <row r="19" spans="1:11" ht="16.5" thickBot="1" x14ac:dyDescent="0.25">
      <c r="A19" s="805"/>
      <c r="B19" s="100" t="str">
        <f>B11</f>
        <v>OLYMPUS ITALIA SRL</v>
      </c>
      <c r="C19" s="220">
        <v>0.9</v>
      </c>
      <c r="D19" s="215">
        <v>0.9</v>
      </c>
      <c r="E19" s="216">
        <v>0.9</v>
      </c>
      <c r="F19" s="95">
        <f t="shared" si="0"/>
        <v>0.9</v>
      </c>
      <c r="G19" s="791"/>
      <c r="H19" s="461">
        <f>F19/$G16</f>
        <v>1</v>
      </c>
      <c r="I19" s="794"/>
      <c r="J19" s="94">
        <f>H19*I$16</f>
        <v>10</v>
      </c>
      <c r="K19" s="796"/>
    </row>
    <row r="20" spans="1:11" ht="15.75" x14ac:dyDescent="0.2">
      <c r="A20" s="786" t="s">
        <v>621</v>
      </c>
      <c r="B20" s="567" t="str">
        <f>B8</f>
        <v>MOVI SPA</v>
      </c>
      <c r="C20" s="205">
        <v>1</v>
      </c>
      <c r="D20" s="206">
        <v>1</v>
      </c>
      <c r="E20" s="207">
        <v>1</v>
      </c>
      <c r="F20" s="89">
        <f t="shared" si="0"/>
        <v>1</v>
      </c>
      <c r="G20" s="789">
        <f>MAX(F20:F23)</f>
        <v>1</v>
      </c>
      <c r="H20" s="459">
        <f>F20/$G20</f>
        <v>1</v>
      </c>
      <c r="I20" s="792">
        <v>5</v>
      </c>
      <c r="J20" s="88">
        <f>H20*I$20</f>
        <v>5</v>
      </c>
      <c r="K20" s="796"/>
    </row>
    <row r="21" spans="1:11" ht="31.5" x14ac:dyDescent="0.2">
      <c r="A21" s="787"/>
      <c r="B21" s="97" t="str">
        <f t="shared" ref="B21:B23" si="1">B9</f>
        <v>KARL STORZ ENDOSCOPIA ITALIA S.r.l.</v>
      </c>
      <c r="C21" s="208">
        <v>1</v>
      </c>
      <c r="D21" s="209">
        <v>1</v>
      </c>
      <c r="E21" s="210">
        <v>1</v>
      </c>
      <c r="F21" s="92">
        <f t="shared" si="0"/>
        <v>1</v>
      </c>
      <c r="G21" s="790"/>
      <c r="H21" s="460">
        <f>F21/$G20</f>
        <v>1</v>
      </c>
      <c r="I21" s="793"/>
      <c r="J21" s="91">
        <f>H21*I$20</f>
        <v>5</v>
      </c>
      <c r="K21" s="796"/>
    </row>
    <row r="22" spans="1:11" ht="15.75" x14ac:dyDescent="0.2">
      <c r="A22" s="787"/>
      <c r="B22" s="97" t="str">
        <f t="shared" si="1"/>
        <v>FIMAS</v>
      </c>
      <c r="C22" s="208">
        <v>1</v>
      </c>
      <c r="D22" s="209">
        <v>1</v>
      </c>
      <c r="E22" s="210">
        <v>1</v>
      </c>
      <c r="F22" s="92">
        <f t="shared" si="0"/>
        <v>1</v>
      </c>
      <c r="G22" s="790"/>
      <c r="H22" s="460">
        <f>F22/$G20</f>
        <v>1</v>
      </c>
      <c r="I22" s="793"/>
      <c r="J22" s="91">
        <f>H22*I$20</f>
        <v>5</v>
      </c>
      <c r="K22" s="796"/>
    </row>
    <row r="23" spans="1:11" ht="16.5" thickBot="1" x14ac:dyDescent="0.25">
      <c r="A23" s="805"/>
      <c r="B23" s="100" t="str">
        <f t="shared" si="1"/>
        <v>OLYMPUS ITALIA SRL</v>
      </c>
      <c r="C23" s="214">
        <v>1</v>
      </c>
      <c r="D23" s="215">
        <v>1</v>
      </c>
      <c r="E23" s="216">
        <v>1</v>
      </c>
      <c r="F23" s="101">
        <f t="shared" si="0"/>
        <v>1</v>
      </c>
      <c r="G23" s="806"/>
      <c r="H23" s="463">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627</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MOVI SPA</v>
      </c>
      <c r="B28" s="108">
        <f>J8+J12+J16+J20</f>
        <v>80</v>
      </c>
      <c r="C28" s="535"/>
      <c r="D28" s="531"/>
      <c r="E28" s="531"/>
      <c r="F28" s="532"/>
      <c r="G28" s="109"/>
      <c r="H28" s="105"/>
      <c r="I28" s="105"/>
      <c r="J28" s="105"/>
      <c r="K28" s="105"/>
    </row>
    <row r="29" spans="1:11" ht="15.75" x14ac:dyDescent="0.25">
      <c r="A29" s="110" t="str">
        <f>B9</f>
        <v>KARL STORZ ENDOSCOPIA ITALIA S.r.l.</v>
      </c>
      <c r="B29" s="108">
        <f>J9+J13+J17+J21</f>
        <v>80</v>
      </c>
      <c r="C29" s="535"/>
      <c r="D29" s="531"/>
      <c r="E29" s="531"/>
      <c r="F29" s="532"/>
      <c r="G29" s="109"/>
      <c r="H29" s="105"/>
      <c r="I29" s="105"/>
      <c r="J29" s="105"/>
      <c r="K29" s="105"/>
    </row>
    <row r="30" spans="1:11" ht="15.75" x14ac:dyDescent="0.25">
      <c r="A30" s="110" t="str">
        <f>B10</f>
        <v>FIMAS</v>
      </c>
      <c r="B30" s="108">
        <f t="shared" ref="B30:B31" si="2">J10+J14+J18+J22</f>
        <v>80</v>
      </c>
      <c r="C30" s="535"/>
      <c r="D30" s="531"/>
      <c r="E30" s="531"/>
      <c r="F30" s="532"/>
      <c r="G30" s="109"/>
      <c r="H30" s="105"/>
      <c r="I30" s="105"/>
      <c r="J30" s="105"/>
      <c r="K30" s="105"/>
    </row>
    <row r="31" spans="1:11" ht="16.5" thickBot="1" x14ac:dyDescent="0.3">
      <c r="A31" s="112" t="str">
        <f>B11</f>
        <v>OLYMPUS ITALIA SRL</v>
      </c>
      <c r="B31" s="560">
        <f t="shared" si="2"/>
        <v>80</v>
      </c>
      <c r="C31" s="535"/>
      <c r="D31" s="531"/>
      <c r="E31" s="531"/>
      <c r="F31" s="532"/>
      <c r="G31" s="109"/>
      <c r="H31" s="105"/>
      <c r="I31" s="105"/>
      <c r="J31" s="105"/>
      <c r="K31" s="105"/>
    </row>
  </sheetData>
  <sheetProtection formatCells="0" formatColumns="0" formatRows="0" insertColumns="0" insertRows="0" insertHyperlinks="0" deleteColumns="0" deleteRows="0" sort="0" autoFilter="0" pivotTables="0"/>
  <mergeCells count="19">
    <mergeCell ref="A26:B27"/>
    <mergeCell ref="A12:A15"/>
    <mergeCell ref="G12:G15"/>
    <mergeCell ref="A20:A23"/>
    <mergeCell ref="G20:G23"/>
    <mergeCell ref="A16:A19"/>
    <mergeCell ref="G16:G19"/>
    <mergeCell ref="I16:I19"/>
    <mergeCell ref="B1:K1"/>
    <mergeCell ref="A2:K2"/>
    <mergeCell ref="A3:K3"/>
    <mergeCell ref="A4:K4"/>
    <mergeCell ref="A5:K6"/>
    <mergeCell ref="K8:K23"/>
    <mergeCell ref="I20:I23"/>
    <mergeCell ref="A8:A11"/>
    <mergeCell ref="G8:G11"/>
    <mergeCell ref="I8:I11"/>
    <mergeCell ref="I12:I15"/>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dimension ref="A1:M26"/>
  <sheetViews>
    <sheetView workbookViewId="0">
      <selection activeCell="L13" sqref="L13"/>
    </sheetView>
  </sheetViews>
  <sheetFormatPr defaultColWidth="9.140625" defaultRowHeight="12.75" x14ac:dyDescent="0.2"/>
  <cols>
    <col min="1" max="1" width="36.7109375" style="77" bestFit="1"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601</v>
      </c>
      <c r="B2" s="775"/>
      <c r="C2" s="775"/>
      <c r="D2" s="775"/>
      <c r="E2" s="775"/>
      <c r="F2" s="775"/>
      <c r="G2" s="775"/>
      <c r="H2" s="775"/>
      <c r="I2" s="775"/>
      <c r="J2" s="775"/>
      <c r="K2" s="776"/>
      <c r="L2" s="105"/>
      <c r="M2" s="105"/>
    </row>
    <row r="3" spans="1:13" ht="21" thickBot="1" x14ac:dyDescent="0.35">
      <c r="A3" s="777">
        <f>'Elenco Lotti'!B433</f>
        <v>9835894480</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15.75" customHeight="1" x14ac:dyDescent="0.25">
      <c r="A5" s="780" t="str">
        <f>'Elenco Lotti'!C423</f>
        <v>Ottica 30° - 4 mm compatibile per resettore bipolare Gyrus (tipo Olympus)</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165'!A28</f>
        <v>MOVI SPA</v>
      </c>
      <c r="J8" s="811">
        <f>'LOTTO 165'!B28</f>
        <v>80</v>
      </c>
      <c r="K8" s="812"/>
      <c r="L8" s="117"/>
      <c r="M8" s="118"/>
    </row>
    <row r="9" spans="1:13" ht="16.5" thickBot="1" x14ac:dyDescent="0.3">
      <c r="A9" s="808"/>
      <c r="B9" s="808"/>
      <c r="C9" s="808"/>
      <c r="D9" s="808"/>
      <c r="E9" s="808"/>
      <c r="F9" s="808"/>
      <c r="G9" s="808"/>
      <c r="H9" s="808"/>
      <c r="I9" s="144" t="str">
        <f>'LOTTO 165'!A29</f>
        <v>KARL STORZ ENDOSCOPIA ITALIA S.r.l.</v>
      </c>
      <c r="J9" s="811">
        <f>'LOTTO 165'!B29</f>
        <v>80</v>
      </c>
      <c r="K9" s="812"/>
      <c r="L9" s="117"/>
      <c r="M9" s="118"/>
    </row>
    <row r="10" spans="1:13" ht="16.5" thickBot="1" x14ac:dyDescent="0.3">
      <c r="A10" s="813" t="s">
        <v>430</v>
      </c>
      <c r="B10" s="814"/>
      <c r="C10" s="814"/>
      <c r="D10" s="815"/>
      <c r="E10" s="119"/>
      <c r="F10" s="119"/>
      <c r="G10" s="119"/>
      <c r="H10" s="119"/>
      <c r="I10" s="144" t="str">
        <f>'LOTTO 165'!A30</f>
        <v>FIMAS</v>
      </c>
      <c r="J10" s="811">
        <f>'LOTTO 165'!B30</f>
        <v>80</v>
      </c>
      <c r="K10" s="812"/>
      <c r="L10" s="117"/>
      <c r="M10" s="118"/>
    </row>
    <row r="11" spans="1:13" ht="16.5" thickBot="1" x14ac:dyDescent="0.3">
      <c r="A11" s="816"/>
      <c r="B11" s="817"/>
      <c r="C11" s="817"/>
      <c r="D11" s="818"/>
      <c r="E11" s="119"/>
      <c r="F11" s="119"/>
      <c r="G11" s="119"/>
      <c r="H11" s="119"/>
      <c r="I11" s="144" t="str">
        <f>'LOTTO 165'!A31</f>
        <v>OLYMPUS ITALIA SRL</v>
      </c>
      <c r="J11" s="811">
        <f>'LOTTO 165'!B31</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Lotti'!O457</f>
        <v>23320.000000000004</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MOVI SPA</v>
      </c>
      <c r="B20" s="223"/>
      <c r="C20" s="835">
        <v>0.5</v>
      </c>
      <c r="D20" s="835">
        <f>MAX(B20:B23)</f>
        <v>0</v>
      </c>
      <c r="E20" s="383" t="e">
        <f>POWER(B20/$D$20,$C$20)</f>
        <v>#DIV/0!</v>
      </c>
      <c r="F20" s="835">
        <v>40</v>
      </c>
      <c r="G20" s="383" t="e">
        <f>E20*$F$20</f>
        <v>#DIV/0!</v>
      </c>
      <c r="H20" s="134">
        <f>TRUNC($G$13-($G$13/100*B20),2)</f>
        <v>23320</v>
      </c>
      <c r="I20" s="193" t="str">
        <f>A20</f>
        <v>MOVI SPA</v>
      </c>
      <c r="J20" s="383">
        <f>IF(I20=I8,J8,IF(I20=$H$7,$I$7,IF(I20=$H$8,$I$8,IF(I20=#REF!,#REF!,IF(I20=$H$10,$I$10,IF(I20=$H$11,$I$11,"1"))))))</f>
        <v>80</v>
      </c>
      <c r="K20" s="196" t="e">
        <f>G20</f>
        <v>#DIV/0!</v>
      </c>
      <c r="L20" s="70" t="e">
        <f>SUM(J20,K20)</f>
        <v>#DIV/0!</v>
      </c>
      <c r="M20" s="71" t="e">
        <f>IF(AND(K20&gt;=20,J20&gt;=60),"ANOMALIA","NO ANOMALIA")</f>
        <v>#DIV/0!</v>
      </c>
    </row>
    <row r="21" spans="1:13" ht="15.75" x14ac:dyDescent="0.2">
      <c r="A21" s="227" t="str">
        <f>I9</f>
        <v>KARL STORZ ENDOSCOPIA ITALIA S.r.l.</v>
      </c>
      <c r="B21" s="224"/>
      <c r="C21" s="836"/>
      <c r="D21" s="836"/>
      <c r="E21" s="384" t="e">
        <f>POWER(B21/$D$20,$C$20)</f>
        <v>#DIV/0!</v>
      </c>
      <c r="F21" s="836"/>
      <c r="G21" s="384" t="e">
        <f>E21*$F$20</f>
        <v>#DIV/0!</v>
      </c>
      <c r="H21" s="138">
        <f>TRUNC($G$13-($G$13/100*B21),2)</f>
        <v>23320</v>
      </c>
      <c r="I21" s="194" t="str">
        <f>A21</f>
        <v>KARL STORZ ENDOSCOPIA ITALIA S.r.l.</v>
      </c>
      <c r="J21" s="384">
        <f>IF(I21=I9,J9,IF(I21=$H$7,$I$7,IF(I21=$H$8,$I$8,IF(I21=#REF!,#REF!,IF(I21=$H$10,$I$10,IF(I21=$H$11,$I$11,"1"))))))</f>
        <v>80</v>
      </c>
      <c r="K21" s="197" t="e">
        <f>G21</f>
        <v>#DIV/0!</v>
      </c>
      <c r="L21" s="72" t="e">
        <f>SUM(J21,K21)</f>
        <v>#DIV/0!</v>
      </c>
      <c r="M21" s="73" t="e">
        <f>IF(AND(K21&gt;=20,J21&gt;=60),"ANOMALIA","NO ANOMALIA")</f>
        <v>#DIV/0!</v>
      </c>
    </row>
    <row r="22" spans="1:13" ht="15.75" x14ac:dyDescent="0.2">
      <c r="A22" s="227" t="str">
        <f>I10</f>
        <v>FIMAS</v>
      </c>
      <c r="B22" s="224"/>
      <c r="C22" s="836"/>
      <c r="D22" s="836"/>
      <c r="E22" s="384" t="e">
        <f>POWER(B22/$D$20,$C$20)</f>
        <v>#DIV/0!</v>
      </c>
      <c r="F22" s="836"/>
      <c r="G22" s="384" t="e">
        <f>E22*$F$20</f>
        <v>#DIV/0!</v>
      </c>
      <c r="H22" s="138">
        <f>TRUNC($G$13-($G$13/100*B22),2)</f>
        <v>23320</v>
      </c>
      <c r="I22" s="194" t="str">
        <f>A22</f>
        <v>FIMAS</v>
      </c>
      <c r="J22" s="38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OLYMPUS ITALIA SRL</v>
      </c>
      <c r="B23" s="225"/>
      <c r="C23" s="837"/>
      <c r="D23" s="837"/>
      <c r="E23" s="385" t="e">
        <f>POWER(B23/$D$20,$C$20)</f>
        <v>#DIV/0!</v>
      </c>
      <c r="F23" s="837"/>
      <c r="G23" s="385" t="e">
        <f>E23*$F$20</f>
        <v>#DIV/0!</v>
      </c>
      <c r="H23" s="142">
        <f>TRUNC($G$13-($G$13/100*B23),2)</f>
        <v>23320</v>
      </c>
      <c r="I23" s="195" t="str">
        <f>A23</f>
        <v>OLYMPUS ITALIA SRL</v>
      </c>
      <c r="J23" s="38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35" priority="1" operator="containsText" text="NO ANOMALIA">
      <formula>NOT(ISERROR(SEARCH("NO ANOMALIA",M20)))</formula>
    </cfRule>
    <cfRule type="containsText" dxfId="34" priority="2" operator="containsText" text="ANOMALIA">
      <formula>NOT(ISERROR(SEARCH("ANOMALIA",M20)))</formula>
    </cfRule>
  </conditionalFormatting>
  <conditionalFormatting sqref="M20:M23">
    <cfRule type="containsText" dxfId="33" priority="3" operator="containsText" text="ANOMALIA">
      <formula>NOT(ISERROR(SEARCH("ANOMALIA",M20)))</formula>
    </cfRule>
  </conditionalFormatting>
  <conditionalFormatting sqref="L20:L23">
    <cfRule type="expression" dxfId="32" priority="4">
      <formula>L20=MAX($L$20:$L$27)</formula>
    </cfRule>
  </conditionalFormatting>
  <pageMargins left="0.7" right="0.7" top="0.75" bottom="0.75" header="0.3" footer="0.3"/>
  <pageSetup paperSize="9" orientation="portrait" r:id="rId1"/>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pageSetUpPr fitToPage="1"/>
  </sheetPr>
  <dimension ref="A1:K21"/>
  <sheetViews>
    <sheetView topLeftCell="A7" workbookViewId="0">
      <selection activeCell="D19" sqref="D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609</v>
      </c>
      <c r="B2" s="775"/>
      <c r="C2" s="775"/>
      <c r="D2" s="775"/>
      <c r="E2" s="775"/>
      <c r="F2" s="775"/>
      <c r="G2" s="775"/>
      <c r="H2" s="775"/>
      <c r="I2" s="775"/>
      <c r="J2" s="775"/>
      <c r="K2" s="776"/>
    </row>
    <row r="3" spans="1:11" ht="21" thickBot="1" x14ac:dyDescent="0.35">
      <c r="A3" s="865" t="str">
        <f>'Elenco Lotti'!B460</f>
        <v>98360526E2</v>
      </c>
      <c r="B3" s="778"/>
      <c r="C3" s="778"/>
      <c r="D3" s="778"/>
      <c r="E3" s="778"/>
      <c r="F3" s="778"/>
      <c r="G3" s="778"/>
      <c r="H3" s="778"/>
      <c r="I3" s="778"/>
      <c r="J3" s="778"/>
      <c r="K3" s="779"/>
    </row>
    <row r="4" spans="1:11" ht="21" thickBot="1" x14ac:dyDescent="0.35">
      <c r="A4" s="802" t="str">
        <f>'ECONOMICA LOTTO 165'!A4:K4</f>
        <v>Ottiche endoscopiche</v>
      </c>
      <c r="B4" s="803"/>
      <c r="C4" s="803"/>
      <c r="D4" s="803"/>
      <c r="E4" s="803"/>
      <c r="F4" s="803"/>
      <c r="G4" s="803"/>
      <c r="H4" s="803"/>
      <c r="I4" s="803"/>
      <c r="J4" s="803"/>
      <c r="K4" s="804"/>
    </row>
    <row r="5" spans="1:11" x14ac:dyDescent="0.2">
      <c r="A5" s="780" t="str">
        <f>'Elenco Lotti'!C460</f>
        <v>Pinze endoscopiche per cistoscopio flessibile  (lunghezza 73 cm e diametro 5 Ch circa) tipologia: "Corpo estraneo", "Biopsia"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Lotti'!R460</f>
        <v>KARL STORZ ENDOSCOPIA ITALIA S.r.l.</v>
      </c>
      <c r="C8" s="205">
        <v>0.9</v>
      </c>
      <c r="D8" s="206">
        <v>0.9</v>
      </c>
      <c r="E8" s="207">
        <v>0.9</v>
      </c>
      <c r="F8" s="89">
        <f t="shared" ref="F8:F15" si="0">AVERAGE(C8:E8)</f>
        <v>0.9</v>
      </c>
      <c r="G8" s="789">
        <f>MAX(F8:F9)</f>
        <v>0.9</v>
      </c>
      <c r="H8" s="459">
        <f>F8/$G8</f>
        <v>1</v>
      </c>
      <c r="I8" s="792">
        <v>50</v>
      </c>
      <c r="J8" s="88">
        <f>H8*I$8</f>
        <v>50</v>
      </c>
      <c r="K8" s="795" t="s">
        <v>721</v>
      </c>
    </row>
    <row r="9" spans="1:11" ht="48" customHeight="1" thickBot="1" x14ac:dyDescent="0.25">
      <c r="A9" s="787"/>
      <c r="B9" s="286" t="str">
        <f>'Elenco Lotti'!R461</f>
        <v>OLYMPUS ITALIA SRL</v>
      </c>
      <c r="C9" s="208">
        <v>0.9</v>
      </c>
      <c r="D9" s="209">
        <v>0.9</v>
      </c>
      <c r="E9" s="210">
        <v>0.9</v>
      </c>
      <c r="F9" s="92">
        <f t="shared" si="0"/>
        <v>0.9</v>
      </c>
      <c r="G9" s="790"/>
      <c r="H9" s="460">
        <f>F9/$G8</f>
        <v>1</v>
      </c>
      <c r="I9" s="793"/>
      <c r="J9" s="91">
        <f>H9*I$8</f>
        <v>50</v>
      </c>
      <c r="K9" s="796"/>
    </row>
    <row r="10" spans="1:11" ht="48" customHeight="1" x14ac:dyDescent="0.2">
      <c r="A10" s="786" t="s">
        <v>623</v>
      </c>
      <c r="B10" s="99" t="str">
        <f>B8</f>
        <v>KARL STORZ ENDOSCOPIA ITALIA S.r.l.</v>
      </c>
      <c r="C10" s="205">
        <v>0.9</v>
      </c>
      <c r="D10" s="206">
        <v>0.9</v>
      </c>
      <c r="E10" s="207">
        <v>0.9</v>
      </c>
      <c r="F10" s="89">
        <f t="shared" si="0"/>
        <v>0.9</v>
      </c>
      <c r="G10" s="789">
        <f>MAX(F10:F11)</f>
        <v>0.9</v>
      </c>
      <c r="H10" s="459">
        <f>F10/$G10</f>
        <v>1</v>
      </c>
      <c r="I10" s="792">
        <v>15</v>
      </c>
      <c r="J10" s="88">
        <f>H10*I$10</f>
        <v>15</v>
      </c>
      <c r="K10" s="796"/>
    </row>
    <row r="11" spans="1:11" ht="48" customHeight="1" thickBot="1" x14ac:dyDescent="0.25">
      <c r="A11" s="787"/>
      <c r="B11" s="100" t="str">
        <f>B9</f>
        <v>OLYMPUS ITALIA SRL</v>
      </c>
      <c r="C11" s="208">
        <v>0.9</v>
      </c>
      <c r="D11" s="209">
        <v>0.9</v>
      </c>
      <c r="E11" s="210">
        <v>0.9</v>
      </c>
      <c r="F11" s="92">
        <f t="shared" si="0"/>
        <v>0.9</v>
      </c>
      <c r="G11" s="790"/>
      <c r="H11" s="460">
        <f>F11/$G10</f>
        <v>1</v>
      </c>
      <c r="I11" s="793"/>
      <c r="J11" s="91">
        <f>H11*I$10</f>
        <v>15</v>
      </c>
      <c r="K11" s="796"/>
    </row>
    <row r="12" spans="1:11" ht="48" customHeight="1" x14ac:dyDescent="0.2">
      <c r="A12" s="786" t="s">
        <v>427</v>
      </c>
      <c r="B12" s="99" t="str">
        <f>B8</f>
        <v>KARL STORZ ENDOSCOPIA ITALIA S.r.l.</v>
      </c>
      <c r="C12" s="205">
        <v>0.9</v>
      </c>
      <c r="D12" s="206">
        <v>0.9</v>
      </c>
      <c r="E12" s="207">
        <v>0.9</v>
      </c>
      <c r="F12" s="89">
        <f t="shared" si="0"/>
        <v>0.9</v>
      </c>
      <c r="G12" s="789">
        <f>MAX(F12:F13)</f>
        <v>0.9</v>
      </c>
      <c r="H12" s="459">
        <f>F12/$G12</f>
        <v>1</v>
      </c>
      <c r="I12" s="792">
        <v>10</v>
      </c>
      <c r="J12" s="88">
        <f>H12*I$12</f>
        <v>10</v>
      </c>
      <c r="K12" s="796"/>
    </row>
    <row r="13" spans="1:11" ht="48" customHeight="1" thickBot="1" x14ac:dyDescent="0.25">
      <c r="A13" s="805"/>
      <c r="B13" s="98" t="str">
        <f>B9</f>
        <v>OLYMPUS ITALIA SRL</v>
      </c>
      <c r="C13" s="208">
        <v>0.9</v>
      </c>
      <c r="D13" s="209">
        <v>0.9</v>
      </c>
      <c r="E13" s="210">
        <v>0.9</v>
      </c>
      <c r="F13" s="95">
        <f t="shared" si="0"/>
        <v>0.9</v>
      </c>
      <c r="G13" s="791"/>
      <c r="H13" s="461">
        <f>F13/$G12</f>
        <v>1</v>
      </c>
      <c r="I13" s="794"/>
      <c r="J13" s="94">
        <f>H13*I$12</f>
        <v>10</v>
      </c>
      <c r="K13" s="796"/>
    </row>
    <row r="14" spans="1:11" ht="48" customHeight="1" x14ac:dyDescent="0.2">
      <c r="A14" s="786" t="s">
        <v>621</v>
      </c>
      <c r="B14" s="99" t="str">
        <f>B8</f>
        <v>KARL STORZ ENDOSCOPIA ITALIA S.r.l.</v>
      </c>
      <c r="C14" s="205">
        <v>1</v>
      </c>
      <c r="D14" s="206">
        <v>1</v>
      </c>
      <c r="E14" s="207">
        <v>1</v>
      </c>
      <c r="F14" s="89">
        <f t="shared" si="0"/>
        <v>1</v>
      </c>
      <c r="G14" s="789">
        <f>MAX(F14:F15)</f>
        <v>1</v>
      </c>
      <c r="H14" s="459">
        <f>F14/$G14</f>
        <v>1</v>
      </c>
      <c r="I14" s="792">
        <v>5</v>
      </c>
      <c r="J14" s="88">
        <f>H14*I$14</f>
        <v>5</v>
      </c>
      <c r="K14" s="796"/>
    </row>
    <row r="15" spans="1:11" ht="48" customHeight="1" thickBot="1" x14ac:dyDescent="0.25">
      <c r="A15" s="805"/>
      <c r="B15" s="405" t="str">
        <f>B9</f>
        <v>OLYMPUS ITALIA SRL</v>
      </c>
      <c r="C15" s="214">
        <v>1</v>
      </c>
      <c r="D15" s="215">
        <v>1</v>
      </c>
      <c r="E15" s="216">
        <v>1</v>
      </c>
      <c r="F15" s="101">
        <f t="shared" si="0"/>
        <v>1</v>
      </c>
      <c r="G15" s="806"/>
      <c r="H15" s="463">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customHeight="1" x14ac:dyDescent="0.25">
      <c r="A18" s="798" t="s">
        <v>627</v>
      </c>
      <c r="B18" s="799"/>
      <c r="C18" s="106"/>
      <c r="D18" s="106"/>
      <c r="E18" s="106"/>
      <c r="F18" s="106"/>
      <c r="G18" s="106"/>
      <c r="H18" s="105"/>
      <c r="I18" s="105"/>
      <c r="J18" s="105"/>
      <c r="K18" s="105"/>
    </row>
    <row r="19" spans="1:11" ht="16.5" thickBot="1" x14ac:dyDescent="0.3">
      <c r="A19" s="919"/>
      <c r="B19" s="920"/>
      <c r="C19" s="106"/>
      <c r="D19" s="106"/>
      <c r="E19" s="106"/>
      <c r="F19" s="106"/>
      <c r="G19" s="106"/>
      <c r="H19" s="105"/>
      <c r="I19" s="105"/>
      <c r="J19" s="105"/>
      <c r="K19" s="105"/>
    </row>
    <row r="20" spans="1:11" ht="15.75" x14ac:dyDescent="0.25">
      <c r="A20" s="147" t="str">
        <f>B8</f>
        <v>KARL STORZ ENDOSCOPIA ITALIA S.r.l.</v>
      </c>
      <c r="B20" s="148">
        <f>J8+J10+J12+J14</f>
        <v>80</v>
      </c>
      <c r="C20" s="535"/>
      <c r="D20" s="531"/>
      <c r="E20" s="531"/>
      <c r="F20" s="532"/>
      <c r="G20" s="559"/>
      <c r="H20" s="105"/>
      <c r="I20" s="105"/>
      <c r="J20" s="105"/>
      <c r="K20" s="105"/>
    </row>
    <row r="21" spans="1:11" ht="16.5" thickBot="1" x14ac:dyDescent="0.3">
      <c r="A21" s="112" t="str">
        <f>B9</f>
        <v>OLYMPUS ITALIA SRL</v>
      </c>
      <c r="B21" s="560">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A14:A15"/>
    <mergeCell ref="G14:G15"/>
    <mergeCell ref="A12:A13"/>
    <mergeCell ref="G12:G13"/>
    <mergeCell ref="I12:I13"/>
    <mergeCell ref="B1:K1"/>
    <mergeCell ref="A2:K2"/>
    <mergeCell ref="A3:K3"/>
    <mergeCell ref="A4:K4"/>
    <mergeCell ref="A5:K6"/>
    <mergeCell ref="K8:K15"/>
    <mergeCell ref="I14:I15"/>
    <mergeCell ref="A8:A9"/>
    <mergeCell ref="G8:G9"/>
    <mergeCell ref="I8:I9"/>
    <mergeCell ref="I10:I11"/>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609</v>
      </c>
      <c r="B2" s="775"/>
      <c r="C2" s="775"/>
      <c r="D2" s="775"/>
      <c r="E2" s="775"/>
      <c r="F2" s="775"/>
      <c r="G2" s="775"/>
      <c r="H2" s="775"/>
      <c r="I2" s="775"/>
      <c r="J2" s="775"/>
      <c r="K2" s="776"/>
      <c r="L2" s="105"/>
      <c r="M2" s="105"/>
    </row>
    <row r="3" spans="1:13" ht="21" thickBot="1" x14ac:dyDescent="0.35">
      <c r="A3" s="865" t="str">
        <f>'Elenco Lotti'!B460</f>
        <v>98360526E2</v>
      </c>
      <c r="B3" s="778"/>
      <c r="C3" s="778"/>
      <c r="D3" s="778"/>
      <c r="E3" s="778"/>
      <c r="F3" s="778"/>
      <c r="G3" s="778"/>
      <c r="H3" s="778"/>
      <c r="I3" s="778"/>
      <c r="J3" s="778"/>
      <c r="K3" s="779"/>
      <c r="L3" s="105"/>
      <c r="M3" s="105"/>
    </row>
    <row r="4" spans="1:13" ht="21" thickBot="1" x14ac:dyDescent="0.35">
      <c r="A4" s="802" t="str">
        <f>'ECONOMICA LOTTO 165'!A4:K4</f>
        <v>Ottiche endoscopiche</v>
      </c>
      <c r="B4" s="803"/>
      <c r="C4" s="803"/>
      <c r="D4" s="803"/>
      <c r="E4" s="803"/>
      <c r="F4" s="803"/>
      <c r="G4" s="803"/>
      <c r="H4" s="803"/>
      <c r="I4" s="803"/>
      <c r="J4" s="803"/>
      <c r="K4" s="804"/>
      <c r="L4" s="105"/>
      <c r="M4" s="105"/>
    </row>
    <row r="5" spans="1:13" ht="21.75" customHeight="1" x14ac:dyDescent="0.25">
      <c r="A5" s="780" t="str">
        <f>'Elenco Lotti'!C460</f>
        <v>Pinze endoscopiche per cistoscopio flessibile  (lunghezza 73 cm e diametro 5 Ch circa) tipologia: "Corpo estraneo", "Biopsia"</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166'!A20</f>
        <v>KARL STORZ ENDOSCOPIA ITALIA S.r.l.</v>
      </c>
      <c r="J8" s="811">
        <f>'LOTTO 166'!B20</f>
        <v>80</v>
      </c>
      <c r="K8" s="812"/>
      <c r="L8" s="117"/>
      <c r="M8" s="118"/>
    </row>
    <row r="9" spans="1:13" ht="16.5" thickBot="1" x14ac:dyDescent="0.3">
      <c r="A9" s="808"/>
      <c r="B9" s="808"/>
      <c r="C9" s="808"/>
      <c r="D9" s="808"/>
      <c r="E9" s="808"/>
      <c r="F9" s="808"/>
      <c r="G9" s="808"/>
      <c r="H9" s="808"/>
      <c r="I9" s="144" t="str">
        <f>'LOTTO 166'!A21</f>
        <v>OLYMPUS ITALIA SRL</v>
      </c>
      <c r="J9" s="811">
        <f>'LOTTO 166'!B21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82"/>
      <c r="F12" s="105"/>
      <c r="G12" s="822" t="s">
        <v>432</v>
      </c>
      <c r="H12" s="823"/>
      <c r="I12" s="145"/>
      <c r="J12" s="847"/>
      <c r="K12" s="848"/>
      <c r="L12" s="117"/>
      <c r="M12" s="118"/>
    </row>
    <row r="13" spans="1:13" ht="16.5" thickBot="1" x14ac:dyDescent="0.3">
      <c r="A13" s="819" t="s">
        <v>433</v>
      </c>
      <c r="B13" s="820"/>
      <c r="C13" s="820"/>
      <c r="D13" s="821"/>
      <c r="E13" s="382"/>
      <c r="F13" s="105"/>
      <c r="G13" s="824">
        <f>'Elenco Lotti'!O460</f>
        <v>23320.000000000004</v>
      </c>
      <c r="H13" s="825"/>
      <c r="I13" s="145"/>
      <c r="J13" s="847"/>
      <c r="K13" s="848"/>
      <c r="L13" s="117"/>
      <c r="M13" s="118"/>
    </row>
    <row r="14" spans="1:13" ht="16.5" thickBot="1" x14ac:dyDescent="0.3">
      <c r="A14" s="826" t="s">
        <v>434</v>
      </c>
      <c r="B14" s="820"/>
      <c r="C14" s="820"/>
      <c r="D14" s="821"/>
      <c r="E14" s="382"/>
      <c r="F14" s="105"/>
      <c r="G14" s="827"/>
      <c r="H14" s="827"/>
      <c r="I14" s="146"/>
      <c r="J14" s="849"/>
      <c r="K14" s="850"/>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KARL STORZ ENDOSCOPIA ITALIA S.r.l.</v>
      </c>
      <c r="B19" s="202"/>
      <c r="C19" s="835">
        <v>0.5</v>
      </c>
      <c r="D19" s="835">
        <f>MAX(B19:B20)</f>
        <v>0</v>
      </c>
      <c r="E19" s="383" t="e">
        <f>POWER(B19/$D$19,$C$19)</f>
        <v>#DIV/0!</v>
      </c>
      <c r="F19" s="835">
        <v>40</v>
      </c>
      <c r="G19" s="383" t="e">
        <f>E19*$F$19</f>
        <v>#DIV/0!</v>
      </c>
      <c r="H19" s="134">
        <f>TRUNC($G$13-($G$13/100*B19),2)</f>
        <v>23320</v>
      </c>
      <c r="I19" s="135" t="str">
        <f>A19</f>
        <v>KARL STORZ ENDOSCOPIA ITALIA S.r.l.</v>
      </c>
      <c r="J19" s="383">
        <f>IF(I19=I8,J8,IF(I19=$H$7,$I$7,IF(I19=$H$8,$I$8,IF(I19=#REF!,#REF!,IF(I19=$H$10,$I$10,IF(I19=$H$11,$I$11,"1"))))))</f>
        <v>80</v>
      </c>
      <c r="K19" s="383" t="e">
        <f>G19</f>
        <v>#DIV/0!</v>
      </c>
      <c r="L19" s="70" t="e">
        <f>SUM(J19,K19)</f>
        <v>#DIV/0!</v>
      </c>
      <c r="M19" s="71" t="e">
        <f>IF(AND(K19&gt;=20,J19&gt;=60),"ANOMALIA","NO ANOMALIA")</f>
        <v>#DIV/0!</v>
      </c>
    </row>
    <row r="20" spans="1:13" ht="16.5" thickBot="1" x14ac:dyDescent="0.25">
      <c r="A20" s="140" t="str">
        <f>I9</f>
        <v>OLYMPUS ITALIA SRL</v>
      </c>
      <c r="B20" s="204"/>
      <c r="C20" s="837"/>
      <c r="D20" s="837"/>
      <c r="E20" s="385" t="e">
        <f>POWER(B20/$D$19,$C$19)</f>
        <v>#DIV/0!</v>
      </c>
      <c r="F20" s="837"/>
      <c r="G20" s="385" t="e">
        <f>E20*$F$19</f>
        <v>#DIV/0!</v>
      </c>
      <c r="H20" s="142">
        <f>TRUNC($G$13-($G$13/100*B20),2)</f>
        <v>23320</v>
      </c>
      <c r="I20" s="143" t="str">
        <f>A20</f>
        <v>OLYMPUS ITALIA SRL</v>
      </c>
      <c r="J20" s="385">
        <f>IF(I20=I9,J9,IF(I20=$H$7,$I$7,IF(I20=$H$8,$I$8,IF(I20=#REF!,#REF!,IF(I20=$H$10,$I$10,IF(I20=$H$11,$I$11,"1"))))))</f>
        <v>80</v>
      </c>
      <c r="K20" s="3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31" priority="1" operator="containsText" text="NO ANOMALIA">
      <formula>NOT(ISERROR(SEARCH("NO ANOMALIA",M19)))</formula>
    </cfRule>
    <cfRule type="containsText" dxfId="30" priority="2" operator="containsText" text="ANOMALIA">
      <formula>NOT(ISERROR(SEARCH("ANOMALIA",M19)))</formula>
    </cfRule>
  </conditionalFormatting>
  <conditionalFormatting sqref="M19:M20">
    <cfRule type="containsText" dxfId="29" priority="3" operator="containsText" text="ANOMALIA">
      <formula>NOT(ISERROR(SEARCH("ANOMALIA",M19)))</formula>
    </cfRule>
  </conditionalFormatting>
  <conditionalFormatting sqref="L19:L20">
    <cfRule type="expression" dxfId="28" priority="4">
      <formula>L19=MAX($L$19:$L$24)</formula>
    </cfRule>
  </conditionalFormatting>
  <pageMargins left="0.7" right="0.7" top="0.75" bottom="0.75" header="0.3" footer="0.3"/>
  <pageSetup paperSize="9" orientation="portrait" r:id="rId1"/>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pageSetUpPr fitToPage="1"/>
  </sheetPr>
  <dimension ref="A1:K26"/>
  <sheetViews>
    <sheetView topLeftCell="A4" workbookViewId="0">
      <selection activeCell="K31" sqref="K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610</v>
      </c>
      <c r="B2" s="775"/>
      <c r="C2" s="775"/>
      <c r="D2" s="775"/>
      <c r="E2" s="775"/>
      <c r="F2" s="775"/>
      <c r="G2" s="775"/>
      <c r="H2" s="775"/>
      <c r="I2" s="775"/>
      <c r="J2" s="775"/>
      <c r="K2" s="776"/>
    </row>
    <row r="3" spans="1:11" ht="21" thickBot="1" x14ac:dyDescent="0.35">
      <c r="A3" s="777">
        <f>'Elenco Lotti'!B462</f>
        <v>9836071690</v>
      </c>
      <c r="B3" s="778"/>
      <c r="C3" s="778"/>
      <c r="D3" s="778"/>
      <c r="E3" s="778"/>
      <c r="F3" s="778"/>
      <c r="G3" s="778"/>
      <c r="H3" s="778"/>
      <c r="I3" s="778"/>
      <c r="J3" s="778"/>
      <c r="K3" s="779"/>
    </row>
    <row r="4" spans="1:11" ht="21" thickBot="1" x14ac:dyDescent="0.35">
      <c r="A4" s="802" t="str">
        <f>'ECONOMICA LOTTO 166'!A4:K4</f>
        <v>Ottiche endoscopiche</v>
      </c>
      <c r="B4" s="803"/>
      <c r="C4" s="803"/>
      <c r="D4" s="803"/>
      <c r="E4" s="803"/>
      <c r="F4" s="803"/>
      <c r="G4" s="803"/>
      <c r="H4" s="803"/>
      <c r="I4" s="803"/>
      <c r="J4" s="803"/>
      <c r="K4" s="804"/>
    </row>
    <row r="5" spans="1:11" ht="18" customHeight="1" x14ac:dyDescent="0.2">
      <c r="A5" s="780" t="str">
        <f>'Elenco Lotti'!C463</f>
        <v>Pinze per ureteroscopio rigido (lunghezza 60 cm e diametro 4 Ch circa) tipologia: "Corpo estraneo", "Biopsia"</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2.25" customHeight="1" x14ac:dyDescent="0.2">
      <c r="A8" s="786" t="s">
        <v>622</v>
      </c>
      <c r="B8" s="87" t="str">
        <f>'Elenco Lotti'!R462</f>
        <v>KARL STORZ ENDOSCOPIA ITALIA S.r.l.</v>
      </c>
      <c r="C8" s="205">
        <v>0.9</v>
      </c>
      <c r="D8" s="206">
        <v>0.9</v>
      </c>
      <c r="E8" s="207">
        <v>0.9</v>
      </c>
      <c r="F8" s="489">
        <f>AVERAGE(C8:E8)</f>
        <v>0.9</v>
      </c>
      <c r="G8" s="789">
        <f>MAX(F8:F10)</f>
        <v>0.9</v>
      </c>
      <c r="H8" s="459">
        <f>F8/$G8</f>
        <v>1</v>
      </c>
      <c r="I8" s="792">
        <v>50</v>
      </c>
      <c r="J8" s="88">
        <f>H8*I$8</f>
        <v>50</v>
      </c>
      <c r="K8" s="795" t="s">
        <v>722</v>
      </c>
    </row>
    <row r="9" spans="1:11" ht="15.75" x14ac:dyDescent="0.2">
      <c r="A9" s="787"/>
      <c r="B9" s="90" t="str">
        <f>'Elenco Lotti'!R463</f>
        <v>FIMAS</v>
      </c>
      <c r="C9" s="208">
        <v>0.9</v>
      </c>
      <c r="D9" s="209">
        <v>0.9</v>
      </c>
      <c r="E9" s="210">
        <v>0.9</v>
      </c>
      <c r="F9" s="490">
        <f t="shared" ref="F9:F19" si="0">AVERAGE(C9:E9)</f>
        <v>0.9</v>
      </c>
      <c r="G9" s="790"/>
      <c r="H9" s="460">
        <f>F9/$G8</f>
        <v>1</v>
      </c>
      <c r="I9" s="793"/>
      <c r="J9" s="91">
        <f>H9*I$8</f>
        <v>50</v>
      </c>
      <c r="K9" s="796"/>
    </row>
    <row r="10" spans="1:11" ht="16.5" thickBot="1" x14ac:dyDescent="0.25">
      <c r="A10" s="788"/>
      <c r="B10" s="286" t="str">
        <f>'Elenco Lotti'!R464</f>
        <v>OLYMPUS ITALIA SRL</v>
      </c>
      <c r="C10" s="214">
        <v>0.9</v>
      </c>
      <c r="D10" s="215">
        <v>0.9</v>
      </c>
      <c r="E10" s="216">
        <v>0.9</v>
      </c>
      <c r="F10" s="491">
        <f t="shared" si="0"/>
        <v>0.9</v>
      </c>
      <c r="G10" s="791"/>
      <c r="H10" s="461">
        <f>F10/$G8</f>
        <v>1</v>
      </c>
      <c r="I10" s="794"/>
      <c r="J10" s="94">
        <f>H10*I$8</f>
        <v>50</v>
      </c>
      <c r="K10" s="796"/>
    </row>
    <row r="11" spans="1:11" ht="31.5" customHeight="1" x14ac:dyDescent="0.2">
      <c r="A11" s="786" t="s">
        <v>623</v>
      </c>
      <c r="B11" s="96" t="str">
        <f>B8</f>
        <v>KARL STORZ ENDOSCOPIA ITALIA S.r.l.</v>
      </c>
      <c r="C11" s="217">
        <v>0.9</v>
      </c>
      <c r="D11" s="206">
        <v>0.9</v>
      </c>
      <c r="E11" s="207">
        <v>0.9</v>
      </c>
      <c r="F11" s="89">
        <f t="shared" si="0"/>
        <v>0.9</v>
      </c>
      <c r="G11" s="789">
        <f>MAX(F11:F13)</f>
        <v>0.9</v>
      </c>
      <c r="H11" s="459">
        <f>F11/$G11</f>
        <v>1</v>
      </c>
      <c r="I11" s="792">
        <v>15</v>
      </c>
      <c r="J11" s="88">
        <f>H11*I$11</f>
        <v>15</v>
      </c>
      <c r="K11" s="796"/>
    </row>
    <row r="12" spans="1:11" ht="15.75" x14ac:dyDescent="0.2">
      <c r="A12" s="787"/>
      <c r="B12" s="97" t="str">
        <f>B9</f>
        <v>FIMAS</v>
      </c>
      <c r="C12" s="218">
        <v>0.9</v>
      </c>
      <c r="D12" s="209">
        <v>0.9</v>
      </c>
      <c r="E12" s="210">
        <v>0.9</v>
      </c>
      <c r="F12" s="92">
        <f t="shared" si="0"/>
        <v>0.9</v>
      </c>
      <c r="G12" s="790"/>
      <c r="H12" s="460">
        <f>F12/$G11</f>
        <v>1</v>
      </c>
      <c r="I12" s="793"/>
      <c r="J12" s="91">
        <f>H12*I$11</f>
        <v>15</v>
      </c>
      <c r="K12" s="796"/>
    </row>
    <row r="13" spans="1:11" ht="16.5" thickBot="1" x14ac:dyDescent="0.25">
      <c r="A13" s="788"/>
      <c r="B13" s="98" t="str">
        <f>B10</f>
        <v>OLYMPUS ITALIA SRL</v>
      </c>
      <c r="C13" s="220">
        <v>0.9</v>
      </c>
      <c r="D13" s="215">
        <v>0.9</v>
      </c>
      <c r="E13" s="216">
        <v>0.9</v>
      </c>
      <c r="F13" s="95">
        <f t="shared" si="0"/>
        <v>0.9</v>
      </c>
      <c r="G13" s="791"/>
      <c r="H13" s="461">
        <f>F13/$G11</f>
        <v>1</v>
      </c>
      <c r="I13" s="794"/>
      <c r="J13" s="94">
        <f>H13*I$11</f>
        <v>15</v>
      </c>
      <c r="K13" s="796"/>
    </row>
    <row r="14" spans="1:11" ht="31.5" x14ac:dyDescent="0.2">
      <c r="A14" s="786" t="s">
        <v>427</v>
      </c>
      <c r="B14" s="99" t="str">
        <f>B8</f>
        <v>KARL STORZ ENDOSCOPIA ITALIA S.r.l.</v>
      </c>
      <c r="C14" s="217">
        <v>0.9</v>
      </c>
      <c r="D14" s="206">
        <v>0.9</v>
      </c>
      <c r="E14" s="207">
        <v>0.9</v>
      </c>
      <c r="F14" s="89">
        <f t="shared" si="0"/>
        <v>0.9</v>
      </c>
      <c r="G14" s="789">
        <f>MAX(F14:F16)</f>
        <v>0.9</v>
      </c>
      <c r="H14" s="459">
        <f>F14/$G14</f>
        <v>1</v>
      </c>
      <c r="I14" s="792">
        <v>10</v>
      </c>
      <c r="J14" s="88">
        <f>H14*I$14</f>
        <v>10</v>
      </c>
      <c r="K14" s="796"/>
    </row>
    <row r="15" spans="1:11" ht="15.75" x14ac:dyDescent="0.2">
      <c r="A15" s="787"/>
      <c r="B15" s="97" t="str">
        <f>B9</f>
        <v>FIMAS</v>
      </c>
      <c r="C15" s="218">
        <v>0.9</v>
      </c>
      <c r="D15" s="209">
        <v>0.9</v>
      </c>
      <c r="E15" s="210">
        <v>0.9</v>
      </c>
      <c r="F15" s="92">
        <f t="shared" si="0"/>
        <v>0.9</v>
      </c>
      <c r="G15" s="790"/>
      <c r="H15" s="460">
        <f>F15/$G14</f>
        <v>1</v>
      </c>
      <c r="I15" s="793"/>
      <c r="J15" s="91">
        <f>H15*I$14</f>
        <v>10</v>
      </c>
      <c r="K15" s="796"/>
    </row>
    <row r="16" spans="1:11" ht="16.5" thickBot="1" x14ac:dyDescent="0.25">
      <c r="A16" s="805"/>
      <c r="B16" s="98" t="str">
        <f>B10</f>
        <v>OLYMPUS ITALIA SRL</v>
      </c>
      <c r="C16" s="220">
        <v>0.9</v>
      </c>
      <c r="D16" s="215">
        <v>0.9</v>
      </c>
      <c r="E16" s="216">
        <v>0.9</v>
      </c>
      <c r="F16" s="95">
        <f t="shared" si="0"/>
        <v>0.9</v>
      </c>
      <c r="G16" s="791"/>
      <c r="H16" s="461">
        <f>F16/$G14</f>
        <v>1</v>
      </c>
      <c r="I16" s="794"/>
      <c r="J16" s="94">
        <f>H16*I$14</f>
        <v>10</v>
      </c>
      <c r="K16" s="796"/>
    </row>
    <row r="17" spans="1:11" ht="31.5" x14ac:dyDescent="0.2">
      <c r="A17" s="786" t="s">
        <v>621</v>
      </c>
      <c r="B17" s="99" t="str">
        <f>B8</f>
        <v>KARL STORZ ENDOSCOPIA ITALIA S.r.l.</v>
      </c>
      <c r="C17" s="205">
        <v>1</v>
      </c>
      <c r="D17" s="206">
        <v>1</v>
      </c>
      <c r="E17" s="207">
        <v>1</v>
      </c>
      <c r="F17" s="89">
        <f t="shared" si="0"/>
        <v>1</v>
      </c>
      <c r="G17" s="789">
        <f>MAX(F17:F19)</f>
        <v>1</v>
      </c>
      <c r="H17" s="459">
        <f>F17/$G17</f>
        <v>1</v>
      </c>
      <c r="I17" s="792">
        <v>5</v>
      </c>
      <c r="J17" s="88">
        <f>H17*I$17</f>
        <v>5</v>
      </c>
      <c r="K17" s="796"/>
    </row>
    <row r="18" spans="1:11" ht="15.75" x14ac:dyDescent="0.2">
      <c r="A18" s="787"/>
      <c r="B18" s="97" t="str">
        <f t="shared" ref="B18:B19" si="1">B9</f>
        <v>FIMAS</v>
      </c>
      <c r="C18" s="208">
        <v>1</v>
      </c>
      <c r="D18" s="209">
        <v>1</v>
      </c>
      <c r="E18" s="210">
        <v>1</v>
      </c>
      <c r="F18" s="92">
        <f t="shared" si="0"/>
        <v>1</v>
      </c>
      <c r="G18" s="790"/>
      <c r="H18" s="460">
        <f>F18/$G17</f>
        <v>1</v>
      </c>
      <c r="I18" s="793"/>
      <c r="J18" s="91">
        <f>H18*I$17</f>
        <v>5</v>
      </c>
      <c r="K18" s="796"/>
    </row>
    <row r="19" spans="1:11" ht="16.5" thickBot="1" x14ac:dyDescent="0.25">
      <c r="A19" s="805"/>
      <c r="B19" s="405" t="str">
        <f t="shared" si="1"/>
        <v>OLYMPUS ITALIA SRL</v>
      </c>
      <c r="C19" s="214">
        <v>1</v>
      </c>
      <c r="D19" s="215">
        <v>1</v>
      </c>
      <c r="E19" s="216">
        <v>1</v>
      </c>
      <c r="F19" s="101">
        <f t="shared" si="0"/>
        <v>1</v>
      </c>
      <c r="G19" s="806"/>
      <c r="H19" s="463">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customHeight="1" x14ac:dyDescent="0.25">
      <c r="A22" s="798" t="s">
        <v>627</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KARL STORZ ENDOSCOPIA ITALIA S.r.l.</v>
      </c>
      <c r="B24" s="108">
        <f>J8+J11+J14+J17</f>
        <v>80</v>
      </c>
      <c r="C24" s="535"/>
      <c r="D24" s="531"/>
      <c r="E24" s="531"/>
      <c r="F24" s="532"/>
      <c r="G24" s="531"/>
      <c r="H24" s="105"/>
      <c r="I24" s="105"/>
      <c r="J24" s="105"/>
      <c r="K24" s="105"/>
    </row>
    <row r="25" spans="1:11" ht="15.75" x14ac:dyDescent="0.25">
      <c r="A25" s="110" t="str">
        <f>B9</f>
        <v>FIMAS</v>
      </c>
      <c r="B25" s="108">
        <f t="shared" ref="B25:B26" si="2">J9+J12+J15+J18</f>
        <v>80</v>
      </c>
      <c r="C25" s="535"/>
      <c r="D25" s="531"/>
      <c r="E25" s="531"/>
      <c r="F25" s="532"/>
      <c r="G25" s="531"/>
      <c r="H25" s="105"/>
      <c r="I25" s="105"/>
      <c r="J25" s="105"/>
      <c r="K25" s="105"/>
    </row>
    <row r="26" spans="1:11" ht="16.5" thickBot="1" x14ac:dyDescent="0.3">
      <c r="A26" s="112" t="str">
        <f>B10</f>
        <v>OLYMPUS ITALIA SRL</v>
      </c>
      <c r="B26" s="560">
        <f t="shared" si="2"/>
        <v>80</v>
      </c>
      <c r="C26" s="535"/>
      <c r="D26" s="531"/>
      <c r="E26" s="531"/>
      <c r="F26" s="532"/>
      <c r="G26" s="531"/>
      <c r="H26" s="105"/>
      <c r="I26" s="105"/>
      <c r="J26" s="105"/>
      <c r="K26" s="105"/>
    </row>
  </sheetData>
  <sheetProtection formatCells="0" formatColumns="0" formatRows="0" insertColumns="0" insertRows="0" insertHyperlinks="0" deleteColumns="0" deleteRows="0" sort="0" autoFilter="0" pivotTables="0"/>
  <mergeCells count="19">
    <mergeCell ref="A22:B23"/>
    <mergeCell ref="A11:A13"/>
    <mergeCell ref="G11:G13"/>
    <mergeCell ref="A17:A19"/>
    <mergeCell ref="G17:G19"/>
    <mergeCell ref="A14:A16"/>
    <mergeCell ref="G14:G16"/>
    <mergeCell ref="I14:I16"/>
    <mergeCell ref="B1:K1"/>
    <mergeCell ref="A2:K2"/>
    <mergeCell ref="A3:K3"/>
    <mergeCell ref="A4:K4"/>
    <mergeCell ref="A5:K6"/>
    <mergeCell ref="K8:K19"/>
    <mergeCell ref="I17:I19"/>
    <mergeCell ref="A8:A10"/>
    <mergeCell ref="G8:G10"/>
    <mergeCell ref="I8:I10"/>
    <mergeCell ref="I11:I13"/>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dimension ref="A1:M22"/>
  <sheetViews>
    <sheetView workbookViewId="0">
      <selection activeCell="H25" sqref="H25"/>
    </sheetView>
  </sheetViews>
  <sheetFormatPr defaultColWidth="9.140625" defaultRowHeight="12.75" x14ac:dyDescent="0.2"/>
  <cols>
    <col min="1" max="1" width="36.7109375" style="77" bestFit="1"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610</v>
      </c>
      <c r="B2" s="775"/>
      <c r="C2" s="775"/>
      <c r="D2" s="775"/>
      <c r="E2" s="775"/>
      <c r="F2" s="775"/>
      <c r="G2" s="775"/>
      <c r="H2" s="775"/>
      <c r="I2" s="775"/>
      <c r="J2" s="775"/>
      <c r="K2" s="776"/>
      <c r="L2" s="105"/>
      <c r="M2" s="105"/>
    </row>
    <row r="3" spans="1:13" ht="21" thickBot="1" x14ac:dyDescent="0.35">
      <c r="A3" s="777">
        <f>'Elenco Lotti'!B462</f>
        <v>9836071690</v>
      </c>
      <c r="B3" s="778"/>
      <c r="C3" s="778"/>
      <c r="D3" s="778"/>
      <c r="E3" s="778"/>
      <c r="F3" s="778"/>
      <c r="G3" s="778"/>
      <c r="H3" s="778"/>
      <c r="I3" s="778"/>
      <c r="J3" s="778"/>
      <c r="K3" s="779"/>
      <c r="L3" s="105"/>
      <c r="M3" s="105"/>
    </row>
    <row r="4" spans="1:13" ht="21" thickBot="1" x14ac:dyDescent="0.35">
      <c r="A4" s="802" t="str">
        <f>'ECONOMICA LOTTO 166'!A4:K4</f>
        <v>Ottiche endoscopiche</v>
      </c>
      <c r="B4" s="803"/>
      <c r="C4" s="803"/>
      <c r="D4" s="803"/>
      <c r="E4" s="803"/>
      <c r="F4" s="803"/>
      <c r="G4" s="803"/>
      <c r="H4" s="803"/>
      <c r="I4" s="803"/>
      <c r="J4" s="803"/>
      <c r="K4" s="804"/>
      <c r="L4" s="105"/>
      <c r="M4" s="105"/>
    </row>
    <row r="5" spans="1:13" ht="24" customHeight="1" x14ac:dyDescent="0.25">
      <c r="A5" s="780" t="str">
        <f>'Elenco Lotti'!C463</f>
        <v>Pinze per ureteroscopio rigido (lunghezza 60 cm e diametro 4 Ch circa) tipologia: "Corpo estraneo", "Biopsia"</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167'!A24</f>
        <v>KARL STORZ ENDOSCOPIA ITALIA S.r.l.</v>
      </c>
      <c r="J8" s="811">
        <f>'LOTTO 167'!B24</f>
        <v>80</v>
      </c>
      <c r="K8" s="812"/>
      <c r="L8" s="117"/>
      <c r="M8" s="118"/>
    </row>
    <row r="9" spans="1:13" ht="16.5" thickBot="1" x14ac:dyDescent="0.3">
      <c r="A9" s="808"/>
      <c r="B9" s="808"/>
      <c r="C9" s="808"/>
      <c r="D9" s="808"/>
      <c r="E9" s="808"/>
      <c r="F9" s="808"/>
      <c r="G9" s="808"/>
      <c r="H9" s="808"/>
      <c r="I9" s="144" t="str">
        <f>'LOTTO 167'!A25</f>
        <v>FIMAS</v>
      </c>
      <c r="J9" s="811">
        <f>'LOTTO 167'!B25</f>
        <v>80</v>
      </c>
      <c r="K9" s="812"/>
      <c r="L9" s="117"/>
      <c r="M9" s="118"/>
    </row>
    <row r="10" spans="1:13" ht="16.5" thickBot="1" x14ac:dyDescent="0.3">
      <c r="A10" s="813" t="s">
        <v>430</v>
      </c>
      <c r="B10" s="814"/>
      <c r="C10" s="814"/>
      <c r="D10" s="815"/>
      <c r="E10" s="119"/>
      <c r="F10" s="119"/>
      <c r="G10" s="119"/>
      <c r="H10" s="119"/>
      <c r="I10" s="144" t="str">
        <f>'LOTTO 167'!A26</f>
        <v>OLYMPUS ITALIA SRL</v>
      </c>
      <c r="J10" s="811">
        <f>'LOTTO 167'!B26</f>
        <v>80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Lotti'!O463</f>
        <v>23320.000000000004</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KARL STORZ ENDOSCOPIA ITALIA S.r.l.</v>
      </c>
      <c r="B20" s="202"/>
      <c r="C20" s="835">
        <v>0.5</v>
      </c>
      <c r="D20" s="835">
        <f>MAX(B20:B22)</f>
        <v>0</v>
      </c>
      <c r="E20" s="383" t="e">
        <f>POWER(B20/$D$20,$C$20)</f>
        <v>#DIV/0!</v>
      </c>
      <c r="F20" s="835">
        <v>40</v>
      </c>
      <c r="G20" s="383" t="e">
        <f>E20*$F$20</f>
        <v>#DIV/0!</v>
      </c>
      <c r="H20" s="134">
        <f>TRUNC($G$13-($G$13/100*B20),2)</f>
        <v>23320</v>
      </c>
      <c r="I20" s="135" t="str">
        <f>A20</f>
        <v>KARL STORZ ENDOSCOPIA ITALIA S.r.l.</v>
      </c>
      <c r="J20" s="383">
        <f>IF(I20=I8,J8,IF(I20=$H$7,$I$7,IF(I20=$H$8,$I$8,IF(I20=#REF!,#REF!,IF(I20=$H$10,$I$10,IF(I20=$H$11,$I$11,"1"))))))</f>
        <v>80</v>
      </c>
      <c r="K20" s="383" t="e">
        <f>G20</f>
        <v>#DIV/0!</v>
      </c>
      <c r="L20" s="70" t="e">
        <f>SUM(J20,K20)</f>
        <v>#DIV/0!</v>
      </c>
      <c r="M20" s="71" t="e">
        <f>IF(AND(K20&gt;=20,J20&gt;=60),"ANOMALIA","NO ANOMALIA")</f>
        <v>#DIV/0!</v>
      </c>
    </row>
    <row r="21" spans="1:13" ht="15.75" x14ac:dyDescent="0.2">
      <c r="A21" s="136" t="str">
        <f>I9</f>
        <v>FIMAS</v>
      </c>
      <c r="B21" s="203"/>
      <c r="C21" s="836"/>
      <c r="D21" s="836"/>
      <c r="E21" s="384" t="e">
        <f>POWER(B21/$D$20,$C$20)</f>
        <v>#DIV/0!</v>
      </c>
      <c r="F21" s="836"/>
      <c r="G21" s="384" t="e">
        <f>E21*$F$20</f>
        <v>#DIV/0!</v>
      </c>
      <c r="H21" s="138">
        <f>TRUNC($G$13-($G$13/100*B21),2)</f>
        <v>23320</v>
      </c>
      <c r="I21" s="139" t="str">
        <f>A21</f>
        <v>FIMAS</v>
      </c>
      <c r="J21" s="384">
        <f>IF(I21=I9,J9,IF(I21=$H$7,$I$7,IF(I21=$H$8,$I$8,IF(I21=#REF!,#REF!,IF(I21=$H$10,$I$10,IF(I21=$H$11,$I$11,"1"))))))</f>
        <v>80</v>
      </c>
      <c r="K21" s="384" t="e">
        <f>G21</f>
        <v>#DIV/0!</v>
      </c>
      <c r="L21" s="72" t="e">
        <f>SUM(J21,K21)</f>
        <v>#DIV/0!</v>
      </c>
      <c r="M21" s="73" t="e">
        <f>IF(AND(K21&gt;=20,J21&gt;=60),"ANOMALIA","NO ANOMALIA")</f>
        <v>#DIV/0!</v>
      </c>
    </row>
    <row r="22" spans="1:13" ht="16.5" thickBot="1" x14ac:dyDescent="0.25">
      <c r="A22" s="140" t="str">
        <f>I10</f>
        <v>OLYMPUS ITALIA SRL</v>
      </c>
      <c r="B22" s="204"/>
      <c r="C22" s="837"/>
      <c r="D22" s="837"/>
      <c r="E22" s="385" t="e">
        <f>POWER(B22/$D$20,$C$20)</f>
        <v>#DIV/0!</v>
      </c>
      <c r="F22" s="837"/>
      <c r="G22" s="385" t="e">
        <f>E22*$F$20</f>
        <v>#DIV/0!</v>
      </c>
      <c r="H22" s="142">
        <f>TRUNC($G$13-($G$13/100*B22),2)</f>
        <v>23320</v>
      </c>
      <c r="I22" s="143" t="str">
        <f>A22</f>
        <v>OLYMPUS ITALIA SRL</v>
      </c>
      <c r="J22" s="385">
        <f>IF(I22=I10,J10,IF(I22=$H$7,$I$7,IF(I22=$H$8,$I$8,IF(I22=#REF!,#REF!,IF(I22=$H$10,$I$10,IF(I22=$H$11,$I$11,"1"))))))</f>
        <v>80</v>
      </c>
      <c r="K22" s="385" t="e">
        <f>G22</f>
        <v>#DIV/0!</v>
      </c>
      <c r="L22" s="74" t="e">
        <f>SUM(J22,K22)</f>
        <v>#DIV/0!</v>
      </c>
      <c r="M22" s="75" t="e">
        <f>IF(AND(K22&gt;=20,J22&gt;=60),"ANOMALIA","NO ANOMALIA")</f>
        <v>#DIV/0!</v>
      </c>
    </row>
  </sheetData>
  <sheetProtection password="C99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27" priority="1" operator="containsText" text="NO ANOMALIA">
      <formula>NOT(ISERROR(SEARCH("NO ANOMALIA",M20)))</formula>
    </cfRule>
    <cfRule type="containsText" dxfId="26" priority="2" operator="containsText" text="ANOMALIA">
      <formula>NOT(ISERROR(SEARCH("ANOMALIA",M20)))</formula>
    </cfRule>
  </conditionalFormatting>
  <conditionalFormatting sqref="M20:M22">
    <cfRule type="containsText" dxfId="25" priority="3" operator="containsText" text="ANOMALIA">
      <formula>NOT(ISERROR(SEARCH("ANOMALIA",M20)))</formula>
    </cfRule>
  </conditionalFormatting>
  <conditionalFormatting sqref="L20:L22">
    <cfRule type="expression" dxfId="24" priority="4">
      <formula>L20=MAX($L$20:$L$26)</formula>
    </cfRule>
  </conditionalFormatting>
  <pageMargins left="0.7" right="0.7" top="0.75" bottom="0.75" header="0.3" footer="0.3"/>
  <pageSetup paperSize="9" orientation="portrait" r:id="rId1"/>
  <drawing r:id="rId2"/>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pageSetUpPr fitToPage="1"/>
  </sheetPr>
  <dimension ref="A1:K21"/>
  <sheetViews>
    <sheetView topLeftCell="A5" workbookViewId="0">
      <selection activeCell="G22" sqref="G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611</v>
      </c>
      <c r="B2" s="775"/>
      <c r="C2" s="775"/>
      <c r="D2" s="775"/>
      <c r="E2" s="775"/>
      <c r="F2" s="775"/>
      <c r="G2" s="775"/>
      <c r="H2" s="775"/>
      <c r="I2" s="775"/>
      <c r="J2" s="775"/>
      <c r="K2" s="776"/>
    </row>
    <row r="3" spans="1:11" ht="21" thickBot="1" x14ac:dyDescent="0.35">
      <c r="A3" s="777" t="str">
        <f>'Elenco Lotti'!B465</f>
        <v>983608414C</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Lotti'!C465</f>
        <v>Pinze per ureteroscopio flessibile (lunghezza 100 cm e diametro 3 Ch circa) tipologia: "Corpo estraneo", "Biopsia"</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Lotti'!R465</f>
        <v>KARL STORZ ENDOSCOPIA ITALIA S.r.l.</v>
      </c>
      <c r="C8" s="568">
        <v>0.9</v>
      </c>
      <c r="D8" s="205">
        <v>0.9</v>
      </c>
      <c r="E8" s="207">
        <v>0.9</v>
      </c>
      <c r="F8" s="89">
        <f t="shared" ref="F8:F15" si="0">AVERAGE(C8:E8)</f>
        <v>0.9</v>
      </c>
      <c r="G8" s="789">
        <f>MAX(F8:F9)</f>
        <v>0.9</v>
      </c>
      <c r="H8" s="459">
        <f>F8/$G8</f>
        <v>1</v>
      </c>
      <c r="I8" s="792">
        <v>50</v>
      </c>
      <c r="J8" s="88">
        <f>H8*I$8</f>
        <v>50</v>
      </c>
      <c r="K8" s="795" t="s">
        <v>723</v>
      </c>
    </row>
    <row r="9" spans="1:11" ht="48" customHeight="1" thickBot="1" x14ac:dyDescent="0.25">
      <c r="A9" s="787"/>
      <c r="B9" s="286" t="str">
        <f>'Elenco Lotti'!R466</f>
        <v>OLYMPUS ITALIA SRL</v>
      </c>
      <c r="C9" s="483">
        <v>0.9</v>
      </c>
      <c r="D9" s="208">
        <v>0.9</v>
      </c>
      <c r="E9" s="210">
        <v>0.9</v>
      </c>
      <c r="F9" s="92">
        <f t="shared" si="0"/>
        <v>0.9</v>
      </c>
      <c r="G9" s="790"/>
      <c r="H9" s="460">
        <f>F9/$G8</f>
        <v>1</v>
      </c>
      <c r="I9" s="793"/>
      <c r="J9" s="91">
        <f>H9*I$8</f>
        <v>50</v>
      </c>
      <c r="K9" s="796"/>
    </row>
    <row r="10" spans="1:11" ht="48" customHeight="1" x14ac:dyDescent="0.2">
      <c r="A10" s="786" t="s">
        <v>623</v>
      </c>
      <c r="B10" s="99" t="str">
        <f>B8</f>
        <v>KARL STORZ ENDOSCOPIA ITALIA S.r.l.</v>
      </c>
      <c r="C10" s="482">
        <v>0.9</v>
      </c>
      <c r="D10" s="205">
        <v>0.9</v>
      </c>
      <c r="E10" s="207">
        <v>0.9</v>
      </c>
      <c r="F10" s="89">
        <f t="shared" si="0"/>
        <v>0.9</v>
      </c>
      <c r="G10" s="789">
        <f>MAX(F10:F11)</f>
        <v>0.9</v>
      </c>
      <c r="H10" s="459">
        <f>F10/$G10</f>
        <v>1</v>
      </c>
      <c r="I10" s="792">
        <v>15</v>
      </c>
      <c r="J10" s="88">
        <f>H10*I$10</f>
        <v>15</v>
      </c>
      <c r="K10" s="796"/>
    </row>
    <row r="11" spans="1:11" ht="48" customHeight="1" thickBot="1" x14ac:dyDescent="0.25">
      <c r="A11" s="787"/>
      <c r="B11" s="100" t="str">
        <f>B9</f>
        <v>OLYMPUS ITALIA SRL</v>
      </c>
      <c r="C11" s="483">
        <v>0.9</v>
      </c>
      <c r="D11" s="208">
        <v>0.9</v>
      </c>
      <c r="E11" s="210">
        <v>0.9</v>
      </c>
      <c r="F11" s="92">
        <f t="shared" si="0"/>
        <v>0.9</v>
      </c>
      <c r="G11" s="790"/>
      <c r="H11" s="460">
        <f>F11/$G10</f>
        <v>1</v>
      </c>
      <c r="I11" s="793"/>
      <c r="J11" s="91">
        <f>H11*I$10</f>
        <v>15</v>
      </c>
      <c r="K11" s="796"/>
    </row>
    <row r="12" spans="1:11" ht="48" customHeight="1" x14ac:dyDescent="0.2">
      <c r="A12" s="786" t="s">
        <v>427</v>
      </c>
      <c r="B12" s="99" t="str">
        <f>B8</f>
        <v>KARL STORZ ENDOSCOPIA ITALIA S.r.l.</v>
      </c>
      <c r="C12" s="482">
        <v>0.9</v>
      </c>
      <c r="D12" s="205">
        <v>0.9</v>
      </c>
      <c r="E12" s="207">
        <v>0.9</v>
      </c>
      <c r="F12" s="89">
        <f t="shared" si="0"/>
        <v>0.9</v>
      </c>
      <c r="G12" s="789">
        <f>MAX(F12:F13)</f>
        <v>0.9</v>
      </c>
      <c r="H12" s="459">
        <f>F12/$G12</f>
        <v>1</v>
      </c>
      <c r="I12" s="792">
        <v>10</v>
      </c>
      <c r="J12" s="88">
        <f>H12*I$12</f>
        <v>10</v>
      </c>
      <c r="K12" s="796"/>
    </row>
    <row r="13" spans="1:11" ht="48" customHeight="1" thickBot="1" x14ac:dyDescent="0.25">
      <c r="A13" s="805"/>
      <c r="B13" s="100" t="str">
        <f>B9</f>
        <v>OLYMPUS ITALIA SRL</v>
      </c>
      <c r="C13" s="483">
        <v>0.9</v>
      </c>
      <c r="D13" s="208">
        <v>0.9</v>
      </c>
      <c r="E13" s="210">
        <v>0.9</v>
      </c>
      <c r="F13" s="95">
        <f t="shared" si="0"/>
        <v>0.9</v>
      </c>
      <c r="G13" s="791"/>
      <c r="H13" s="461">
        <f>F13/$G12</f>
        <v>1</v>
      </c>
      <c r="I13" s="794"/>
      <c r="J13" s="94">
        <f>H13*I$12</f>
        <v>10</v>
      </c>
      <c r="K13" s="796"/>
    </row>
    <row r="14" spans="1:11" ht="48" customHeight="1" x14ac:dyDescent="0.2">
      <c r="A14" s="786" t="s">
        <v>621</v>
      </c>
      <c r="B14" s="99" t="str">
        <f>B8</f>
        <v>KARL STORZ ENDOSCOPIA ITALIA S.r.l.</v>
      </c>
      <c r="C14" s="568">
        <v>1</v>
      </c>
      <c r="D14" s="205">
        <v>1</v>
      </c>
      <c r="E14" s="207">
        <v>1</v>
      </c>
      <c r="F14" s="89">
        <f t="shared" si="0"/>
        <v>1</v>
      </c>
      <c r="G14" s="789">
        <f>MAX(F14:F15)</f>
        <v>1</v>
      </c>
      <c r="H14" s="459">
        <f>F14/$G14</f>
        <v>1</v>
      </c>
      <c r="I14" s="792">
        <v>5</v>
      </c>
      <c r="J14" s="88">
        <f>H14*I$14</f>
        <v>5</v>
      </c>
      <c r="K14" s="796"/>
    </row>
    <row r="15" spans="1:11" ht="48" customHeight="1" thickBot="1" x14ac:dyDescent="0.25">
      <c r="A15" s="805"/>
      <c r="B15" s="405" t="str">
        <f>B9</f>
        <v>OLYMPUS ITALIA SRL</v>
      </c>
      <c r="C15" s="546">
        <v>1</v>
      </c>
      <c r="D15" s="214">
        <v>1</v>
      </c>
      <c r="E15" s="216">
        <v>1</v>
      </c>
      <c r="F15" s="101">
        <f t="shared" si="0"/>
        <v>1</v>
      </c>
      <c r="G15" s="806"/>
      <c r="H15" s="463">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627</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6.5" thickBot="1" x14ac:dyDescent="0.3">
      <c r="A20" s="147" t="str">
        <f>B8</f>
        <v>KARL STORZ ENDOSCOPIA ITALIA S.r.l.</v>
      </c>
      <c r="B20" s="148">
        <f>J8+J10+J12+J14</f>
        <v>80</v>
      </c>
      <c r="C20" s="535"/>
      <c r="D20" s="531"/>
      <c r="E20" s="531"/>
      <c r="F20" s="532"/>
      <c r="G20" s="531"/>
      <c r="H20" s="105"/>
      <c r="I20" s="105"/>
      <c r="J20" s="105"/>
      <c r="K20" s="105"/>
    </row>
    <row r="21" spans="1:11" ht="16.5" thickBot="1" x14ac:dyDescent="0.3">
      <c r="A21" s="112" t="str">
        <f>B9</f>
        <v>OLYMPUS ITALIA SRL</v>
      </c>
      <c r="B21" s="234">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A14:A15"/>
    <mergeCell ref="G14:G15"/>
    <mergeCell ref="A12:A13"/>
    <mergeCell ref="G12:G13"/>
    <mergeCell ref="I12:I13"/>
    <mergeCell ref="B1:K1"/>
    <mergeCell ref="A2:K2"/>
    <mergeCell ref="A3:K3"/>
    <mergeCell ref="A4:K4"/>
    <mergeCell ref="A5:K6"/>
    <mergeCell ref="K8:K15"/>
    <mergeCell ref="I14:I15"/>
    <mergeCell ref="A8:A9"/>
    <mergeCell ref="G8:G9"/>
    <mergeCell ref="I8:I9"/>
    <mergeCell ref="I10:I11"/>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2"/>
  <dimension ref="A1:M22"/>
  <sheetViews>
    <sheetView topLeftCell="A4"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458</v>
      </c>
      <c r="B2" s="775"/>
      <c r="C2" s="775"/>
      <c r="D2" s="775"/>
      <c r="E2" s="775"/>
      <c r="F2" s="775"/>
      <c r="G2" s="775"/>
      <c r="H2" s="775"/>
      <c r="I2" s="775"/>
      <c r="J2" s="775"/>
      <c r="K2" s="776"/>
      <c r="L2" s="105"/>
      <c r="M2" s="105"/>
    </row>
    <row r="3" spans="1:13" ht="21" thickBot="1" x14ac:dyDescent="0.35">
      <c r="A3" s="864" t="str">
        <f>'Elenco Lotti'!B55</f>
        <v>9821947F0F</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4" customHeight="1" x14ac:dyDescent="0.25">
      <c r="A5" s="780" t="str">
        <f>'Elenco Lotti'!C55</f>
        <v>Cateteri Ureterali mandrinati di CHEVASSU  per l’iniezione di contrasto lunghezza circa cm 70 da Ch 4 a CH 10</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15'!A23</f>
        <v>TELEFLEX MEDICAL SRL</v>
      </c>
      <c r="J8" s="811">
        <f>'LOTTO 15'!B23</f>
        <v>80</v>
      </c>
      <c r="K8" s="812"/>
      <c r="L8" s="117"/>
      <c r="M8" s="118"/>
    </row>
    <row r="9" spans="1:13" ht="16.5" thickBot="1" x14ac:dyDescent="0.3">
      <c r="A9" s="808"/>
      <c r="B9" s="808"/>
      <c r="C9" s="808"/>
      <c r="D9" s="808"/>
      <c r="E9" s="808"/>
      <c r="F9" s="808"/>
      <c r="G9" s="808"/>
      <c r="H9" s="808"/>
      <c r="I9" s="144" t="str">
        <f>'LOTTO 15'!A24</f>
        <v>COLOPLAST</v>
      </c>
      <c r="J9" s="811">
        <f>'LOTTO 15'!B24</f>
        <v>80</v>
      </c>
      <c r="K9" s="812"/>
      <c r="L9" s="117"/>
      <c r="M9" s="118"/>
    </row>
    <row r="10" spans="1:13" ht="16.5" thickBot="1" x14ac:dyDescent="0.3">
      <c r="A10" s="813" t="s">
        <v>430</v>
      </c>
      <c r="B10" s="814"/>
      <c r="C10" s="814"/>
      <c r="D10" s="815"/>
      <c r="E10" s="119"/>
      <c r="F10" s="119"/>
      <c r="G10" s="119"/>
      <c r="H10" s="119"/>
      <c r="I10" s="144" t="str">
        <f>'LOTTO 15'!A25</f>
        <v>MEDITREND SRL</v>
      </c>
      <c r="J10" s="811">
        <f>'LOTTO 15'!B25</f>
        <v>54.999999999999993</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Lotti'!O55</f>
        <v>21465</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TELEFLEX MEDICAL SRL</v>
      </c>
      <c r="B20" s="202"/>
      <c r="C20" s="835">
        <v>0.5</v>
      </c>
      <c r="D20" s="835">
        <f>MAX(B20:B22)</f>
        <v>0</v>
      </c>
      <c r="E20" s="154" t="e">
        <f>POWER(B20/$D$20,$C$20)</f>
        <v>#DIV/0!</v>
      </c>
      <c r="F20" s="835">
        <v>40</v>
      </c>
      <c r="G20" s="154" t="e">
        <f>E20*$F$20</f>
        <v>#DIV/0!</v>
      </c>
      <c r="H20" s="134">
        <f>TRUNC($G$13-($G$13/100*B20),2)</f>
        <v>21465</v>
      </c>
      <c r="I20" s="135" t="str">
        <f>A20</f>
        <v>TELEFLEX MEDICAL SRL</v>
      </c>
      <c r="J20" s="154">
        <f>IF(I20=I8,J8,IF(I20=$H$7,$I$7,IF(I20=$H$8,$I$8,IF(I20=#REF!,#REF!,IF(I20=$H$10,$I$10,IF(I20=$H$11,$I$11,"1"))))))</f>
        <v>80</v>
      </c>
      <c r="K20" s="154" t="e">
        <f>G20</f>
        <v>#DIV/0!</v>
      </c>
      <c r="L20" s="70" t="e">
        <f>SUM(J20,K20)</f>
        <v>#DIV/0!</v>
      </c>
      <c r="M20" s="71" t="e">
        <f>IF(AND(K20&gt;=20,J20&gt;=60),"ANOMALIA","NO ANOMALIA")</f>
        <v>#DIV/0!</v>
      </c>
    </row>
    <row r="21" spans="1:13" ht="15.75" x14ac:dyDescent="0.2">
      <c r="A21" s="136" t="str">
        <f>I9</f>
        <v>COLOPLAST</v>
      </c>
      <c r="B21" s="203"/>
      <c r="C21" s="836"/>
      <c r="D21" s="836"/>
      <c r="E21" s="155" t="e">
        <f>POWER(B21/$D$20,$C$20)</f>
        <v>#DIV/0!</v>
      </c>
      <c r="F21" s="836"/>
      <c r="G21" s="155" t="e">
        <f>E21*$F$20</f>
        <v>#DIV/0!</v>
      </c>
      <c r="H21" s="138">
        <f>TRUNC($G$13-($G$13/100*B21),2)</f>
        <v>21465</v>
      </c>
      <c r="I21" s="139" t="str">
        <f>A21</f>
        <v>COLOPLAST</v>
      </c>
      <c r="J21" s="155">
        <f>IF(I21=I9,J9,IF(I21=$H$7,$I$7,IF(I21=$H$8,$I$8,IF(I21=#REF!,#REF!,IF(I21=$H$10,$I$10,IF(I21=$H$11,$I$11,"1"))))))</f>
        <v>80</v>
      </c>
      <c r="K21" s="155" t="e">
        <f>G21</f>
        <v>#DIV/0!</v>
      </c>
      <c r="L21" s="72" t="e">
        <f>SUM(J21,K21)</f>
        <v>#DIV/0!</v>
      </c>
      <c r="M21" s="73" t="e">
        <f>IF(AND(K21&gt;=20,J21&gt;=60),"ANOMALIA","NO ANOMALIA")</f>
        <v>#DIV/0!</v>
      </c>
    </row>
    <row r="22" spans="1:13" ht="16.5" thickBot="1" x14ac:dyDescent="0.25">
      <c r="A22" s="140" t="str">
        <f>I10</f>
        <v>MEDITREND SRL</v>
      </c>
      <c r="B22" s="204"/>
      <c r="C22" s="837"/>
      <c r="D22" s="837"/>
      <c r="E22" s="156" t="e">
        <f>POWER(B22/$D$20,$C$20)</f>
        <v>#DIV/0!</v>
      </c>
      <c r="F22" s="837"/>
      <c r="G22" s="156" t="e">
        <f>E22*$F$20</f>
        <v>#DIV/0!</v>
      </c>
      <c r="H22" s="142">
        <f>TRUNC($G$13-($G$13/100*B22),2)</f>
        <v>21465</v>
      </c>
      <c r="I22" s="143" t="str">
        <f>A22</f>
        <v>MEDITREND SRL</v>
      </c>
      <c r="J22" s="156">
        <f>IF(I22=I10,J10,IF(I22=$H$7,$I$7,IF(I22=$H$8,$I$8,IF(I22=#REF!,#REF!,IF(I22=$H$10,$I$10,IF(I22=$H$11,$I$11,"1"))))))</f>
        <v>54.999999999999993</v>
      </c>
      <c r="K22" s="15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635" priority="1" operator="containsText" text="NO ANOMALIA">
      <formula>NOT(ISERROR(SEARCH("NO ANOMALIA",M20)))</formula>
    </cfRule>
    <cfRule type="containsText" dxfId="634" priority="2" operator="containsText" text="ANOMALIA">
      <formula>NOT(ISERROR(SEARCH("ANOMALIA",M20)))</formula>
    </cfRule>
  </conditionalFormatting>
  <conditionalFormatting sqref="M20:M22">
    <cfRule type="containsText" dxfId="633" priority="3" operator="containsText" text="ANOMALIA">
      <formula>NOT(ISERROR(SEARCH("ANOMALIA",M20)))</formula>
    </cfRule>
  </conditionalFormatting>
  <conditionalFormatting sqref="L20:L22">
    <cfRule type="expression" dxfId="632" priority="4">
      <formula>L20=MAX($L$20:$L$26)</formula>
    </cfRule>
  </conditionalFormatting>
  <pageMargins left="0.7" right="0.7" top="0.75" bottom="0.75" header="0.3" footer="0.3"/>
  <pageSetup paperSize="9" orientation="portrait" r:id="rId1"/>
  <drawing r:id="rId2"/>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dimension ref="A1:M20"/>
  <sheetViews>
    <sheetView workbookViewId="0">
      <selection activeCell="L6" sqref="L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611</v>
      </c>
      <c r="B2" s="775"/>
      <c r="C2" s="775"/>
      <c r="D2" s="775"/>
      <c r="E2" s="775"/>
      <c r="F2" s="775"/>
      <c r="G2" s="775"/>
      <c r="H2" s="775"/>
      <c r="I2" s="775"/>
      <c r="J2" s="775"/>
      <c r="K2" s="776"/>
      <c r="L2" s="105"/>
      <c r="M2" s="105"/>
    </row>
    <row r="3" spans="1:13" ht="21" thickBot="1" x14ac:dyDescent="0.35">
      <c r="A3" s="777" t="str">
        <f>'Elenco Lotti'!B465</f>
        <v>983608414C</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21.75" customHeight="1" x14ac:dyDescent="0.25">
      <c r="A5" s="780" t="str">
        <f>'Elenco Lotti'!C465</f>
        <v>Pinze per ureteroscopio flessibile (lunghezza 100 cm e diametro 3 Ch circa) tipologia: "Corpo estraneo", "Biopsia"</v>
      </c>
      <c r="B5" s="781"/>
      <c r="C5" s="781"/>
      <c r="D5" s="781"/>
      <c r="E5" s="781"/>
      <c r="F5" s="781"/>
      <c r="G5" s="781"/>
      <c r="H5" s="781"/>
      <c r="I5" s="781"/>
      <c r="J5" s="781"/>
      <c r="K5" s="782"/>
      <c r="L5" s="105"/>
      <c r="M5" s="105"/>
    </row>
    <row r="6" spans="1:13" ht="16.5"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168'!A20</f>
        <v>KARL STORZ ENDOSCOPIA ITALIA S.r.l.</v>
      </c>
      <c r="J8" s="811">
        <f>'LOTTO 168'!B20</f>
        <v>80</v>
      </c>
      <c r="K8" s="812"/>
      <c r="L8" s="117"/>
      <c r="M8" s="118"/>
    </row>
    <row r="9" spans="1:13" ht="16.5" thickBot="1" x14ac:dyDescent="0.3">
      <c r="A9" s="808"/>
      <c r="B9" s="808"/>
      <c r="C9" s="808"/>
      <c r="D9" s="808"/>
      <c r="E9" s="808"/>
      <c r="F9" s="808"/>
      <c r="G9" s="808"/>
      <c r="H9" s="808"/>
      <c r="I9" s="144" t="str">
        <f>'LOTTO 168'!A21</f>
        <v>OLYMPUS ITALIA SRL</v>
      </c>
      <c r="J9" s="811">
        <f>'LOTTO 168'!B21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382"/>
      <c r="F12" s="105"/>
      <c r="G12" s="822" t="s">
        <v>432</v>
      </c>
      <c r="H12" s="823"/>
      <c r="I12" s="145"/>
      <c r="J12" s="847"/>
      <c r="K12" s="848"/>
      <c r="L12" s="117"/>
      <c r="M12" s="118"/>
    </row>
    <row r="13" spans="1:13" ht="16.5" thickBot="1" x14ac:dyDescent="0.3">
      <c r="A13" s="819" t="s">
        <v>433</v>
      </c>
      <c r="B13" s="820"/>
      <c r="C13" s="820"/>
      <c r="D13" s="821"/>
      <c r="E13" s="382"/>
      <c r="F13" s="105"/>
      <c r="G13" s="824">
        <f>'Elenco Lotti'!O466</f>
        <v>23320.000000000004</v>
      </c>
      <c r="H13" s="825"/>
      <c r="I13" s="145"/>
      <c r="J13" s="847"/>
      <c r="K13" s="848"/>
      <c r="L13" s="117"/>
      <c r="M13" s="118"/>
    </row>
    <row r="14" spans="1:13" ht="16.5" thickBot="1" x14ac:dyDescent="0.3">
      <c r="A14" s="826" t="s">
        <v>434</v>
      </c>
      <c r="B14" s="820"/>
      <c r="C14" s="820"/>
      <c r="D14" s="821"/>
      <c r="E14" s="382"/>
      <c r="F14" s="105"/>
      <c r="G14" s="827"/>
      <c r="H14" s="827"/>
      <c r="I14" s="146"/>
      <c r="J14" s="849"/>
      <c r="K14" s="850"/>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KARL STORZ ENDOSCOPIA ITALIA S.r.l.</v>
      </c>
      <c r="B19" s="202"/>
      <c r="C19" s="835">
        <v>0.5</v>
      </c>
      <c r="D19" s="835">
        <f>MAX(B19:B20)</f>
        <v>0</v>
      </c>
      <c r="E19" s="383" t="e">
        <f>POWER(B19/$D$19,$C$19)</f>
        <v>#DIV/0!</v>
      </c>
      <c r="F19" s="835">
        <v>40</v>
      </c>
      <c r="G19" s="383" t="e">
        <f>E19*$F$19</f>
        <v>#DIV/0!</v>
      </c>
      <c r="H19" s="134">
        <f>TRUNC($G$13-($G$13/100*B19),2)</f>
        <v>23320</v>
      </c>
      <c r="I19" s="135" t="str">
        <f>A19</f>
        <v>KARL STORZ ENDOSCOPIA ITALIA S.r.l.</v>
      </c>
      <c r="J19" s="383">
        <f>IF(I19=I8,J8,IF(I19=$H$7,$I$7,IF(I19=$H$8,$I$8,IF(I19=#REF!,#REF!,IF(I19=$H$10,$I$10,IF(I19=$H$11,$I$11,"1"))))))</f>
        <v>80</v>
      </c>
      <c r="K19" s="383" t="e">
        <f>G19</f>
        <v>#DIV/0!</v>
      </c>
      <c r="L19" s="70" t="e">
        <f>SUM(J19,K19)</f>
        <v>#DIV/0!</v>
      </c>
      <c r="M19" s="71" t="e">
        <f>IF(AND(K19&gt;=20,J19&gt;=60),"ANOMALIA","NO ANOMALIA")</f>
        <v>#DIV/0!</v>
      </c>
    </row>
    <row r="20" spans="1:13" ht="16.5" thickBot="1" x14ac:dyDescent="0.25">
      <c r="A20" s="140" t="str">
        <f>I9</f>
        <v>OLYMPUS ITALIA SRL</v>
      </c>
      <c r="B20" s="204"/>
      <c r="C20" s="837"/>
      <c r="D20" s="837"/>
      <c r="E20" s="385" t="e">
        <f>POWER(B20/$D$19,$C$19)</f>
        <v>#DIV/0!</v>
      </c>
      <c r="F20" s="837"/>
      <c r="G20" s="385" t="e">
        <f>E20*$F$19</f>
        <v>#DIV/0!</v>
      </c>
      <c r="H20" s="142">
        <f>TRUNC($G$13-($G$13/100*B20),2)</f>
        <v>23320</v>
      </c>
      <c r="I20" s="143" t="str">
        <f>A20</f>
        <v>OLYMPUS ITALIA SRL</v>
      </c>
      <c r="J20" s="385">
        <f>IF(I20=I9,J9,IF(I20=$H$7,$I$7,IF(I20=$H$8,$I$8,IF(I20=#REF!,#REF!,IF(I20=$H$10,$I$10,IF(I20=$H$11,$I$11,"1"))))))</f>
        <v>80</v>
      </c>
      <c r="K20" s="3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23" priority="1" operator="containsText" text="NO ANOMALIA">
      <formula>NOT(ISERROR(SEARCH("NO ANOMALIA",M19)))</formula>
    </cfRule>
    <cfRule type="containsText" dxfId="22" priority="2" operator="containsText" text="ANOMALIA">
      <formula>NOT(ISERROR(SEARCH("ANOMALIA",M19)))</formula>
    </cfRule>
  </conditionalFormatting>
  <conditionalFormatting sqref="M19:M20">
    <cfRule type="containsText" dxfId="21" priority="3" operator="containsText" text="ANOMALIA">
      <formula>NOT(ISERROR(SEARCH("ANOMALIA",M19)))</formula>
    </cfRule>
  </conditionalFormatting>
  <conditionalFormatting sqref="L19:L20">
    <cfRule type="expression" dxfId="20" priority="4">
      <formula>L19=MAX($L$19:$L$24)</formula>
    </cfRule>
  </conditionalFormatting>
  <pageMargins left="0.7" right="0.7" top="0.75" bottom="0.75" header="0.3" footer="0.3"/>
  <pageSetup paperSize="9" orientation="portrait" r:id="rId1"/>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tabColor theme="0"/>
    <pageSetUpPr fitToPage="1"/>
  </sheetPr>
  <dimension ref="A1:K33"/>
  <sheetViews>
    <sheetView topLeftCell="A7" workbookViewId="0">
      <selection activeCell="K34" sqref="K3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612</v>
      </c>
      <c r="B2" s="775"/>
      <c r="C2" s="775"/>
      <c r="D2" s="775"/>
      <c r="E2" s="775"/>
      <c r="F2" s="775"/>
      <c r="G2" s="775"/>
      <c r="H2" s="775"/>
      <c r="I2" s="775"/>
      <c r="J2" s="775"/>
      <c r="K2" s="776"/>
    </row>
    <row r="3" spans="1:11" ht="21" thickBot="1" x14ac:dyDescent="0.35">
      <c r="A3" s="777" t="str">
        <f>'Elenco Lotti'!B468</f>
        <v>9836095A5D</v>
      </c>
      <c r="B3" s="778"/>
      <c r="C3" s="778"/>
      <c r="D3" s="778"/>
      <c r="E3" s="778"/>
      <c r="F3" s="778"/>
      <c r="G3" s="778"/>
      <c r="H3" s="778"/>
      <c r="I3" s="778"/>
      <c r="J3" s="778"/>
      <c r="K3" s="779"/>
    </row>
    <row r="4" spans="1:11" ht="21" thickBot="1" x14ac:dyDescent="0.35">
      <c r="A4" s="802" t="str">
        <f>'LOTTO 168'!A4:K4</f>
        <v>Ottiche endoscopiche</v>
      </c>
      <c r="B4" s="803"/>
      <c r="C4" s="803"/>
      <c r="D4" s="803"/>
      <c r="E4" s="803"/>
      <c r="F4" s="803"/>
      <c r="G4" s="803"/>
      <c r="H4" s="803"/>
      <c r="I4" s="803"/>
      <c r="J4" s="803"/>
      <c r="K4" s="804"/>
    </row>
    <row r="5" spans="1:11" ht="18" customHeight="1" x14ac:dyDescent="0.2">
      <c r="A5" s="780" t="str">
        <f>'Elenco Lotti'!C467</f>
        <v>Gommini cappuccio per canali operativi di strumenti endoscopici rigidi</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0.75" customHeight="1" x14ac:dyDescent="0.2">
      <c r="A8" s="786" t="s">
        <v>622</v>
      </c>
      <c r="B8" s="87" t="str">
        <f>'Elenco Lotti'!R467</f>
        <v>MOVI SPA</v>
      </c>
      <c r="C8" s="205">
        <v>0.85</v>
      </c>
      <c r="D8" s="206">
        <v>0.85</v>
      </c>
      <c r="E8" s="207">
        <v>0.85</v>
      </c>
      <c r="F8" s="489">
        <f>AVERAGE(C8:E8)</f>
        <v>0.85</v>
      </c>
      <c r="G8" s="789">
        <f>MAX(F8:F11)</f>
        <v>0.9</v>
      </c>
      <c r="H8" s="459">
        <f>F8/$G8</f>
        <v>0.94444444444444442</v>
      </c>
      <c r="I8" s="792">
        <v>50</v>
      </c>
      <c r="J8" s="88">
        <f>H8*I$8</f>
        <v>47.222222222222221</v>
      </c>
      <c r="K8" s="795" t="s">
        <v>724</v>
      </c>
    </row>
    <row r="9" spans="1:11" ht="30.75" customHeight="1" x14ac:dyDescent="0.2">
      <c r="A9" s="787"/>
      <c r="B9" s="90" t="str">
        <f>'Elenco Lotti'!R468</f>
        <v>FIMAS</v>
      </c>
      <c r="C9" s="208">
        <v>0.85</v>
      </c>
      <c r="D9" s="209">
        <v>0.85</v>
      </c>
      <c r="E9" s="210">
        <v>0.85</v>
      </c>
      <c r="F9" s="490">
        <f>AVERAGE(C9:E9)</f>
        <v>0.85</v>
      </c>
      <c r="G9" s="790"/>
      <c r="H9" s="460">
        <f>F9/$G8</f>
        <v>0.94444444444444442</v>
      </c>
      <c r="I9" s="793"/>
      <c r="J9" s="91">
        <f>H9*I$8</f>
        <v>47.222222222222221</v>
      </c>
      <c r="K9" s="796"/>
    </row>
    <row r="10" spans="1:11" ht="30.75" customHeight="1" x14ac:dyDescent="0.2">
      <c r="A10" s="788"/>
      <c r="B10" s="90" t="str">
        <f>'Elenco Lotti'!R469</f>
        <v>KARL STORZ ENDOSCOPIA ITALIA S.r.l.</v>
      </c>
      <c r="C10" s="208">
        <v>0.85</v>
      </c>
      <c r="D10" s="209">
        <v>0.85</v>
      </c>
      <c r="E10" s="210">
        <v>0.85</v>
      </c>
      <c r="F10" s="490">
        <f>AVERAGE(C10:E10)</f>
        <v>0.85</v>
      </c>
      <c r="G10" s="791"/>
      <c r="H10" s="486">
        <f>F10/$G8</f>
        <v>0.94444444444444442</v>
      </c>
      <c r="I10" s="794"/>
      <c r="J10" s="91">
        <f>H10*I$8</f>
        <v>47.222222222222221</v>
      </c>
      <c r="K10" s="796"/>
    </row>
    <row r="11" spans="1:11" ht="30.75" customHeight="1" thickBot="1" x14ac:dyDescent="0.25">
      <c r="A11" s="788"/>
      <c r="B11" s="93" t="str">
        <f>'Elenco Lotti'!R470</f>
        <v>MEDITREND SRL</v>
      </c>
      <c r="C11" s="214">
        <v>0.9</v>
      </c>
      <c r="D11" s="215">
        <v>0.9</v>
      </c>
      <c r="E11" s="216">
        <v>0.9</v>
      </c>
      <c r="F11" s="491">
        <f>AVERAGE(C11:E11)</f>
        <v>0.9</v>
      </c>
      <c r="G11" s="791"/>
      <c r="H11" s="461">
        <f>F11/$G8</f>
        <v>1</v>
      </c>
      <c r="I11" s="794"/>
      <c r="J11" s="94">
        <f>H11*I$8</f>
        <v>50</v>
      </c>
      <c r="K11" s="796"/>
    </row>
    <row r="12" spans="1:11" ht="30.75" customHeight="1" x14ac:dyDescent="0.2">
      <c r="A12" s="786" t="s">
        <v>623</v>
      </c>
      <c r="B12" s="96" t="str">
        <f>B8</f>
        <v>MOVI SPA</v>
      </c>
      <c r="C12" s="511">
        <v>0.85</v>
      </c>
      <c r="D12" s="495">
        <v>0.85</v>
      </c>
      <c r="E12" s="496">
        <v>0.85</v>
      </c>
      <c r="F12" s="89">
        <f t="shared" ref="F12:F23" si="0">AVERAGE(C12:E12)</f>
        <v>0.85</v>
      </c>
      <c r="G12" s="789">
        <f>MAX(F12:F15)</f>
        <v>0.9</v>
      </c>
      <c r="H12" s="459">
        <f>F12/$G12</f>
        <v>0.94444444444444442</v>
      </c>
      <c r="I12" s="792">
        <v>15</v>
      </c>
      <c r="J12" s="88">
        <f>H12*I$12</f>
        <v>14.166666666666666</v>
      </c>
      <c r="K12" s="796"/>
    </row>
    <row r="13" spans="1:11" ht="30.75" customHeight="1" x14ac:dyDescent="0.2">
      <c r="A13" s="787"/>
      <c r="B13" s="97" t="str">
        <f>B9</f>
        <v>FIMAS</v>
      </c>
      <c r="C13" s="218">
        <v>0.85</v>
      </c>
      <c r="D13" s="209">
        <v>0.85</v>
      </c>
      <c r="E13" s="210">
        <v>0.85</v>
      </c>
      <c r="F13" s="92">
        <f t="shared" si="0"/>
        <v>0.85</v>
      </c>
      <c r="G13" s="790"/>
      <c r="H13" s="460">
        <f>F13/$G12</f>
        <v>0.94444444444444442</v>
      </c>
      <c r="I13" s="793"/>
      <c r="J13" s="91">
        <f>H13*I$12</f>
        <v>14.166666666666666</v>
      </c>
      <c r="K13" s="796"/>
    </row>
    <row r="14" spans="1:11" ht="30.75" customHeight="1" x14ac:dyDescent="0.2">
      <c r="A14" s="788"/>
      <c r="B14" s="98" t="str">
        <f>B10</f>
        <v>KARL STORZ ENDOSCOPIA ITALIA S.r.l.</v>
      </c>
      <c r="C14" s="218">
        <v>0.85</v>
      </c>
      <c r="D14" s="209">
        <v>0.85</v>
      </c>
      <c r="E14" s="210">
        <v>0.85</v>
      </c>
      <c r="F14" s="92">
        <f t="shared" si="0"/>
        <v>0.85</v>
      </c>
      <c r="G14" s="791"/>
      <c r="H14" s="486">
        <f>F14/$G12</f>
        <v>0.94444444444444442</v>
      </c>
      <c r="I14" s="794"/>
      <c r="J14" s="91">
        <f>H14*I$12</f>
        <v>14.166666666666666</v>
      </c>
      <c r="K14" s="796"/>
    </row>
    <row r="15" spans="1:11" ht="30.75" customHeight="1" thickBot="1" x14ac:dyDescent="0.25">
      <c r="A15" s="788"/>
      <c r="B15" s="98" t="str">
        <f>B11</f>
        <v>MEDITREND SRL</v>
      </c>
      <c r="C15" s="220">
        <v>0.9</v>
      </c>
      <c r="D15" s="215">
        <v>0.9</v>
      </c>
      <c r="E15" s="216">
        <v>0.9</v>
      </c>
      <c r="F15" s="95">
        <f t="shared" si="0"/>
        <v>0.9</v>
      </c>
      <c r="G15" s="791"/>
      <c r="H15" s="461">
        <f>F15/$G12</f>
        <v>1</v>
      </c>
      <c r="I15" s="794"/>
      <c r="J15" s="94">
        <f>H15*I$12</f>
        <v>15</v>
      </c>
      <c r="K15" s="796"/>
    </row>
    <row r="16" spans="1:11" ht="30.75" customHeight="1" x14ac:dyDescent="0.2">
      <c r="A16" s="786" t="s">
        <v>427</v>
      </c>
      <c r="B16" s="99" t="str">
        <f>B8</f>
        <v>MOVI SPA</v>
      </c>
      <c r="C16" s="217">
        <v>0.85</v>
      </c>
      <c r="D16" s="206">
        <v>0.85</v>
      </c>
      <c r="E16" s="207">
        <v>0.85</v>
      </c>
      <c r="F16" s="89">
        <f t="shared" si="0"/>
        <v>0.85</v>
      </c>
      <c r="G16" s="789">
        <f>MAX(F16:F19)</f>
        <v>0.9</v>
      </c>
      <c r="H16" s="459">
        <f>F16/$G16</f>
        <v>0.94444444444444442</v>
      </c>
      <c r="I16" s="792">
        <v>10</v>
      </c>
      <c r="J16" s="88">
        <f>H16*I$16</f>
        <v>9.4444444444444446</v>
      </c>
      <c r="K16" s="796"/>
    </row>
    <row r="17" spans="1:11" ht="30.75" customHeight="1" x14ac:dyDescent="0.2">
      <c r="A17" s="787"/>
      <c r="B17" s="97" t="str">
        <f>B9</f>
        <v>FIMAS</v>
      </c>
      <c r="C17" s="218">
        <v>0.85</v>
      </c>
      <c r="D17" s="209">
        <v>0.85</v>
      </c>
      <c r="E17" s="210">
        <v>0.85</v>
      </c>
      <c r="F17" s="92">
        <f t="shared" si="0"/>
        <v>0.85</v>
      </c>
      <c r="G17" s="790"/>
      <c r="H17" s="460">
        <f>F17/$G16</f>
        <v>0.94444444444444442</v>
      </c>
      <c r="I17" s="793"/>
      <c r="J17" s="91">
        <f>H17*I$16</f>
        <v>9.4444444444444446</v>
      </c>
      <c r="K17" s="796"/>
    </row>
    <row r="18" spans="1:11" ht="30.75" customHeight="1" x14ac:dyDescent="0.2">
      <c r="A18" s="788"/>
      <c r="B18" s="98" t="str">
        <f>B10</f>
        <v>KARL STORZ ENDOSCOPIA ITALIA S.r.l.</v>
      </c>
      <c r="C18" s="218">
        <v>0.85</v>
      </c>
      <c r="D18" s="209">
        <v>0.85</v>
      </c>
      <c r="E18" s="210">
        <v>0.85</v>
      </c>
      <c r="F18" s="92">
        <f t="shared" si="0"/>
        <v>0.85</v>
      </c>
      <c r="G18" s="791"/>
      <c r="H18" s="486">
        <f>F18/$G16</f>
        <v>0.94444444444444442</v>
      </c>
      <c r="I18" s="794"/>
      <c r="J18" s="91">
        <f>H18*I$16</f>
        <v>9.4444444444444446</v>
      </c>
      <c r="K18" s="796"/>
    </row>
    <row r="19" spans="1:11" ht="30.75" customHeight="1" thickBot="1" x14ac:dyDescent="0.25">
      <c r="A19" s="805"/>
      <c r="B19" s="98" t="str">
        <f>B11</f>
        <v>MEDITREND SRL</v>
      </c>
      <c r="C19" s="220">
        <v>0.9</v>
      </c>
      <c r="D19" s="215">
        <v>0.9</v>
      </c>
      <c r="E19" s="216">
        <v>0.9</v>
      </c>
      <c r="F19" s="95">
        <f t="shared" si="0"/>
        <v>0.9</v>
      </c>
      <c r="G19" s="791"/>
      <c r="H19" s="461">
        <f>F19/$G16</f>
        <v>1</v>
      </c>
      <c r="I19" s="794"/>
      <c r="J19" s="94">
        <f>H19*I$16</f>
        <v>10</v>
      </c>
      <c r="K19" s="796"/>
    </row>
    <row r="20" spans="1:11" ht="30.75" customHeight="1" x14ac:dyDescent="0.2">
      <c r="A20" s="786" t="s">
        <v>621</v>
      </c>
      <c r="B20" s="99" t="str">
        <f>B8</f>
        <v>MOVI SPA</v>
      </c>
      <c r="C20" s="205">
        <v>1</v>
      </c>
      <c r="D20" s="206">
        <v>1</v>
      </c>
      <c r="E20" s="207">
        <v>1</v>
      </c>
      <c r="F20" s="89">
        <f t="shared" si="0"/>
        <v>1</v>
      </c>
      <c r="G20" s="789">
        <f>MAX(F20:F23)</f>
        <v>1</v>
      </c>
      <c r="H20" s="459">
        <f>F20/$G20</f>
        <v>1</v>
      </c>
      <c r="I20" s="792">
        <v>5</v>
      </c>
      <c r="J20" s="88">
        <f>H20*I$20</f>
        <v>5</v>
      </c>
      <c r="K20" s="796"/>
    </row>
    <row r="21" spans="1:11" ht="30.75" customHeight="1" x14ac:dyDescent="0.2">
      <c r="A21" s="787"/>
      <c r="B21" s="97" t="str">
        <f>B9</f>
        <v>FIMAS</v>
      </c>
      <c r="C21" s="208">
        <v>1</v>
      </c>
      <c r="D21" s="209">
        <v>1</v>
      </c>
      <c r="E21" s="210">
        <v>1</v>
      </c>
      <c r="F21" s="92">
        <f t="shared" si="0"/>
        <v>1</v>
      </c>
      <c r="G21" s="790"/>
      <c r="H21" s="460">
        <f>F21/$G20</f>
        <v>1</v>
      </c>
      <c r="I21" s="793"/>
      <c r="J21" s="91">
        <f>H21*I$20</f>
        <v>5</v>
      </c>
      <c r="K21" s="796"/>
    </row>
    <row r="22" spans="1:11" ht="30.75" customHeight="1" x14ac:dyDescent="0.2">
      <c r="A22" s="788"/>
      <c r="B22" s="98" t="str">
        <f>B10</f>
        <v>KARL STORZ ENDOSCOPIA ITALIA S.r.l.</v>
      </c>
      <c r="C22" s="211">
        <v>1</v>
      </c>
      <c r="D22" s="212">
        <v>1</v>
      </c>
      <c r="E22" s="213">
        <v>1</v>
      </c>
      <c r="F22" s="92">
        <f t="shared" si="0"/>
        <v>1</v>
      </c>
      <c r="G22" s="791"/>
      <c r="H22" s="486">
        <f>F22/$G20</f>
        <v>1</v>
      </c>
      <c r="I22" s="794"/>
      <c r="J22" s="91">
        <f>H22*I$20</f>
        <v>5</v>
      </c>
      <c r="K22" s="796"/>
    </row>
    <row r="23" spans="1:11" ht="30.75" customHeight="1" thickBot="1" x14ac:dyDescent="0.25">
      <c r="A23" s="805"/>
      <c r="B23" s="100" t="str">
        <f t="shared" ref="B23" si="1">B11</f>
        <v>MEDITREND SRL</v>
      </c>
      <c r="C23" s="214">
        <v>1</v>
      </c>
      <c r="D23" s="215">
        <v>1</v>
      </c>
      <c r="E23" s="216">
        <v>1</v>
      </c>
      <c r="F23" s="101">
        <f t="shared" si="0"/>
        <v>1</v>
      </c>
      <c r="G23" s="806"/>
      <c r="H23" s="463">
        <f>F23/$G20</f>
        <v>1</v>
      </c>
      <c r="I23" s="807"/>
      <c r="J23" s="102">
        <f>H23*I$20</f>
        <v>5</v>
      </c>
      <c r="K23" s="797"/>
    </row>
    <row r="24" spans="1:11" ht="15.75" x14ac:dyDescent="0.25">
      <c r="A24" s="103"/>
      <c r="B24" s="104"/>
      <c r="C24" s="105"/>
      <c r="D24" s="105"/>
      <c r="E24" s="105"/>
      <c r="F24" s="105"/>
      <c r="G24" s="105"/>
      <c r="H24" s="105"/>
      <c r="I24" s="105"/>
      <c r="J24" s="105"/>
      <c r="K24" s="105"/>
    </row>
    <row r="25" spans="1:11" ht="16.5" thickBot="1" x14ac:dyDescent="0.3">
      <c r="A25" s="103"/>
      <c r="B25" s="104"/>
      <c r="C25" s="105"/>
      <c r="D25" s="105"/>
      <c r="E25" s="105"/>
      <c r="F25" s="105"/>
      <c r="G25" s="105"/>
      <c r="H25" s="105"/>
      <c r="I25" s="105"/>
      <c r="J25" s="105"/>
      <c r="K25" s="105"/>
    </row>
    <row r="26" spans="1:11" ht="15.75" x14ac:dyDescent="0.25">
      <c r="A26" s="798" t="s">
        <v>626</v>
      </c>
      <c r="B26" s="799"/>
      <c r="C26" s="106"/>
      <c r="D26" s="106"/>
      <c r="E26" s="106"/>
      <c r="F26" s="106"/>
      <c r="G26" s="106"/>
      <c r="H26" s="105"/>
      <c r="I26" s="105"/>
      <c r="J26" s="105"/>
      <c r="K26" s="105"/>
    </row>
    <row r="27" spans="1:11" ht="16.5" thickBot="1" x14ac:dyDescent="0.3">
      <c r="A27" s="800"/>
      <c r="B27" s="801"/>
      <c r="C27" s="106"/>
      <c r="D27" s="106"/>
      <c r="E27" s="106"/>
      <c r="F27" s="106"/>
      <c r="G27" s="106"/>
      <c r="H27" s="105"/>
      <c r="I27" s="105"/>
      <c r="J27" s="105"/>
      <c r="K27" s="105"/>
    </row>
    <row r="28" spans="1:11" ht="15.75" x14ac:dyDescent="0.25">
      <c r="A28" s="107" t="str">
        <f>B8</f>
        <v>MOVI SPA</v>
      </c>
      <c r="B28" s="108">
        <f>J8+J12+J16+J20</f>
        <v>75.833333333333329</v>
      </c>
      <c r="C28" s="599"/>
      <c r="D28" s="531"/>
      <c r="E28" s="531"/>
      <c r="F28" s="532"/>
      <c r="G28" s="531"/>
      <c r="H28" s="105"/>
      <c r="I28" s="105"/>
      <c r="J28" s="105"/>
      <c r="K28" s="105"/>
    </row>
    <row r="29" spans="1:11" ht="15.75" x14ac:dyDescent="0.25">
      <c r="A29" s="107" t="str">
        <f t="shared" ref="A29:A31" si="2">B9</f>
        <v>FIMAS</v>
      </c>
      <c r="B29" s="108">
        <f>J9+J13+J17+J21</f>
        <v>75.833333333333329</v>
      </c>
      <c r="C29" s="599"/>
      <c r="D29" s="531"/>
      <c r="E29" s="531"/>
      <c r="F29" s="532"/>
      <c r="G29" s="531"/>
      <c r="H29" s="105"/>
      <c r="I29" s="105"/>
      <c r="J29" s="105"/>
      <c r="K29" s="105"/>
    </row>
    <row r="30" spans="1:11" ht="15.75" x14ac:dyDescent="0.25">
      <c r="A30" s="107" t="str">
        <f t="shared" si="2"/>
        <v>KARL STORZ ENDOSCOPIA ITALIA S.r.l.</v>
      </c>
      <c r="B30" s="108">
        <f>J10+J14+J18+J22</f>
        <v>75.833333333333329</v>
      </c>
      <c r="C30" s="599"/>
      <c r="D30" s="531"/>
      <c r="E30" s="531"/>
      <c r="F30" s="532"/>
      <c r="G30" s="531"/>
      <c r="H30" s="105"/>
      <c r="I30" s="105"/>
      <c r="J30" s="105"/>
      <c r="K30" s="105"/>
    </row>
    <row r="31" spans="1:11" ht="16.5" thickBot="1" x14ac:dyDescent="0.3">
      <c r="A31" s="569" t="str">
        <f t="shared" si="2"/>
        <v>MEDITREND SRL</v>
      </c>
      <c r="B31" s="560">
        <f>J11+J15+J19+J23</f>
        <v>80</v>
      </c>
      <c r="C31" s="599"/>
      <c r="D31" s="531"/>
      <c r="E31" s="531"/>
      <c r="F31" s="532"/>
      <c r="G31" s="531"/>
      <c r="H31" s="105"/>
      <c r="I31" s="105"/>
      <c r="J31" s="105"/>
      <c r="K31" s="105"/>
    </row>
    <row r="32" spans="1:11" x14ac:dyDescent="0.2">
      <c r="C32" s="536"/>
      <c r="D32" s="536"/>
      <c r="E32" s="536"/>
      <c r="F32" s="536"/>
      <c r="G32" s="536"/>
    </row>
    <row r="33" spans="3:7" x14ac:dyDescent="0.2">
      <c r="C33" s="536"/>
      <c r="D33" s="536"/>
      <c r="E33" s="536"/>
      <c r="F33" s="536"/>
      <c r="G33" s="536"/>
    </row>
  </sheetData>
  <sheetProtection formatCells="0" formatColumns="0" formatRows="0" insertColumns="0" insertRows="0" insertHyperlinks="0" deleteColumns="0" deleteRows="0" sort="0" autoFilter="0" pivotTables="0"/>
  <mergeCells count="19">
    <mergeCell ref="A26:B27"/>
    <mergeCell ref="A12:A15"/>
    <mergeCell ref="G12:G15"/>
    <mergeCell ref="A16:A19"/>
    <mergeCell ref="G16:G19"/>
    <mergeCell ref="A20:A23"/>
    <mergeCell ref="G20:G23"/>
    <mergeCell ref="A8:A11"/>
    <mergeCell ref="G8:G11"/>
    <mergeCell ref="I8:I11"/>
    <mergeCell ref="B1:K1"/>
    <mergeCell ref="A2:K2"/>
    <mergeCell ref="A3:K3"/>
    <mergeCell ref="A4:K4"/>
    <mergeCell ref="A5:K6"/>
    <mergeCell ref="K8:K23"/>
    <mergeCell ref="I12:I15"/>
    <mergeCell ref="I16:I19"/>
    <mergeCell ref="I20:I23"/>
  </mergeCells>
  <conditionalFormatting sqref="F28:F3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dimension ref="A1:M23"/>
  <sheetViews>
    <sheetView workbookViewId="0">
      <selection activeCell="L10" sqref="L10"/>
    </sheetView>
  </sheetViews>
  <sheetFormatPr defaultColWidth="9.140625" defaultRowHeight="12.75" x14ac:dyDescent="0.2"/>
  <cols>
    <col min="1" max="1" width="36.285156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612</v>
      </c>
      <c r="B2" s="775"/>
      <c r="C2" s="775"/>
      <c r="D2" s="775"/>
      <c r="E2" s="775"/>
      <c r="F2" s="775"/>
      <c r="G2" s="775"/>
      <c r="H2" s="775"/>
      <c r="I2" s="775"/>
      <c r="J2" s="775"/>
      <c r="K2" s="776"/>
      <c r="L2" s="105"/>
      <c r="M2" s="105"/>
    </row>
    <row r="3" spans="1:13" ht="21" thickBot="1" x14ac:dyDescent="0.35">
      <c r="A3" s="777" t="str">
        <f>'Elenco Lotti'!B468</f>
        <v>9836095A5D</v>
      </c>
      <c r="B3" s="778"/>
      <c r="C3" s="778"/>
      <c r="D3" s="778"/>
      <c r="E3" s="778"/>
      <c r="F3" s="778"/>
      <c r="G3" s="778"/>
      <c r="H3" s="778"/>
      <c r="I3" s="778"/>
      <c r="J3" s="778"/>
      <c r="K3" s="779"/>
      <c r="L3" s="105"/>
      <c r="M3" s="105"/>
    </row>
    <row r="4" spans="1:13" ht="21" thickBot="1" x14ac:dyDescent="0.35">
      <c r="A4" s="802" t="str">
        <f>'LOTTO 168'!A4:K4</f>
        <v>Ottiche endoscopiche</v>
      </c>
      <c r="B4" s="803"/>
      <c r="C4" s="803"/>
      <c r="D4" s="803"/>
      <c r="E4" s="803"/>
      <c r="F4" s="803"/>
      <c r="G4" s="803"/>
      <c r="H4" s="803"/>
      <c r="I4" s="803"/>
      <c r="J4" s="803"/>
      <c r="K4" s="804"/>
      <c r="L4" s="105"/>
      <c r="M4" s="105"/>
    </row>
    <row r="5" spans="1:13" ht="24" customHeight="1" x14ac:dyDescent="0.25">
      <c r="A5" s="780" t="str">
        <f>'Elenco Lotti'!C467</f>
        <v>Gommini cappuccio per canali operativi di strumenti endoscopici rigidi</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169'!A28</f>
        <v>MOVI SPA</v>
      </c>
      <c r="J8" s="811">
        <f>'LOTTO 169'!B28</f>
        <v>75.833333333333329</v>
      </c>
      <c r="K8" s="812"/>
      <c r="L8" s="117"/>
      <c r="M8" s="118"/>
    </row>
    <row r="9" spans="1:13" ht="16.5" thickBot="1" x14ac:dyDescent="0.3">
      <c r="A9" s="808"/>
      <c r="B9" s="808"/>
      <c r="C9" s="808"/>
      <c r="D9" s="808"/>
      <c r="E9" s="808"/>
      <c r="F9" s="808"/>
      <c r="G9" s="808"/>
      <c r="H9" s="808"/>
      <c r="I9" s="144" t="str">
        <f>'LOTTO 169'!A29</f>
        <v>FIMAS</v>
      </c>
      <c r="J9" s="811">
        <f>'LOTTO 169'!B29</f>
        <v>75.833333333333329</v>
      </c>
      <c r="K9" s="812"/>
      <c r="L9" s="117"/>
      <c r="M9" s="118"/>
    </row>
    <row r="10" spans="1:13" ht="16.5" thickBot="1" x14ac:dyDescent="0.3">
      <c r="A10" s="813" t="s">
        <v>430</v>
      </c>
      <c r="B10" s="814"/>
      <c r="C10" s="814"/>
      <c r="D10" s="815"/>
      <c r="E10" s="119"/>
      <c r="F10" s="119"/>
      <c r="G10" s="119"/>
      <c r="H10" s="119"/>
      <c r="I10" s="144" t="str">
        <f>'LOTTO 169'!A30</f>
        <v>KARL STORZ ENDOSCOPIA ITALIA S.r.l.</v>
      </c>
      <c r="J10" s="811">
        <f>'LOTTO 169'!B30</f>
        <v>75.833333333333329</v>
      </c>
      <c r="K10" s="812"/>
      <c r="L10" s="117"/>
      <c r="M10" s="118"/>
    </row>
    <row r="11" spans="1:13" ht="16.5" thickBot="1" x14ac:dyDescent="0.3">
      <c r="A11" s="816"/>
      <c r="B11" s="817"/>
      <c r="C11" s="817"/>
      <c r="D11" s="818"/>
      <c r="E11" s="119"/>
      <c r="F11" s="119"/>
      <c r="G11" s="119"/>
      <c r="H11" s="119"/>
      <c r="I11" s="144" t="str">
        <f>'LOTTO 169'!A31</f>
        <v>MEDITREND SRL</v>
      </c>
      <c r="J11" s="811">
        <f>'LOTTO 169'!B31</f>
        <v>80</v>
      </c>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Lotti'!O467</f>
        <v>1590</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6.5" thickBot="1" x14ac:dyDescent="0.25">
      <c r="A20" s="132" t="str">
        <f>I8</f>
        <v>MOVI SPA</v>
      </c>
      <c r="B20" s="202"/>
      <c r="C20" s="835">
        <v>0.5</v>
      </c>
      <c r="D20" s="835">
        <f>MAX(B20:B23)</f>
        <v>0</v>
      </c>
      <c r="E20" s="383" t="e">
        <f>POWER(B20/$D$20,$C$20)</f>
        <v>#DIV/0!</v>
      </c>
      <c r="F20" s="835">
        <v>40</v>
      </c>
      <c r="G20" s="383" t="e">
        <f>E20*$F$20</f>
        <v>#DIV/0!</v>
      </c>
      <c r="H20" s="134">
        <f>TRUNC($G$13-($G$13/100*B20),2)</f>
        <v>1590</v>
      </c>
      <c r="I20" s="135" t="str">
        <f>A20</f>
        <v>MOVI SPA</v>
      </c>
      <c r="J20" s="383">
        <f>IF(I20=I8,J8,IF(I20=$H$7,$I$7,IF(I20=$H$8,$I$8,IF(I20=#REF!,#REF!,IF(I20=$H$10,$I$10,IF(I20=$H$11,$I$11,"1"))))))</f>
        <v>75.833333333333329</v>
      </c>
      <c r="K20" s="383" t="e">
        <f>G20</f>
        <v>#DIV/0!</v>
      </c>
      <c r="L20" s="70" t="e">
        <f>SUM(J20,K20)</f>
        <v>#DIV/0!</v>
      </c>
      <c r="M20" s="71" t="e">
        <f>IF(AND(K20&gt;=20,J20&gt;=60),"ANOMALIA","NO ANOMALIA")</f>
        <v>#DIV/0!</v>
      </c>
    </row>
    <row r="21" spans="1:13" ht="16.5" thickBot="1" x14ac:dyDescent="0.25">
      <c r="A21" s="132" t="str">
        <f t="shared" ref="A21:A23" si="0">I9</f>
        <v>FIMAS</v>
      </c>
      <c r="B21" s="203"/>
      <c r="C21" s="836"/>
      <c r="D21" s="836"/>
      <c r="E21" s="384" t="e">
        <f>POWER(B21/$D$20,$C$20)</f>
        <v>#DIV/0!</v>
      </c>
      <c r="F21" s="836"/>
      <c r="G21" s="384" t="e">
        <f>E21*$F$20</f>
        <v>#DIV/0!</v>
      </c>
      <c r="H21" s="138">
        <f>TRUNC($G$13-($G$13/100*B21),2)</f>
        <v>1590</v>
      </c>
      <c r="I21" s="139" t="str">
        <f>A21</f>
        <v>FIMAS</v>
      </c>
      <c r="J21" s="384">
        <f>IF(I21=I9,J9,IF(I21=$H$7,$I$7,IF(I21=$H$8,$I$8,IF(I21=#REF!,#REF!,IF(I21=$H$10,$I$10,IF(I21=$H$11,$I$11,"1"))))))</f>
        <v>75.833333333333329</v>
      </c>
      <c r="K21" s="384" t="e">
        <f>G21</f>
        <v>#DIV/0!</v>
      </c>
      <c r="L21" s="72" t="e">
        <f>SUM(J21,K21)</f>
        <v>#DIV/0!</v>
      </c>
      <c r="M21" s="73" t="e">
        <f>IF(AND(K21&gt;=20,J21&gt;=60),"ANOMALIA","NO ANOMALIA")</f>
        <v>#DIV/0!</v>
      </c>
    </row>
    <row r="22" spans="1:13" ht="16.5" thickBot="1" x14ac:dyDescent="0.25">
      <c r="A22" s="132" t="str">
        <f t="shared" si="0"/>
        <v>KARL STORZ ENDOSCOPIA ITALIA S.r.l.</v>
      </c>
      <c r="B22" s="499"/>
      <c r="C22" s="858"/>
      <c r="D22" s="858"/>
      <c r="E22" s="488" t="e">
        <f>POWER(B22/$D$20,$C$20)</f>
        <v>#DIV/0!</v>
      </c>
      <c r="F22" s="858"/>
      <c r="G22" s="488" t="e">
        <f>E22*$F$20</f>
        <v>#DIV/0!</v>
      </c>
      <c r="H22" s="138">
        <f>TRUNC($G$13-($G$13/100*B22),2)</f>
        <v>1590</v>
      </c>
      <c r="I22" s="139" t="str">
        <f>A22</f>
        <v>KARL STORZ ENDOSCOPIA ITALIA S.r.l.</v>
      </c>
      <c r="J22" s="488">
        <f>IF(I22=I10,J10,IF(I22=$H$7,$I$7,IF(I22=$H$8,$I$8,IF(I22=#REF!,#REF!,IF(I22=$H$10,$I$10,IF(I22=$H$11,$I$11,"1"))))))</f>
        <v>75.833333333333329</v>
      </c>
      <c r="K22" s="488" t="e">
        <f>G22</f>
        <v>#DIV/0!</v>
      </c>
      <c r="L22" s="72" t="e">
        <f>SUM(J22,K22)</f>
        <v>#DIV/0!</v>
      </c>
      <c r="M22" s="73" t="e">
        <f>IF(AND(K22&gt;=20,J22&gt;=60),"ANOMALIA","NO ANOMALIA")</f>
        <v>#DIV/0!</v>
      </c>
    </row>
    <row r="23" spans="1:13" ht="16.5" thickBot="1" x14ac:dyDescent="0.25">
      <c r="A23" s="132" t="str">
        <f t="shared" si="0"/>
        <v>MEDITREND SRL</v>
      </c>
      <c r="B23" s="204"/>
      <c r="C23" s="837"/>
      <c r="D23" s="837"/>
      <c r="E23" s="385" t="e">
        <f>POWER(B23/$D$20,$C$20)</f>
        <v>#DIV/0!</v>
      </c>
      <c r="F23" s="837"/>
      <c r="G23" s="385" t="e">
        <f>E23*$F$20</f>
        <v>#DIV/0!</v>
      </c>
      <c r="H23" s="142">
        <f>TRUNC($G$13-($G$13/100*B23),2)</f>
        <v>1590</v>
      </c>
      <c r="I23" s="143" t="str">
        <f>A23</f>
        <v>MEDITREND SRL</v>
      </c>
      <c r="J23" s="488">
        <f>IF(I23=I11,J11,IF(I23=$H$7,$I$7,IF(I23=$H$8,$I$8,IF(I23=#REF!,#REF!,IF(I23=$H$10,$I$10,IF(I23=$H$11,$I$11,"1"))))))</f>
        <v>80</v>
      </c>
      <c r="K23" s="385" t="e">
        <f>G23</f>
        <v>#DIV/0!</v>
      </c>
      <c r="L23" s="74" t="e">
        <f>SUM(J23,K23)</f>
        <v>#DIV/0!</v>
      </c>
      <c r="M23" s="75" t="e">
        <f>IF(AND(K23&gt;=20,J23&gt;=60),"ANOMALIA","NO ANOMALIA")</f>
        <v>#DIV/0!</v>
      </c>
    </row>
  </sheetData>
  <sheetProtection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19" priority="1" operator="containsText" text="NO ANOMALIA">
      <formula>NOT(ISERROR(SEARCH("NO ANOMALIA",M20)))</formula>
    </cfRule>
    <cfRule type="containsText" dxfId="18" priority="2" operator="containsText" text="ANOMALIA">
      <formula>NOT(ISERROR(SEARCH("ANOMALIA",M20)))</formula>
    </cfRule>
  </conditionalFormatting>
  <conditionalFormatting sqref="M20:M23">
    <cfRule type="containsText" dxfId="17" priority="3" operator="containsText" text="ANOMALIA">
      <formula>NOT(ISERROR(SEARCH("ANOMALIA",M20)))</formula>
    </cfRule>
  </conditionalFormatting>
  <conditionalFormatting sqref="L20:L23">
    <cfRule type="expression" dxfId="16" priority="4">
      <formula>L20=MAX($L$20:$L$27)</formula>
    </cfRule>
  </conditionalFormatting>
  <pageMargins left="0.7" right="0.7" top="0.75" bottom="0.75" header="0.3" footer="0.3"/>
  <pageSetup paperSize="9" orientation="portrait" r:id="rId1"/>
  <drawing r:id="rId2"/>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pageSetUpPr fitToPage="1"/>
  </sheetPr>
  <dimension ref="A1:K16"/>
  <sheetViews>
    <sheetView topLeftCell="A7" workbookViewId="0">
      <selection activeCell="H29" sqref="H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613</v>
      </c>
      <c r="B2" s="775"/>
      <c r="C2" s="775"/>
      <c r="D2" s="775"/>
      <c r="E2" s="775"/>
      <c r="F2" s="775"/>
      <c r="G2" s="775"/>
      <c r="H2" s="775"/>
      <c r="I2" s="775"/>
      <c r="J2" s="775"/>
      <c r="K2" s="776"/>
    </row>
    <row r="3" spans="1:11" ht="21" thickBot="1" x14ac:dyDescent="0.35">
      <c r="A3" s="777" t="str">
        <f>'Elenco Lotti'!B471</f>
        <v>98361030FA</v>
      </c>
      <c r="B3" s="778"/>
      <c r="C3" s="778"/>
      <c r="D3" s="778"/>
      <c r="E3" s="778"/>
      <c r="F3" s="778"/>
      <c r="G3" s="778"/>
      <c r="H3" s="778"/>
      <c r="I3" s="778"/>
      <c r="J3" s="778"/>
      <c r="K3" s="779"/>
    </row>
    <row r="4" spans="1:11" ht="21" thickBot="1" x14ac:dyDescent="0.35">
      <c r="A4" s="802" t="str">
        <f>'LOTTO 169'!A4:K4</f>
        <v>Ottiche endoscopiche</v>
      </c>
      <c r="B4" s="803"/>
      <c r="C4" s="803"/>
      <c r="D4" s="803"/>
      <c r="E4" s="803"/>
      <c r="F4" s="803"/>
      <c r="G4" s="803"/>
      <c r="H4" s="803"/>
      <c r="I4" s="803"/>
      <c r="J4" s="803"/>
      <c r="K4" s="804"/>
    </row>
    <row r="5" spans="1:11" x14ac:dyDescent="0.2">
      <c r="A5" s="780" t="str">
        <f>'Elenco Lotti'!C471</f>
        <v>Valvola antireflusso per canale operativo di ureteroscopio rigido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58" t="s">
        <v>622</v>
      </c>
      <c r="B8" s="151" t="str">
        <f>'Elenco Lotti'!R471</f>
        <v>MEDITREND SRL</v>
      </c>
      <c r="C8" s="205">
        <v>0.9</v>
      </c>
      <c r="D8" s="206">
        <v>0.9</v>
      </c>
      <c r="E8" s="207">
        <v>0.9</v>
      </c>
      <c r="F8" s="89">
        <f>AVERAGE(C8:E8)</f>
        <v>0.9</v>
      </c>
      <c r="G8" s="459">
        <f>MAX(F8:F8)</f>
        <v>0.9</v>
      </c>
      <c r="H8" s="459">
        <f>F8/$G8</f>
        <v>1</v>
      </c>
      <c r="I8" s="462">
        <v>50</v>
      </c>
      <c r="J8" s="88">
        <f>H8*I$8</f>
        <v>50</v>
      </c>
      <c r="K8" s="795" t="s">
        <v>725</v>
      </c>
    </row>
    <row r="9" spans="1:11" ht="48" customHeight="1" thickBot="1" x14ac:dyDescent="0.25">
      <c r="A9" s="458" t="s">
        <v>623</v>
      </c>
      <c r="B9" s="96" t="str">
        <f>B8</f>
        <v>MEDITREND SRL</v>
      </c>
      <c r="C9" s="205">
        <v>0.9</v>
      </c>
      <c r="D9" s="206">
        <v>0.9</v>
      </c>
      <c r="E9" s="207">
        <v>0.9</v>
      </c>
      <c r="F9" s="89">
        <f>AVERAGE(C9:E9)</f>
        <v>0.9</v>
      </c>
      <c r="G9" s="459">
        <f>MAX(F9:F9)</f>
        <v>0.9</v>
      </c>
      <c r="H9" s="459">
        <f>F9/$G9</f>
        <v>1</v>
      </c>
      <c r="I9" s="462">
        <v>15</v>
      </c>
      <c r="J9" s="88">
        <f>H9*I$9</f>
        <v>15</v>
      </c>
      <c r="K9" s="796"/>
    </row>
    <row r="10" spans="1:11" ht="48" customHeight="1" thickBot="1" x14ac:dyDescent="0.25">
      <c r="A10" s="235" t="s">
        <v>427</v>
      </c>
      <c r="B10" s="236" t="str">
        <f>B8</f>
        <v>MEDITREND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MEDITREND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MEDITREND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dimension ref="A1:M19"/>
  <sheetViews>
    <sheetView workbookViewId="0">
      <selection activeCell="L4" sqref="L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613</v>
      </c>
      <c r="B2" s="775"/>
      <c r="C2" s="775"/>
      <c r="D2" s="775"/>
      <c r="E2" s="775"/>
      <c r="F2" s="775"/>
      <c r="G2" s="775"/>
      <c r="H2" s="775"/>
      <c r="I2" s="775"/>
      <c r="J2" s="775"/>
      <c r="K2" s="776"/>
      <c r="L2" s="105"/>
      <c r="M2" s="105"/>
    </row>
    <row r="3" spans="1:13" ht="21" thickBot="1" x14ac:dyDescent="0.35">
      <c r="A3" s="777" t="str">
        <f>'Elenco Lotti'!B471</f>
        <v>98361030FA</v>
      </c>
      <c r="B3" s="778"/>
      <c r="C3" s="778"/>
      <c r="D3" s="778"/>
      <c r="E3" s="778"/>
      <c r="F3" s="778"/>
      <c r="G3" s="778"/>
      <c r="H3" s="778"/>
      <c r="I3" s="778"/>
      <c r="J3" s="778"/>
      <c r="K3" s="779"/>
      <c r="L3" s="105"/>
      <c r="M3" s="105"/>
    </row>
    <row r="4" spans="1:13" ht="21" thickBot="1" x14ac:dyDescent="0.35">
      <c r="A4" s="802" t="str">
        <f>'LOTTO 169'!A4:K4</f>
        <v>Ottiche endoscopiche</v>
      </c>
      <c r="B4" s="803"/>
      <c r="C4" s="803"/>
      <c r="D4" s="803"/>
      <c r="E4" s="803"/>
      <c r="F4" s="803"/>
      <c r="G4" s="803"/>
      <c r="H4" s="803"/>
      <c r="I4" s="803"/>
      <c r="J4" s="803"/>
      <c r="K4" s="804"/>
      <c r="L4" s="105"/>
      <c r="M4" s="105"/>
    </row>
    <row r="5" spans="1:13" ht="21.75" customHeight="1" x14ac:dyDescent="0.25">
      <c r="A5" s="780" t="str">
        <f>'Elenco Lotti'!C471</f>
        <v>Valvola antireflusso per canale operativo di ureteroscopio rigido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170'!A16</f>
        <v>MEDITREND SRL</v>
      </c>
      <c r="J8" s="811">
        <f>'LOTTO 12'!B15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82"/>
      <c r="F12" s="105"/>
      <c r="G12" s="822" t="s">
        <v>432</v>
      </c>
      <c r="H12" s="823"/>
      <c r="I12" s="150"/>
      <c r="J12" s="828"/>
      <c r="K12" s="829"/>
      <c r="L12" s="117"/>
      <c r="M12" s="118"/>
    </row>
    <row r="13" spans="1:13" ht="16.5" thickBot="1" x14ac:dyDescent="0.3">
      <c r="A13" s="819" t="s">
        <v>433</v>
      </c>
      <c r="B13" s="820"/>
      <c r="C13" s="820"/>
      <c r="D13" s="821"/>
      <c r="E13" s="382"/>
      <c r="F13" s="105"/>
      <c r="G13" s="824">
        <f>'Elenco Lotti'!O471</f>
        <v>1590</v>
      </c>
      <c r="H13" s="825"/>
      <c r="I13" s="150"/>
      <c r="J13" s="828"/>
      <c r="K13" s="829"/>
      <c r="L13" s="117"/>
      <c r="M13" s="118"/>
    </row>
    <row r="14" spans="1:13" ht="16.5" thickBot="1" x14ac:dyDescent="0.3">
      <c r="A14" s="826" t="s">
        <v>434</v>
      </c>
      <c r="B14" s="820"/>
      <c r="C14" s="820"/>
      <c r="D14" s="821"/>
      <c r="E14" s="382"/>
      <c r="F14" s="105"/>
      <c r="G14" s="827"/>
      <c r="H14" s="827"/>
      <c r="I14" s="150"/>
      <c r="J14" s="828"/>
      <c r="K14" s="829"/>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MEDITREND SRL</v>
      </c>
      <c r="B19" s="246"/>
      <c r="C19" s="247">
        <v>0.5</v>
      </c>
      <c r="D19" s="247">
        <f>MAX(B19:B19)</f>
        <v>0</v>
      </c>
      <c r="E19" s="247" t="e">
        <f>POWER(B19/$D$19,$C$19)</f>
        <v>#DIV/0!</v>
      </c>
      <c r="F19" s="247">
        <v>40</v>
      </c>
      <c r="G19" s="247" t="e">
        <f>E19*$F$19</f>
        <v>#DIV/0!</v>
      </c>
      <c r="H19" s="248">
        <f>TRUNC($G$13-($G$13/100*B19),2)</f>
        <v>1590</v>
      </c>
      <c r="I19" s="249" t="str">
        <f>A19</f>
        <v>MEDITREND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15" priority="1" operator="containsText" text="NO ANOMALIA">
      <formula>NOT(ISERROR(SEARCH("NO ANOMALIA",M19)))</formula>
    </cfRule>
    <cfRule type="containsText" dxfId="14" priority="2" operator="containsText" text="ANOMALIA">
      <formula>NOT(ISERROR(SEARCH("ANOMALIA",M19)))</formula>
    </cfRule>
  </conditionalFormatting>
  <conditionalFormatting sqref="M19">
    <cfRule type="containsText" dxfId="13" priority="3" operator="containsText" text="ANOMALIA">
      <formula>NOT(ISERROR(SEARCH("ANOMALIA",M19)))</formula>
    </cfRule>
  </conditionalFormatting>
  <conditionalFormatting sqref="L19">
    <cfRule type="expression" dxfId="12" priority="4">
      <formula>L19=MAX($L$19:$L$23)</formula>
    </cfRule>
  </conditionalFormatting>
  <pageMargins left="0.7" right="0.7" top="0.75" bottom="0.75" header="0.3" footer="0.3"/>
  <pageSetup paperSize="9" orientation="portrait" r:id="rId1"/>
  <drawing r:id="rId2"/>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pageSetUpPr fitToPage="1"/>
  </sheetPr>
  <dimension ref="A1:K29"/>
  <sheetViews>
    <sheetView workbookViewId="0">
      <selection activeCell="G25" sqref="G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614</v>
      </c>
      <c r="B2" s="775"/>
      <c r="C2" s="775"/>
      <c r="D2" s="775"/>
      <c r="E2" s="775"/>
      <c r="F2" s="775"/>
      <c r="G2" s="775"/>
      <c r="H2" s="775"/>
      <c r="I2" s="775"/>
      <c r="J2" s="775"/>
      <c r="K2" s="776"/>
    </row>
    <row r="3" spans="1:11" ht="21" thickBot="1" x14ac:dyDescent="0.35">
      <c r="A3" s="777" t="str">
        <f>'Elenco Lotti'!B472</f>
        <v>9836114A0B</v>
      </c>
      <c r="B3" s="778"/>
      <c r="C3" s="778"/>
      <c r="D3" s="778"/>
      <c r="E3" s="778"/>
      <c r="F3" s="778"/>
      <c r="G3" s="778"/>
      <c r="H3" s="778"/>
      <c r="I3" s="778"/>
      <c r="J3" s="778"/>
      <c r="K3" s="779"/>
    </row>
    <row r="4" spans="1:11" ht="21" thickBot="1" x14ac:dyDescent="0.35">
      <c r="A4" s="802" t="str">
        <f>'ECONOMICA LOTTO 169'!A4:K4</f>
        <v>Ottiche endoscopiche</v>
      </c>
      <c r="B4" s="803"/>
      <c r="C4" s="803"/>
      <c r="D4" s="803"/>
      <c r="E4" s="803"/>
      <c r="F4" s="803"/>
      <c r="G4" s="803"/>
      <c r="H4" s="803"/>
      <c r="I4" s="803"/>
      <c r="J4" s="803"/>
      <c r="K4" s="804"/>
    </row>
    <row r="5" spans="1:11" x14ac:dyDescent="0.2">
      <c r="A5" s="780" t="str">
        <f>'Elenco Lotti'!C472</f>
        <v>Adattorore Tuohy-Borst 1 via e 2 vie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Lotti'!R472</f>
        <v>COLOPLAST</v>
      </c>
      <c r="C8" s="217">
        <v>0.9</v>
      </c>
      <c r="D8" s="206">
        <v>0.9</v>
      </c>
      <c r="E8" s="207">
        <v>0.9</v>
      </c>
      <c r="F8" s="609">
        <f>AVERAGE(C8:E8)</f>
        <v>0.9</v>
      </c>
      <c r="G8" s="789">
        <f>MAX(F8:F10)</f>
        <v>0.9</v>
      </c>
      <c r="H8" s="459">
        <f>F8/$G8</f>
        <v>1</v>
      </c>
      <c r="I8" s="792">
        <v>50</v>
      </c>
      <c r="J8" s="88">
        <f>H8*I$8</f>
        <v>50</v>
      </c>
      <c r="K8" s="795" t="s">
        <v>726</v>
      </c>
    </row>
    <row r="9" spans="1:11" ht="15.75" x14ac:dyDescent="0.2">
      <c r="A9" s="787"/>
      <c r="B9" s="469" t="str">
        <f>'Elenco Lotti'!R473</f>
        <v>ARS CHIRURGICA SRL</v>
      </c>
      <c r="C9" s="218">
        <v>0.9</v>
      </c>
      <c r="D9" s="209">
        <v>0.9</v>
      </c>
      <c r="E9" s="210">
        <v>0.9</v>
      </c>
      <c r="F9" s="610">
        <f t="shared" ref="F9:F19" si="0">AVERAGE(C9:E9)</f>
        <v>0.9</v>
      </c>
      <c r="G9" s="790"/>
      <c r="H9" s="460">
        <f>F9/$G8</f>
        <v>1</v>
      </c>
      <c r="I9" s="793"/>
      <c r="J9" s="91">
        <f>H9*I$8</f>
        <v>50</v>
      </c>
      <c r="K9" s="796"/>
    </row>
    <row r="10" spans="1:11" ht="16.5" thickBot="1" x14ac:dyDescent="0.25">
      <c r="A10" s="788"/>
      <c r="B10" s="470" t="str">
        <f>'Elenco Lotti'!R474</f>
        <v>OLYMPUS ITALIA SRL</v>
      </c>
      <c r="C10" s="220">
        <v>0.9</v>
      </c>
      <c r="D10" s="215">
        <v>0.9</v>
      </c>
      <c r="E10" s="216">
        <v>0.9</v>
      </c>
      <c r="F10" s="611">
        <f t="shared" si="0"/>
        <v>0.9</v>
      </c>
      <c r="G10" s="791"/>
      <c r="H10" s="461">
        <f>F10/$G8</f>
        <v>1</v>
      </c>
      <c r="I10" s="794"/>
      <c r="J10" s="94">
        <f>H10*I$8</f>
        <v>50</v>
      </c>
      <c r="K10" s="796"/>
    </row>
    <row r="11" spans="1:11" ht="15.75" customHeight="1" x14ac:dyDescent="0.2">
      <c r="A11" s="786" t="s">
        <v>623</v>
      </c>
      <c r="B11" s="478" t="str">
        <f>B8</f>
        <v>COLOPLAST</v>
      </c>
      <c r="C11" s="217">
        <v>0.9</v>
      </c>
      <c r="D11" s="206">
        <v>0.9</v>
      </c>
      <c r="E11" s="207">
        <v>0.9</v>
      </c>
      <c r="F11" s="609">
        <f t="shared" si="0"/>
        <v>0.9</v>
      </c>
      <c r="G11" s="789">
        <f>MAX(F11:F13)</f>
        <v>0.9</v>
      </c>
      <c r="H11" s="459">
        <f>F11/$G11</f>
        <v>1</v>
      </c>
      <c r="I11" s="792">
        <v>15</v>
      </c>
      <c r="J11" s="88">
        <f>H11*I$11</f>
        <v>15</v>
      </c>
      <c r="K11" s="796"/>
    </row>
    <row r="12" spans="1:11" ht="15.75" x14ac:dyDescent="0.2">
      <c r="A12" s="787"/>
      <c r="B12" s="400" t="str">
        <f>B9</f>
        <v>ARS CHIRURGICA SRL</v>
      </c>
      <c r="C12" s="218">
        <v>0.9</v>
      </c>
      <c r="D12" s="209">
        <v>0.9</v>
      </c>
      <c r="E12" s="210">
        <v>0.9</v>
      </c>
      <c r="F12" s="610">
        <f t="shared" si="0"/>
        <v>0.9</v>
      </c>
      <c r="G12" s="790"/>
      <c r="H12" s="460">
        <f>F12/$G11</f>
        <v>1</v>
      </c>
      <c r="I12" s="793"/>
      <c r="J12" s="91">
        <f>H12*I$11</f>
        <v>15</v>
      </c>
      <c r="K12" s="796"/>
    </row>
    <row r="13" spans="1:11" ht="16.5" thickBot="1" x14ac:dyDescent="0.25">
      <c r="A13" s="788"/>
      <c r="B13" s="401" t="str">
        <f>B10</f>
        <v>OLYMPUS ITALIA SRL</v>
      </c>
      <c r="C13" s="220">
        <v>0.9</v>
      </c>
      <c r="D13" s="215">
        <v>0.9</v>
      </c>
      <c r="E13" s="216">
        <v>0.9</v>
      </c>
      <c r="F13" s="611">
        <f t="shared" si="0"/>
        <v>0.9</v>
      </c>
      <c r="G13" s="791"/>
      <c r="H13" s="461">
        <f>F13/$G11</f>
        <v>1</v>
      </c>
      <c r="I13" s="794"/>
      <c r="J13" s="94">
        <f>H13*I$11</f>
        <v>15</v>
      </c>
      <c r="K13" s="796"/>
    </row>
    <row r="14" spans="1:11" ht="15.75" customHeight="1" x14ac:dyDescent="0.2">
      <c r="A14" s="786" t="s">
        <v>427</v>
      </c>
      <c r="B14" s="478" t="str">
        <f>B8</f>
        <v>COLOPLAST</v>
      </c>
      <c r="C14" s="217">
        <v>0.9</v>
      </c>
      <c r="D14" s="206">
        <v>0.9</v>
      </c>
      <c r="E14" s="207">
        <v>0.9</v>
      </c>
      <c r="F14" s="609">
        <f t="shared" si="0"/>
        <v>0.9</v>
      </c>
      <c r="G14" s="789">
        <f>MAX(F14:F16)</f>
        <v>0.9</v>
      </c>
      <c r="H14" s="459">
        <f>F14/$G14</f>
        <v>1</v>
      </c>
      <c r="I14" s="792">
        <v>10</v>
      </c>
      <c r="J14" s="88">
        <f>H14*I$14</f>
        <v>10</v>
      </c>
      <c r="K14" s="796"/>
    </row>
    <row r="15" spans="1:11" ht="15.75" x14ac:dyDescent="0.2">
      <c r="A15" s="787"/>
      <c r="B15" s="400" t="str">
        <f>B9</f>
        <v>ARS CHIRURGICA SRL</v>
      </c>
      <c r="C15" s="218">
        <v>0.9</v>
      </c>
      <c r="D15" s="209">
        <v>0.9</v>
      </c>
      <c r="E15" s="210">
        <v>0.9</v>
      </c>
      <c r="F15" s="610">
        <f t="shared" si="0"/>
        <v>0.9</v>
      </c>
      <c r="G15" s="790"/>
      <c r="H15" s="460">
        <f>F15/$G14</f>
        <v>1</v>
      </c>
      <c r="I15" s="793"/>
      <c r="J15" s="91">
        <f>H15*I$14</f>
        <v>10</v>
      </c>
      <c r="K15" s="796"/>
    </row>
    <row r="16" spans="1:11" ht="16.5" thickBot="1" x14ac:dyDescent="0.25">
      <c r="A16" s="805"/>
      <c r="B16" s="401" t="str">
        <f>B10</f>
        <v>OLYMPUS ITALIA SRL</v>
      </c>
      <c r="C16" s="220">
        <v>0.9</v>
      </c>
      <c r="D16" s="215">
        <v>0.9</v>
      </c>
      <c r="E16" s="216">
        <v>0.9</v>
      </c>
      <c r="F16" s="611">
        <f t="shared" si="0"/>
        <v>0.9</v>
      </c>
      <c r="G16" s="791"/>
      <c r="H16" s="461">
        <f>F16/$G14</f>
        <v>1</v>
      </c>
      <c r="I16" s="794"/>
      <c r="J16" s="94">
        <f>H16*I$14</f>
        <v>10</v>
      </c>
      <c r="K16" s="796"/>
    </row>
    <row r="17" spans="1:11" ht="16.5" customHeight="1" x14ac:dyDescent="0.2">
      <c r="A17" s="786" t="s">
        <v>621</v>
      </c>
      <c r="B17" s="99" t="str">
        <f>B8</f>
        <v>COLOPLAST</v>
      </c>
      <c r="C17" s="494">
        <v>1</v>
      </c>
      <c r="D17" s="495">
        <v>1</v>
      </c>
      <c r="E17" s="496">
        <v>1</v>
      </c>
      <c r="F17" s="89">
        <f t="shared" si="0"/>
        <v>1</v>
      </c>
      <c r="G17" s="789">
        <f>MAX(F17:F19)</f>
        <v>1</v>
      </c>
      <c r="H17" s="459">
        <f>F17/$G17</f>
        <v>1</v>
      </c>
      <c r="I17" s="792">
        <v>5</v>
      </c>
      <c r="J17" s="88">
        <f>H17*I$17</f>
        <v>5</v>
      </c>
      <c r="K17" s="796"/>
    </row>
    <row r="18" spans="1:11" ht="15.75" x14ac:dyDescent="0.2">
      <c r="A18" s="787"/>
      <c r="B18" s="97" t="str">
        <f t="shared" ref="B18:B19" si="1">B9</f>
        <v>ARS CHIRURGICA SRL</v>
      </c>
      <c r="C18" s="208">
        <v>1</v>
      </c>
      <c r="D18" s="209">
        <v>1</v>
      </c>
      <c r="E18" s="210">
        <v>1</v>
      </c>
      <c r="F18" s="92">
        <f t="shared" si="0"/>
        <v>1</v>
      </c>
      <c r="G18" s="790"/>
      <c r="H18" s="460">
        <f>F18/$G17</f>
        <v>1</v>
      </c>
      <c r="I18" s="793"/>
      <c r="J18" s="91">
        <f>H18*I$17</f>
        <v>5</v>
      </c>
      <c r="K18" s="796"/>
    </row>
    <row r="19" spans="1:11" ht="16.5" thickBot="1" x14ac:dyDescent="0.25">
      <c r="A19" s="805"/>
      <c r="B19" s="100" t="str">
        <f t="shared" si="1"/>
        <v>OLYMPUS ITALIA SRL</v>
      </c>
      <c r="C19" s="214">
        <v>1</v>
      </c>
      <c r="D19" s="215">
        <v>1</v>
      </c>
      <c r="E19" s="216">
        <v>1</v>
      </c>
      <c r="F19" s="101">
        <f t="shared" si="0"/>
        <v>1</v>
      </c>
      <c r="G19" s="806"/>
      <c r="H19" s="463">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627</v>
      </c>
      <c r="B22" s="799"/>
      <c r="C22" s="106"/>
      <c r="D22" s="106"/>
      <c r="E22" s="106"/>
      <c r="F22" s="106"/>
      <c r="G22" s="106"/>
      <c r="H22" s="427"/>
      <c r="I22" s="105"/>
      <c r="J22" s="105"/>
      <c r="K22" s="105"/>
    </row>
    <row r="23" spans="1:11" ht="16.5" thickBot="1" x14ac:dyDescent="0.3">
      <c r="A23" s="800"/>
      <c r="B23" s="801"/>
      <c r="C23" s="106"/>
      <c r="D23" s="106"/>
      <c r="E23" s="106"/>
      <c r="F23" s="106"/>
      <c r="G23" s="106"/>
      <c r="H23" s="427"/>
      <c r="I23" s="105"/>
      <c r="J23" s="105"/>
      <c r="K23" s="105"/>
    </row>
    <row r="24" spans="1:11" ht="15.75" x14ac:dyDescent="0.25">
      <c r="A24" s="107" t="str">
        <f>B8</f>
        <v>COLOPLAST</v>
      </c>
      <c r="B24" s="108">
        <f>J8+J11+J14+J17</f>
        <v>80</v>
      </c>
      <c r="C24" s="535"/>
      <c r="D24" s="531"/>
      <c r="E24" s="531"/>
      <c r="F24" s="532"/>
      <c r="G24" s="531"/>
      <c r="H24" s="427"/>
      <c r="I24" s="105"/>
      <c r="J24" s="105"/>
      <c r="K24" s="105"/>
    </row>
    <row r="25" spans="1:11" ht="15.75" x14ac:dyDescent="0.25">
      <c r="A25" s="110" t="str">
        <f>B9</f>
        <v>ARS CHIRURGICA SRL</v>
      </c>
      <c r="B25" s="108">
        <f t="shared" ref="B25:B26" si="2">J9+J12+J15+J18</f>
        <v>80</v>
      </c>
      <c r="C25" s="535"/>
      <c r="D25" s="531"/>
      <c r="E25" s="531"/>
      <c r="F25" s="532"/>
      <c r="G25" s="531"/>
      <c r="H25" s="427"/>
      <c r="I25" s="105"/>
      <c r="J25" s="105"/>
      <c r="K25" s="105"/>
    </row>
    <row r="26" spans="1:11" ht="16.5" thickBot="1" x14ac:dyDescent="0.3">
      <c r="A26" s="112" t="str">
        <f>B10</f>
        <v>OLYMPUS ITALIA SRL</v>
      </c>
      <c r="B26" s="560">
        <f t="shared" si="2"/>
        <v>80</v>
      </c>
      <c r="C26" s="535"/>
      <c r="D26" s="531"/>
      <c r="E26" s="531"/>
      <c r="F26" s="532"/>
      <c r="G26" s="531"/>
      <c r="H26" s="427"/>
      <c r="I26" s="105"/>
      <c r="J26" s="105"/>
      <c r="K26" s="105"/>
    </row>
    <row r="27" spans="1:11" x14ac:dyDescent="0.2">
      <c r="C27" s="536"/>
      <c r="D27" s="536"/>
      <c r="E27" s="536"/>
      <c r="F27" s="536"/>
      <c r="G27" s="536"/>
      <c r="H27" s="456"/>
    </row>
    <row r="28" spans="1:11" x14ac:dyDescent="0.2">
      <c r="C28" s="536"/>
      <c r="D28" s="536"/>
      <c r="E28" s="536"/>
      <c r="F28" s="536"/>
      <c r="G28" s="536"/>
      <c r="H28" s="456"/>
    </row>
    <row r="29" spans="1:11" x14ac:dyDescent="0.2">
      <c r="C29" s="456"/>
      <c r="D29" s="456"/>
      <c r="E29" s="456"/>
      <c r="F29" s="456"/>
      <c r="G29" s="456"/>
      <c r="H29" s="456"/>
    </row>
  </sheetData>
  <sheetProtection formatCells="0" formatColumns="0" formatRows="0" insertColumns="0" insertRows="0" insertHyperlinks="0" deleteColumns="0" deleteRows="0" sort="0" autoFilter="0" pivotTables="0"/>
  <mergeCells count="19">
    <mergeCell ref="A22:B23"/>
    <mergeCell ref="A11:A13"/>
    <mergeCell ref="G11:G13"/>
    <mergeCell ref="A14:A16"/>
    <mergeCell ref="G14:G16"/>
    <mergeCell ref="A17:A19"/>
    <mergeCell ref="G17:G19"/>
    <mergeCell ref="A8:A10"/>
    <mergeCell ref="G8:G10"/>
    <mergeCell ref="I8:I10"/>
    <mergeCell ref="B1:K1"/>
    <mergeCell ref="A2:K2"/>
    <mergeCell ref="A3:K3"/>
    <mergeCell ref="A4:K4"/>
    <mergeCell ref="A5:K6"/>
    <mergeCell ref="K8:K19"/>
    <mergeCell ref="I11:I13"/>
    <mergeCell ref="I14:I16"/>
    <mergeCell ref="I17:I19"/>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dimension ref="A1:M22"/>
  <sheetViews>
    <sheetView workbookViewId="0">
      <selection activeCell="L8" sqref="L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614</v>
      </c>
      <c r="B2" s="775"/>
      <c r="C2" s="775"/>
      <c r="D2" s="775"/>
      <c r="E2" s="775"/>
      <c r="F2" s="775"/>
      <c r="G2" s="775"/>
      <c r="H2" s="775"/>
      <c r="I2" s="775"/>
      <c r="J2" s="775"/>
      <c r="K2" s="776"/>
      <c r="L2" s="105"/>
      <c r="M2" s="105"/>
    </row>
    <row r="3" spans="1:13" ht="21" thickBot="1" x14ac:dyDescent="0.35">
      <c r="A3" s="777" t="str">
        <f>'Elenco Lotti'!B472</f>
        <v>9836114A0B</v>
      </c>
      <c r="B3" s="778"/>
      <c r="C3" s="778"/>
      <c r="D3" s="778"/>
      <c r="E3" s="778"/>
      <c r="F3" s="778"/>
      <c r="G3" s="778"/>
      <c r="H3" s="778"/>
      <c r="I3" s="778"/>
      <c r="J3" s="778"/>
      <c r="K3" s="779"/>
      <c r="L3" s="105"/>
      <c r="M3" s="105"/>
    </row>
    <row r="4" spans="1:13" ht="21" thickBot="1" x14ac:dyDescent="0.35">
      <c r="A4" s="802" t="str">
        <f>'ECONOMICA LOTTO 169'!A4:K4</f>
        <v>Ottiche endoscopiche</v>
      </c>
      <c r="B4" s="803"/>
      <c r="C4" s="803"/>
      <c r="D4" s="803"/>
      <c r="E4" s="803"/>
      <c r="F4" s="803"/>
      <c r="G4" s="803"/>
      <c r="H4" s="803"/>
      <c r="I4" s="803"/>
      <c r="J4" s="803"/>
      <c r="K4" s="804"/>
      <c r="L4" s="105"/>
      <c r="M4" s="105"/>
    </row>
    <row r="5" spans="1:13" ht="15.75" customHeight="1" x14ac:dyDescent="0.25">
      <c r="A5" s="780" t="str">
        <f>'Elenco Lotti'!C472</f>
        <v>Adattorore Tuohy-Borst 1 via e 2 vie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171'!A24</f>
        <v>COLOPLAST</v>
      </c>
      <c r="J8" s="811">
        <f>'LOTTO 171'!B24</f>
        <v>80</v>
      </c>
      <c r="K8" s="812"/>
      <c r="L8" s="117"/>
      <c r="M8" s="118"/>
    </row>
    <row r="9" spans="1:13" ht="16.5" thickBot="1" x14ac:dyDescent="0.3">
      <c r="A9" s="808"/>
      <c r="B9" s="808"/>
      <c r="C9" s="808"/>
      <c r="D9" s="808"/>
      <c r="E9" s="808"/>
      <c r="F9" s="808"/>
      <c r="G9" s="808"/>
      <c r="H9" s="808"/>
      <c r="I9" s="144" t="str">
        <f>'LOTTO 171'!A25</f>
        <v>ARS CHIRURGICA SRL</v>
      </c>
      <c r="J9" s="811">
        <f>'LOTTO 171'!B25</f>
        <v>80</v>
      </c>
      <c r="K9" s="812"/>
      <c r="L9" s="117"/>
      <c r="M9" s="118"/>
    </row>
    <row r="10" spans="1:13" ht="16.5" thickBot="1" x14ac:dyDescent="0.3">
      <c r="A10" s="813" t="s">
        <v>430</v>
      </c>
      <c r="B10" s="814"/>
      <c r="C10" s="814"/>
      <c r="D10" s="815"/>
      <c r="E10" s="119"/>
      <c r="F10" s="119"/>
      <c r="G10" s="119"/>
      <c r="H10" s="119"/>
      <c r="I10" s="144" t="str">
        <f>'LOTTO 171'!A26</f>
        <v>OLYMPUS ITALIA SRL</v>
      </c>
      <c r="J10" s="811">
        <f>'LOTTO 171'!B26</f>
        <v>80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382"/>
      <c r="F12" s="105"/>
      <c r="G12" s="822" t="s">
        <v>432</v>
      </c>
      <c r="H12" s="823"/>
      <c r="I12" s="144"/>
      <c r="J12" s="811"/>
      <c r="K12" s="812"/>
      <c r="L12" s="117"/>
      <c r="M12" s="118"/>
    </row>
    <row r="13" spans="1:13" ht="16.5" thickBot="1" x14ac:dyDescent="0.3">
      <c r="A13" s="819" t="s">
        <v>433</v>
      </c>
      <c r="B13" s="820"/>
      <c r="C13" s="820"/>
      <c r="D13" s="821"/>
      <c r="E13" s="382"/>
      <c r="F13" s="105"/>
      <c r="G13" s="824">
        <f>'Elenco Lotti'!O474</f>
        <v>3975</v>
      </c>
      <c r="H13" s="825"/>
      <c r="I13" s="144"/>
      <c r="J13" s="811"/>
      <c r="K13" s="812"/>
      <c r="L13" s="117"/>
      <c r="M13" s="118"/>
    </row>
    <row r="14" spans="1:13" ht="16.5" thickBot="1" x14ac:dyDescent="0.3">
      <c r="A14" s="855"/>
      <c r="B14" s="856"/>
      <c r="C14" s="856"/>
      <c r="D14" s="857"/>
      <c r="E14" s="382"/>
      <c r="F14" s="105"/>
      <c r="G14" s="152"/>
      <c r="H14" s="152"/>
      <c r="I14" s="144"/>
      <c r="J14" s="811"/>
      <c r="K14" s="812"/>
      <c r="L14" s="117"/>
      <c r="M14" s="118"/>
    </row>
    <row r="15" spans="1:13" ht="16.5" thickBot="1" x14ac:dyDescent="0.3">
      <c r="A15" s="826" t="s">
        <v>434</v>
      </c>
      <c r="B15" s="820"/>
      <c r="C15" s="820"/>
      <c r="D15" s="821"/>
      <c r="E15" s="382"/>
      <c r="F15" s="105"/>
      <c r="G15" s="827"/>
      <c r="H15" s="827"/>
      <c r="I15" s="150"/>
      <c r="J15" s="828"/>
      <c r="K15" s="829"/>
      <c r="L15" s="105"/>
      <c r="M15" s="105"/>
    </row>
    <row r="16" spans="1:13" ht="15.75" x14ac:dyDescent="0.25">
      <c r="A16" s="819" t="s">
        <v>435</v>
      </c>
      <c r="B16" s="820"/>
      <c r="C16" s="820"/>
      <c r="D16" s="821"/>
      <c r="E16" s="382"/>
      <c r="F16" s="105"/>
      <c r="G16" s="830"/>
      <c r="H16" s="830"/>
      <c r="I16" s="105"/>
      <c r="J16" s="105"/>
      <c r="K16" s="105"/>
      <c r="L16" s="105"/>
      <c r="M16" s="105"/>
    </row>
    <row r="17" spans="1:13" ht="16.5" thickBot="1" x14ac:dyDescent="0.3">
      <c r="A17" s="831"/>
      <c r="B17" s="832"/>
      <c r="C17" s="832"/>
      <c r="D17" s="833"/>
      <c r="E17" s="38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COLOPLAST</v>
      </c>
      <c r="B20" s="202"/>
      <c r="C20" s="835">
        <v>0.5</v>
      </c>
      <c r="D20" s="835">
        <f>MAX(B20:B22)</f>
        <v>0</v>
      </c>
      <c r="E20" s="383" t="e">
        <f>POWER(B20/$D$20,$C$20)</f>
        <v>#DIV/0!</v>
      </c>
      <c r="F20" s="835">
        <v>40</v>
      </c>
      <c r="G20" s="383" t="e">
        <f>E20*$F$20</f>
        <v>#DIV/0!</v>
      </c>
      <c r="H20" s="134">
        <f>TRUNC($G$13-($G$13/100*B20),2)</f>
        <v>3975</v>
      </c>
      <c r="I20" s="135" t="str">
        <f>A20</f>
        <v>COLOPLAST</v>
      </c>
      <c r="J20" s="383">
        <f>IF(I20=I8,J8,IF(I20=$H$7,$I$7,IF(I20=$H$8,$I$8,IF(I20=#REF!,#REF!,IF(I20=$H$10,$I$10,IF(I20=$H$11,$I$11,"1"))))))</f>
        <v>80</v>
      </c>
      <c r="K20" s="383" t="e">
        <f>G20</f>
        <v>#DIV/0!</v>
      </c>
      <c r="L20" s="70" t="e">
        <f>SUM(J20,K20)</f>
        <v>#DIV/0!</v>
      </c>
      <c r="M20" s="71" t="e">
        <f>IF(AND(K20&gt;=20,J20&gt;=60),"ANOMALIA","NO ANOMALIA")</f>
        <v>#DIV/0!</v>
      </c>
    </row>
    <row r="21" spans="1:13" ht="15.75" x14ac:dyDescent="0.2">
      <c r="A21" s="136" t="str">
        <f>I9</f>
        <v>ARS CHIRURGICA SRL</v>
      </c>
      <c r="B21" s="203"/>
      <c r="C21" s="836"/>
      <c r="D21" s="836"/>
      <c r="E21" s="384" t="e">
        <f>POWER(B21/$D$20,$C$20)</f>
        <v>#DIV/0!</v>
      </c>
      <c r="F21" s="836"/>
      <c r="G21" s="384" t="e">
        <f>E21*$F$20</f>
        <v>#DIV/0!</v>
      </c>
      <c r="H21" s="138">
        <f>TRUNC($G$13-($G$13/100*B21),2)</f>
        <v>3975</v>
      </c>
      <c r="I21" s="139" t="str">
        <f>A21</f>
        <v>ARS CHIRURGICA SRL</v>
      </c>
      <c r="J21" s="384">
        <f>IF(I21=I9,J9,IF(I21=$H$7,$I$7,IF(I21=$H$8,$I$8,IF(I21=#REF!,#REF!,IF(I21=$H$10,$I$10,IF(I21=$H$11,$I$11,"1"))))))</f>
        <v>80</v>
      </c>
      <c r="K21" s="384" t="e">
        <f>G21</f>
        <v>#DIV/0!</v>
      </c>
      <c r="L21" s="72" t="e">
        <f>SUM(J21,K21)</f>
        <v>#DIV/0!</v>
      </c>
      <c r="M21" s="73" t="e">
        <f>IF(AND(K21&gt;=20,J21&gt;=60),"ANOMALIA","NO ANOMALIA")</f>
        <v>#DIV/0!</v>
      </c>
    </row>
    <row r="22" spans="1:13" ht="16.5" thickBot="1" x14ac:dyDescent="0.25">
      <c r="A22" s="140" t="str">
        <f>I10</f>
        <v>OLYMPUS ITALIA SRL</v>
      </c>
      <c r="B22" s="204"/>
      <c r="C22" s="837"/>
      <c r="D22" s="837"/>
      <c r="E22" s="385" t="e">
        <f>POWER(B22/$D$20,$C$20)</f>
        <v>#DIV/0!</v>
      </c>
      <c r="F22" s="837"/>
      <c r="G22" s="385" t="e">
        <f>E22*$F$20</f>
        <v>#DIV/0!</v>
      </c>
      <c r="H22" s="142">
        <f>TRUNC($G$13-($G$13/100*B22),2)</f>
        <v>3975</v>
      </c>
      <c r="I22" s="143" t="str">
        <f>A22</f>
        <v>OLYMPUS ITALIA SRL</v>
      </c>
      <c r="J22" s="385">
        <f>IF(I22=I10,J10,IF(I22=$H$7,$I$7,IF(I22=$H$8,$I$8,IF(I22=#REF!,#REF!,IF(I22=$H$10,$I$10,IF(I22=$H$11,$I$11,"1"))))))</f>
        <v>80</v>
      </c>
      <c r="K22" s="385"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11" priority="1" operator="containsText" text="NO ANOMALIA">
      <formula>NOT(ISERROR(SEARCH("NO ANOMALIA",M20)))</formula>
    </cfRule>
    <cfRule type="containsText" dxfId="10" priority="2" operator="containsText" text="ANOMALIA">
      <formula>NOT(ISERROR(SEARCH("ANOMALIA",M20)))</formula>
    </cfRule>
  </conditionalFormatting>
  <conditionalFormatting sqref="M20:M22">
    <cfRule type="containsText" dxfId="9" priority="3" operator="containsText" text="ANOMALIA">
      <formula>NOT(ISERROR(SEARCH("ANOMALIA",M20)))</formula>
    </cfRule>
  </conditionalFormatting>
  <conditionalFormatting sqref="L20:L22">
    <cfRule type="expression" dxfId="8" priority="4">
      <formula>L20=MAX($L$20:$L$26)</formula>
    </cfRule>
  </conditionalFormatting>
  <pageMargins left="0.7" right="0.7" top="0.75" bottom="0.75" header="0.3" footer="0.3"/>
  <pageSetup paperSize="9" orientation="portrait" r:id="rId1"/>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pageSetUpPr fitToPage="1"/>
  </sheetPr>
  <dimension ref="A1:K16"/>
  <sheetViews>
    <sheetView workbookViewId="0">
      <selection activeCell="H16" sqref="H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615</v>
      </c>
      <c r="B2" s="775"/>
      <c r="C2" s="775"/>
      <c r="D2" s="775"/>
      <c r="E2" s="775"/>
      <c r="F2" s="775"/>
      <c r="G2" s="775"/>
      <c r="H2" s="775"/>
      <c r="I2" s="775"/>
      <c r="J2" s="775"/>
      <c r="K2" s="776"/>
    </row>
    <row r="3" spans="1:11" ht="21" thickBot="1" x14ac:dyDescent="0.35">
      <c r="A3" s="777">
        <f>'Elenco Lotti'!B475</f>
        <v>9836125321</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Lotti'!C475</f>
        <v>STENT PROSTATICO TEMPORANEO COMPOSTO DA UNO STENT DA 20 FR LUNGHEZZA 80MM, SPINGITORE DA 20 FR LUNGHEZZA 300MM, TUBO DI RACCORDO DA 22 FR, LUNGHEZZA90MM, DILATATORI DA  22 E 24 FR, LUNGHEZZA 300 MM</v>
      </c>
      <c r="B5" s="781"/>
      <c r="C5" s="781"/>
      <c r="D5" s="781"/>
      <c r="E5" s="781"/>
      <c r="F5" s="781"/>
      <c r="G5" s="781"/>
      <c r="H5" s="781"/>
      <c r="I5" s="781"/>
      <c r="J5" s="781"/>
      <c r="K5" s="782"/>
    </row>
    <row r="6" spans="1:11" ht="30"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58" t="s">
        <v>622</v>
      </c>
      <c r="B8" s="151" t="str">
        <f>'Elenco Lotti'!R475</f>
        <v>ARS CHIRURGICA SRL</v>
      </c>
      <c r="C8" s="205">
        <v>0.9</v>
      </c>
      <c r="D8" s="206">
        <v>0.9</v>
      </c>
      <c r="E8" s="207">
        <v>0.9</v>
      </c>
      <c r="F8" s="89">
        <f>AVERAGE(C8:E8)</f>
        <v>0.9</v>
      </c>
      <c r="G8" s="459">
        <f>MAX(F8:F8)</f>
        <v>0.9</v>
      </c>
      <c r="H8" s="459">
        <f>F8/$G8</f>
        <v>1</v>
      </c>
      <c r="I8" s="462">
        <v>50</v>
      </c>
      <c r="J8" s="88">
        <f>H8*I$8</f>
        <v>50</v>
      </c>
      <c r="K8" s="795" t="s">
        <v>727</v>
      </c>
    </row>
    <row r="9" spans="1:11" ht="48" customHeight="1" thickBot="1" x14ac:dyDescent="0.25">
      <c r="A9" s="458" t="s">
        <v>623</v>
      </c>
      <c r="B9" s="96" t="str">
        <f>B8</f>
        <v>ARS CHIRURGICA SRL</v>
      </c>
      <c r="C9" s="205">
        <v>0.9</v>
      </c>
      <c r="D9" s="206">
        <v>0.9</v>
      </c>
      <c r="E9" s="207">
        <v>0.9</v>
      </c>
      <c r="F9" s="89">
        <f>AVERAGE(C9:E9)</f>
        <v>0.9</v>
      </c>
      <c r="G9" s="459">
        <f>MAX(F9:F9)</f>
        <v>0.9</v>
      </c>
      <c r="H9" s="459">
        <f>F9/$G9</f>
        <v>1</v>
      </c>
      <c r="I9" s="462">
        <v>15</v>
      </c>
      <c r="J9" s="88">
        <f>H9*I$9</f>
        <v>15</v>
      </c>
      <c r="K9" s="796"/>
    </row>
    <row r="10" spans="1:11" ht="48" customHeight="1" thickBot="1" x14ac:dyDescent="0.25">
      <c r="A10" s="235" t="s">
        <v>427</v>
      </c>
      <c r="B10" s="236" t="str">
        <f>B8</f>
        <v>ARS CHIRURGICA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ARS CHIRURGICA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ARS CHIRURGICA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dimension ref="A1:M19"/>
  <sheetViews>
    <sheetView workbookViewId="0">
      <selection activeCell="G13" sqref="G13:H13"/>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615</v>
      </c>
      <c r="B2" s="775"/>
      <c r="C2" s="775"/>
      <c r="D2" s="775"/>
      <c r="E2" s="775"/>
      <c r="F2" s="775"/>
      <c r="G2" s="775"/>
      <c r="H2" s="775"/>
      <c r="I2" s="775"/>
      <c r="J2" s="775"/>
      <c r="K2" s="776"/>
      <c r="L2" s="105"/>
      <c r="M2" s="105"/>
    </row>
    <row r="3" spans="1:13" ht="21" thickBot="1" x14ac:dyDescent="0.35">
      <c r="A3" s="777">
        <f>'Elenco Lotti'!B475</f>
        <v>9836125321</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21.75" customHeight="1" x14ac:dyDescent="0.25">
      <c r="A5" s="780" t="str">
        <f>'Elenco Lotti'!C475</f>
        <v>STENT PROSTATICO TEMPORANEO COMPOSTO DA UNO STENT DA 20 FR LUNGHEZZA 80MM, SPINGITORE DA 20 FR LUNGHEZZA 300MM, TUBO DI RACCORDO DA 22 FR, LUNGHEZZA90MM, DILATATORI DA  22 E 24 FR, LUNGHEZZA 300 MM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172'!A16</f>
        <v>ARS CHIRURGICA SRL</v>
      </c>
      <c r="J8" s="811">
        <f>'LOTTO 172'!B16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82"/>
      <c r="F12" s="105"/>
      <c r="G12" s="822" t="s">
        <v>432</v>
      </c>
      <c r="H12" s="823"/>
      <c r="I12" s="150"/>
      <c r="J12" s="828"/>
      <c r="K12" s="829"/>
      <c r="L12" s="117"/>
      <c r="M12" s="118"/>
    </row>
    <row r="13" spans="1:13" ht="16.5" thickBot="1" x14ac:dyDescent="0.3">
      <c r="A13" s="819" t="s">
        <v>433</v>
      </c>
      <c r="B13" s="820"/>
      <c r="C13" s="820"/>
      <c r="D13" s="821"/>
      <c r="E13" s="382"/>
      <c r="F13" s="105"/>
      <c r="G13" s="824">
        <f>'Elenco Lotti'!O475</f>
        <v>58300</v>
      </c>
      <c r="H13" s="825"/>
      <c r="I13" s="150"/>
      <c r="J13" s="828"/>
      <c r="K13" s="829"/>
      <c r="L13" s="117"/>
      <c r="M13" s="118"/>
    </row>
    <row r="14" spans="1:13" ht="16.5" thickBot="1" x14ac:dyDescent="0.3">
      <c r="A14" s="826" t="s">
        <v>434</v>
      </c>
      <c r="B14" s="820"/>
      <c r="C14" s="820"/>
      <c r="D14" s="821"/>
      <c r="E14" s="382"/>
      <c r="F14" s="105"/>
      <c r="G14" s="827"/>
      <c r="H14" s="827"/>
      <c r="I14" s="150"/>
      <c r="J14" s="828"/>
      <c r="K14" s="829"/>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ARS CHIRURGICA SRL</v>
      </c>
      <c r="B19" s="246"/>
      <c r="C19" s="247">
        <v>0.5</v>
      </c>
      <c r="D19" s="247">
        <f>MAX(B19:B19)</f>
        <v>0</v>
      </c>
      <c r="E19" s="247" t="e">
        <f>POWER(B19/$D$19,$C$19)</f>
        <v>#DIV/0!</v>
      </c>
      <c r="F19" s="247">
        <v>40</v>
      </c>
      <c r="G19" s="247" t="e">
        <f>E19*$F$19</f>
        <v>#DIV/0!</v>
      </c>
      <c r="H19" s="248">
        <f>TRUNC($G$13-($G$13/100*B19),2)</f>
        <v>58300</v>
      </c>
      <c r="I19" s="249" t="str">
        <f>A19</f>
        <v>ARS CHIRURGICA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7" priority="1" operator="containsText" text="NO ANOMALIA">
      <formula>NOT(ISERROR(SEARCH("NO ANOMALIA",M19)))</formula>
    </cfRule>
    <cfRule type="containsText" dxfId="6" priority="2" operator="containsText" text="ANOMALIA">
      <formula>NOT(ISERROR(SEARCH("ANOMALIA",M19)))</formula>
    </cfRule>
  </conditionalFormatting>
  <conditionalFormatting sqref="M19">
    <cfRule type="containsText" dxfId="5" priority="3" operator="containsText" text="ANOMALIA">
      <formula>NOT(ISERROR(SEARCH("ANOMALIA",M19)))</formula>
    </cfRule>
  </conditionalFormatting>
  <conditionalFormatting sqref="L19">
    <cfRule type="expression" dxfId="4" priority="4">
      <formula>L19=MAX($L$19:$L$23)</formula>
    </cfRule>
  </conditionalFormatting>
  <pageMargins left="0.7" right="0.7" top="0.75" bottom="0.75" header="0.3" footer="0.3"/>
  <pageSetup paperSize="9" orientation="portrait" r:id="rId1"/>
  <drawing r:id="rId2"/>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pageSetUpPr fitToPage="1"/>
  </sheetPr>
  <dimension ref="A1:K16"/>
  <sheetViews>
    <sheetView workbookViewId="0">
      <selection activeCell="A19" sqref="A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616</v>
      </c>
      <c r="B2" s="775"/>
      <c r="C2" s="775"/>
      <c r="D2" s="775"/>
      <c r="E2" s="775"/>
      <c r="F2" s="775"/>
      <c r="G2" s="775"/>
      <c r="H2" s="775"/>
      <c r="I2" s="775"/>
      <c r="J2" s="775"/>
      <c r="K2" s="776"/>
    </row>
    <row r="3" spans="1:11" ht="21" thickBot="1" x14ac:dyDescent="0.35">
      <c r="A3" s="777" t="str">
        <f>'Elenco Lotti'!B476</f>
        <v>9836137D05</v>
      </c>
      <c r="B3" s="778"/>
      <c r="C3" s="778"/>
      <c r="D3" s="778"/>
      <c r="E3" s="778"/>
      <c r="F3" s="778"/>
      <c r="G3" s="778"/>
      <c r="H3" s="778"/>
      <c r="I3" s="778"/>
      <c r="J3" s="778"/>
      <c r="K3" s="779"/>
    </row>
    <row r="4" spans="1:11" ht="21" thickBot="1" x14ac:dyDescent="0.35">
      <c r="A4" s="802" t="str">
        <f>'Elenco Lotti'!C419</f>
        <v>Ottiche endoscopiche</v>
      </c>
      <c r="B4" s="803"/>
      <c r="C4" s="803"/>
      <c r="D4" s="803"/>
      <c r="E4" s="803"/>
      <c r="F4" s="803"/>
      <c r="G4" s="803"/>
      <c r="H4" s="803"/>
      <c r="I4" s="803"/>
      <c r="J4" s="803"/>
      <c r="K4" s="804"/>
    </row>
    <row r="5" spans="1:11" x14ac:dyDescent="0.2">
      <c r="A5" s="780" t="str">
        <f>'Elenco Lotti'!C476</f>
        <v>Sistema per litotrissia a flusso continuo composto da una cannula/guaina con canale di lavoro laterale/obliquo e fenestrato dotato di valvola di tenuta. Dotazione di tubo di collegamento all'aspirazione di sala e cestello di raccolta dei frammenti con valvola di chiusura. Misure: - RIRS calibro da 10 a 14 Fr e lunghezza da 18 a 55 cm; - CLT calibro da 18 a 22 fr e lungheza di 21-24 cm; - PCNL calibro da 10 a 22 Fr e lunghezza da 13 a 21 cm.</v>
      </c>
      <c r="B5" s="781"/>
      <c r="C5" s="781"/>
      <c r="D5" s="781"/>
      <c r="E5" s="781"/>
      <c r="F5" s="781"/>
      <c r="G5" s="781"/>
      <c r="H5" s="781"/>
      <c r="I5" s="781"/>
      <c r="J5" s="781"/>
      <c r="K5" s="782"/>
    </row>
    <row r="6" spans="1:11" ht="55.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58" t="s">
        <v>622</v>
      </c>
      <c r="B8" s="151" t="str">
        <f>'Elenco Lotti'!R476</f>
        <v>SBM SRL</v>
      </c>
      <c r="C8" s="205">
        <v>0.9</v>
      </c>
      <c r="D8" s="206">
        <v>0.9</v>
      </c>
      <c r="E8" s="207">
        <v>0.9</v>
      </c>
      <c r="F8" s="89">
        <f>AVERAGE(C8:E8)</f>
        <v>0.9</v>
      </c>
      <c r="G8" s="459">
        <f>MAX(F8:F8)</f>
        <v>0.9</v>
      </c>
      <c r="H8" s="459">
        <f>F8/$G8</f>
        <v>1</v>
      </c>
      <c r="I8" s="462">
        <v>50</v>
      </c>
      <c r="J8" s="88">
        <f>H8*I$8</f>
        <v>50</v>
      </c>
      <c r="K8" s="795" t="s">
        <v>728</v>
      </c>
    </row>
    <row r="9" spans="1:11" ht="48" customHeight="1" thickBot="1" x14ac:dyDescent="0.25">
      <c r="A9" s="458" t="s">
        <v>623</v>
      </c>
      <c r="B9" s="96" t="str">
        <f>B8</f>
        <v>SBM SRL</v>
      </c>
      <c r="C9" s="205">
        <v>0.9</v>
      </c>
      <c r="D9" s="206">
        <v>0.9</v>
      </c>
      <c r="E9" s="207">
        <v>0.9</v>
      </c>
      <c r="F9" s="89">
        <f>AVERAGE(C9:E9)</f>
        <v>0.9</v>
      </c>
      <c r="G9" s="459">
        <f>MAX(F9:F9)</f>
        <v>0.9</v>
      </c>
      <c r="H9" s="459">
        <f>F9/$G9</f>
        <v>1</v>
      </c>
      <c r="I9" s="462">
        <v>15</v>
      </c>
      <c r="J9" s="88">
        <f>H9*I$9</f>
        <v>15</v>
      </c>
      <c r="K9" s="796"/>
    </row>
    <row r="10" spans="1:11" ht="48" customHeight="1" thickBot="1" x14ac:dyDescent="0.25">
      <c r="A10" s="235" t="s">
        <v>427</v>
      </c>
      <c r="B10" s="236" t="str">
        <f>B8</f>
        <v>SBM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236" t="str">
        <f>B8</f>
        <v>SBM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626</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SBM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33">
    <pageSetUpPr fitToPage="1"/>
  </sheetPr>
  <dimension ref="A1:K25"/>
  <sheetViews>
    <sheetView workbookViewId="0">
      <selection activeCell="F33" sqref="F3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459</v>
      </c>
      <c r="B2" s="775"/>
      <c r="C2" s="775"/>
      <c r="D2" s="775"/>
      <c r="E2" s="775"/>
      <c r="F2" s="775"/>
      <c r="G2" s="775"/>
      <c r="H2" s="775"/>
      <c r="I2" s="775"/>
      <c r="J2" s="775"/>
      <c r="K2" s="776"/>
    </row>
    <row r="3" spans="1:11" ht="21" thickBot="1" x14ac:dyDescent="0.35">
      <c r="A3" s="864" t="str">
        <f>'Elenco Lotti'!B58</f>
        <v>98219555AC</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Lotti'!C58</f>
        <v>Cateteri Ureterali mandrinati punta a becco di flauto  da Ch 3 a CH 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Lotti'!R58</f>
        <v>TELEFLEX MEDICAL SRL</v>
      </c>
      <c r="C8" s="205">
        <v>0.75</v>
      </c>
      <c r="D8" s="206">
        <v>0.75</v>
      </c>
      <c r="E8" s="207">
        <v>0.75</v>
      </c>
      <c r="F8" s="89">
        <f>AVERAGE(C8:E8)</f>
        <v>0.75</v>
      </c>
      <c r="G8" s="789">
        <f>MAX(F8:F10)</f>
        <v>0.9</v>
      </c>
      <c r="H8" s="414">
        <f>F8/$G8</f>
        <v>0.83333333333333326</v>
      </c>
      <c r="I8" s="792">
        <v>50</v>
      </c>
      <c r="J8" s="88">
        <f>H8*I$8</f>
        <v>41.666666666666664</v>
      </c>
      <c r="K8" s="795" t="s">
        <v>742</v>
      </c>
    </row>
    <row r="9" spans="1:11" ht="15.75" x14ac:dyDescent="0.2">
      <c r="A9" s="787"/>
      <c r="B9" s="90" t="str">
        <f>'Elenco Lotti'!R59</f>
        <v>COLOPLAST</v>
      </c>
      <c r="C9" s="208">
        <v>0.9</v>
      </c>
      <c r="D9" s="209">
        <v>0.9</v>
      </c>
      <c r="E9" s="210">
        <v>0.9</v>
      </c>
      <c r="F9" s="92">
        <f t="shared" ref="F9:F19" si="0">AVERAGE(C9:E9)</f>
        <v>0.9</v>
      </c>
      <c r="G9" s="790"/>
      <c r="H9" s="415">
        <f>F9/$G8</f>
        <v>1</v>
      </c>
      <c r="I9" s="793"/>
      <c r="J9" s="91">
        <f>H9*I$8</f>
        <v>50</v>
      </c>
      <c r="K9" s="796"/>
    </row>
    <row r="10" spans="1:11" ht="16.5" thickBot="1" x14ac:dyDescent="0.25">
      <c r="A10" s="788"/>
      <c r="B10" s="93" t="str">
        <f>'Elenco Lotti'!R60</f>
        <v>TAU MEDICA SRL</v>
      </c>
      <c r="C10" s="211">
        <v>0.25</v>
      </c>
      <c r="D10" s="212">
        <v>0.25</v>
      </c>
      <c r="E10" s="213">
        <v>0.25</v>
      </c>
      <c r="F10" s="95">
        <f t="shared" si="0"/>
        <v>0.25</v>
      </c>
      <c r="G10" s="791"/>
      <c r="H10" s="418">
        <f>F10/$G8</f>
        <v>0.27777777777777779</v>
      </c>
      <c r="I10" s="794"/>
      <c r="J10" s="94">
        <f>H10*I$8</f>
        <v>13.888888888888889</v>
      </c>
      <c r="K10" s="796"/>
    </row>
    <row r="11" spans="1:11" ht="15.75" customHeight="1" x14ac:dyDescent="0.2">
      <c r="A11" s="786" t="s">
        <v>623</v>
      </c>
      <c r="B11" s="96" t="str">
        <f>B8</f>
        <v>TELEFLEX MEDICAL SRL</v>
      </c>
      <c r="C11" s="205">
        <v>0.75</v>
      </c>
      <c r="D11" s="206">
        <v>0.75</v>
      </c>
      <c r="E11" s="207">
        <v>0.75</v>
      </c>
      <c r="F11" s="89">
        <f t="shared" si="0"/>
        <v>0.75</v>
      </c>
      <c r="G11" s="789">
        <f>MAX(F11:F13)</f>
        <v>0.9</v>
      </c>
      <c r="H11" s="414">
        <f>F11/$G11</f>
        <v>0.83333333333333326</v>
      </c>
      <c r="I11" s="792">
        <v>15</v>
      </c>
      <c r="J11" s="88">
        <f>H11*I$11</f>
        <v>12.499999999999998</v>
      </c>
      <c r="K11" s="796"/>
    </row>
    <row r="12" spans="1:11" ht="15.75" x14ac:dyDescent="0.2">
      <c r="A12" s="787"/>
      <c r="B12" s="97" t="str">
        <f>B9</f>
        <v>COLOPLAST</v>
      </c>
      <c r="C12" s="208">
        <v>0.9</v>
      </c>
      <c r="D12" s="209">
        <v>0.9</v>
      </c>
      <c r="E12" s="210">
        <v>0.9</v>
      </c>
      <c r="F12" s="92">
        <f t="shared" si="0"/>
        <v>0.9</v>
      </c>
      <c r="G12" s="790"/>
      <c r="H12" s="415">
        <f>F12/$G11</f>
        <v>1</v>
      </c>
      <c r="I12" s="793"/>
      <c r="J12" s="91">
        <f>H12*I$11</f>
        <v>15</v>
      </c>
      <c r="K12" s="796"/>
    </row>
    <row r="13" spans="1:11" ht="16.5" thickBot="1" x14ac:dyDescent="0.25">
      <c r="A13" s="788"/>
      <c r="B13" s="98" t="str">
        <f>B10</f>
        <v>TAU MEDICA SRL</v>
      </c>
      <c r="C13" s="211">
        <v>0.25</v>
      </c>
      <c r="D13" s="212">
        <v>0.25</v>
      </c>
      <c r="E13" s="213">
        <v>0.25</v>
      </c>
      <c r="F13" s="95">
        <f t="shared" si="0"/>
        <v>0.25</v>
      </c>
      <c r="G13" s="791"/>
      <c r="H13" s="418">
        <f>F13/$G11</f>
        <v>0.27777777777777779</v>
      </c>
      <c r="I13" s="794"/>
      <c r="J13" s="94">
        <f>H13*I$11</f>
        <v>4.166666666666667</v>
      </c>
      <c r="K13" s="796"/>
    </row>
    <row r="14" spans="1:11" ht="15.75" customHeight="1" x14ac:dyDescent="0.2">
      <c r="A14" s="786" t="s">
        <v>427</v>
      </c>
      <c r="B14" s="99" t="str">
        <f>B8</f>
        <v>TELEFLEX MEDICAL SRL</v>
      </c>
      <c r="C14" s="205">
        <v>0.75</v>
      </c>
      <c r="D14" s="206">
        <v>0.75</v>
      </c>
      <c r="E14" s="207">
        <v>0.75</v>
      </c>
      <c r="F14" s="89">
        <f t="shared" si="0"/>
        <v>0.75</v>
      </c>
      <c r="G14" s="789">
        <f>MAX(F14:F16)</f>
        <v>0.9</v>
      </c>
      <c r="H14" s="414">
        <f>F14/$G14</f>
        <v>0.83333333333333326</v>
      </c>
      <c r="I14" s="792">
        <v>10</v>
      </c>
      <c r="J14" s="88">
        <f>H14*I$14</f>
        <v>8.3333333333333321</v>
      </c>
      <c r="K14" s="796"/>
    </row>
    <row r="15" spans="1:11" ht="15.75" x14ac:dyDescent="0.2">
      <c r="A15" s="787"/>
      <c r="B15" s="97" t="str">
        <f>B9</f>
        <v>COLOPLAST</v>
      </c>
      <c r="C15" s="208">
        <v>0.9</v>
      </c>
      <c r="D15" s="209">
        <v>0.9</v>
      </c>
      <c r="E15" s="210">
        <v>0.9</v>
      </c>
      <c r="F15" s="92">
        <f t="shared" si="0"/>
        <v>0.9</v>
      </c>
      <c r="G15" s="790"/>
      <c r="H15" s="415">
        <f>F15/$G14</f>
        <v>1</v>
      </c>
      <c r="I15" s="793"/>
      <c r="J15" s="91">
        <f>H15*I$14</f>
        <v>10</v>
      </c>
      <c r="K15" s="796"/>
    </row>
    <row r="16" spans="1:11" ht="16.5" thickBot="1" x14ac:dyDescent="0.25">
      <c r="A16" s="805"/>
      <c r="B16" s="98" t="str">
        <f>B10</f>
        <v>TAU MEDICA SRL</v>
      </c>
      <c r="C16" s="211">
        <v>0.25</v>
      </c>
      <c r="D16" s="212">
        <v>0.25</v>
      </c>
      <c r="E16" s="213">
        <v>0.25</v>
      </c>
      <c r="F16" s="95">
        <f t="shared" si="0"/>
        <v>0.25</v>
      </c>
      <c r="G16" s="791"/>
      <c r="H16" s="418">
        <f>F16/$G14</f>
        <v>0.27777777777777779</v>
      </c>
      <c r="I16" s="794"/>
      <c r="J16" s="94">
        <f>H16*I$14</f>
        <v>2.7777777777777777</v>
      </c>
      <c r="K16" s="796"/>
    </row>
    <row r="17" spans="1:11" ht="15.75" customHeight="1" x14ac:dyDescent="0.2">
      <c r="A17" s="786" t="s">
        <v>621</v>
      </c>
      <c r="B17" s="478" t="str">
        <f>B8</f>
        <v>TELEFLEX MEDICAL SRL</v>
      </c>
      <c r="C17" s="217">
        <v>1</v>
      </c>
      <c r="D17" s="206">
        <v>1</v>
      </c>
      <c r="E17" s="207">
        <v>1</v>
      </c>
      <c r="F17" s="518">
        <f t="shared" si="0"/>
        <v>1</v>
      </c>
      <c r="G17" s="789">
        <f>MAX(F17:F19)</f>
        <v>1</v>
      </c>
      <c r="H17" s="414">
        <f>F17/$G17</f>
        <v>1</v>
      </c>
      <c r="I17" s="792">
        <v>5</v>
      </c>
      <c r="J17" s="88">
        <f>H17*I$17</f>
        <v>5</v>
      </c>
      <c r="K17" s="796"/>
    </row>
    <row r="18" spans="1:11" ht="15.75" x14ac:dyDescent="0.2">
      <c r="A18" s="787"/>
      <c r="B18" s="400" t="str">
        <f>B9</f>
        <v>COLOPLAST</v>
      </c>
      <c r="C18" s="218">
        <v>1</v>
      </c>
      <c r="D18" s="209">
        <v>1</v>
      </c>
      <c r="E18" s="210">
        <v>1</v>
      </c>
      <c r="F18" s="519">
        <f t="shared" si="0"/>
        <v>1</v>
      </c>
      <c r="G18" s="790"/>
      <c r="H18" s="415">
        <f>F18/$G17</f>
        <v>1</v>
      </c>
      <c r="I18" s="793"/>
      <c r="J18" s="91">
        <f>H18*I$17</f>
        <v>5</v>
      </c>
      <c r="K18" s="796"/>
    </row>
    <row r="19" spans="1:11" ht="16.5" thickBot="1" x14ac:dyDescent="0.25">
      <c r="A19" s="805"/>
      <c r="B19" s="401" t="str">
        <f>B10</f>
        <v>TAU MEDICA SRL</v>
      </c>
      <c r="C19" s="553">
        <v>1</v>
      </c>
      <c r="D19" s="554">
        <v>1</v>
      </c>
      <c r="E19" s="555">
        <v>1</v>
      </c>
      <c r="F19" s="521">
        <f t="shared" si="0"/>
        <v>1</v>
      </c>
      <c r="G19" s="806"/>
      <c r="H19" s="416">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626</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TELEFLEX MEDICAL SRL</v>
      </c>
      <c r="B23" s="108">
        <f>J8+J11+J14+J17</f>
        <v>67.5</v>
      </c>
      <c r="C23" s="598"/>
      <c r="D23" s="531"/>
      <c r="E23" s="531"/>
      <c r="F23" s="532"/>
      <c r="G23" s="531"/>
      <c r="H23" s="105"/>
      <c r="I23" s="105"/>
      <c r="J23" s="105"/>
      <c r="K23" s="105"/>
    </row>
    <row r="24" spans="1:11" ht="15.75" x14ac:dyDescent="0.25">
      <c r="A24" s="110" t="str">
        <f>B9</f>
        <v>COLOPLAST</v>
      </c>
      <c r="B24" s="111">
        <f>J9+J12+J15+J18</f>
        <v>80</v>
      </c>
      <c r="C24" s="598"/>
      <c r="D24" s="531"/>
      <c r="E24" s="531"/>
      <c r="F24" s="532"/>
      <c r="G24" s="531"/>
      <c r="H24" s="105"/>
      <c r="I24" s="105"/>
      <c r="J24" s="105"/>
      <c r="K24" s="105"/>
    </row>
    <row r="25" spans="1:11" ht="16.5" thickBot="1" x14ac:dyDescent="0.3">
      <c r="A25" s="112" t="str">
        <f>B10</f>
        <v>TAU MEDICA SRL</v>
      </c>
      <c r="B25" s="113">
        <f>J10+J13+J16+J19</f>
        <v>25.833333333333336</v>
      </c>
      <c r="C25" s="598"/>
      <c r="D25" s="531"/>
      <c r="E25" s="531"/>
      <c r="F25" s="532"/>
      <c r="G25" s="531"/>
      <c r="H25" s="105"/>
      <c r="I25" s="105"/>
      <c r="J25" s="105"/>
      <c r="K25" s="105"/>
    </row>
  </sheetData>
  <sheetProtection formatCells="0" formatColumns="0" formatRows="0" insertColumns="0" insertRows="0" insertHyperlinks="0" deleteColumns="0" deleteRows="0" sort="0" autoFilter="0" pivotTables="0"/>
  <mergeCells count="19">
    <mergeCell ref="K8:K19"/>
    <mergeCell ref="B1:K1"/>
    <mergeCell ref="A2:K2"/>
    <mergeCell ref="A3:K3"/>
    <mergeCell ref="A4:K4"/>
    <mergeCell ref="A5:K6"/>
    <mergeCell ref="I8:I10"/>
    <mergeCell ref="A8:A10"/>
    <mergeCell ref="G8:G10"/>
    <mergeCell ref="A21:B22"/>
    <mergeCell ref="A11:A13"/>
    <mergeCell ref="G11:G13"/>
    <mergeCell ref="I11:I13"/>
    <mergeCell ref="A14:A16"/>
    <mergeCell ref="A17:A19"/>
    <mergeCell ref="G17:G19"/>
    <mergeCell ref="I17:I19"/>
    <mergeCell ref="G14:G16"/>
    <mergeCell ref="I14:I16"/>
  </mergeCells>
  <conditionalFormatting sqref="F23:F25">
    <cfRule type="colorScale" priority="1">
      <colorScale>
        <cfvo type="min"/>
        <cfvo type="percentile" val="50"/>
        <cfvo type="max"/>
        <color rgb="FFF8696B"/>
        <color rgb="FFFFEB84"/>
        <color rgb="FF63BE7B"/>
      </colorScale>
    </cfRule>
  </conditionalFormatting>
  <pageMargins left="0.7" right="0.7" top="0.75" bottom="0.75" header="0.3" footer="0.3"/>
  <pageSetup paperSize="8" scale="76" orientation="landscape" r:id="rId1"/>
  <drawing r:id="rId2"/>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dimension ref="A1:M19"/>
  <sheetViews>
    <sheetView workbookViewId="0">
      <selection activeCell="I22" sqref="I2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616</v>
      </c>
      <c r="B2" s="775"/>
      <c r="C2" s="775"/>
      <c r="D2" s="775"/>
      <c r="E2" s="775"/>
      <c r="F2" s="775"/>
      <c r="G2" s="775"/>
      <c r="H2" s="775"/>
      <c r="I2" s="775"/>
      <c r="J2" s="775"/>
      <c r="K2" s="776"/>
      <c r="L2" s="105"/>
      <c r="M2" s="105"/>
    </row>
    <row r="3" spans="1:13" ht="21" thickBot="1" x14ac:dyDescent="0.35">
      <c r="A3" s="777" t="str">
        <f>'Elenco Lotti'!B476</f>
        <v>9836137D05</v>
      </c>
      <c r="B3" s="778"/>
      <c r="C3" s="778"/>
      <c r="D3" s="778"/>
      <c r="E3" s="778"/>
      <c r="F3" s="778"/>
      <c r="G3" s="778"/>
      <c r="H3" s="778"/>
      <c r="I3" s="778"/>
      <c r="J3" s="778"/>
      <c r="K3" s="779"/>
      <c r="L3" s="105"/>
      <c r="M3" s="105"/>
    </row>
    <row r="4" spans="1:13" ht="21" thickBot="1" x14ac:dyDescent="0.35">
      <c r="A4" s="802" t="str">
        <f>'Elenco Lotti'!C419</f>
        <v>Ottiche endoscopiche</v>
      </c>
      <c r="B4" s="803"/>
      <c r="C4" s="803"/>
      <c r="D4" s="803"/>
      <c r="E4" s="803"/>
      <c r="F4" s="803"/>
      <c r="G4" s="803"/>
      <c r="H4" s="803"/>
      <c r="I4" s="803"/>
      <c r="J4" s="803"/>
      <c r="K4" s="804"/>
      <c r="L4" s="105"/>
      <c r="M4" s="105"/>
    </row>
    <row r="5" spans="1:13" ht="21.75" customHeight="1" x14ac:dyDescent="0.25">
      <c r="A5" s="780" t="str">
        <f>'Elenco Lotti'!C476</f>
        <v>Sistema per litotrissia a flusso continuo composto da una cannula/guaina con canale di lavoro laterale/obliquo e fenestrato dotato di valvola di tenuta. Dotazione di tubo di collegamento all'aspirazione di sala e cestello di raccolta dei frammenti con valvola di chiusura. Misure: - RIRS calibro da 10 a 14 Fr e lunghezza da 18 a 55 cm; - CLT calibro da 18 a 22 fr e lungheza di 21-24 cm; - PCNL calibro da 10 a 22 Fr e lunghezza da 13 a 21 cm.</v>
      </c>
      <c r="B5" s="781"/>
      <c r="C5" s="781"/>
      <c r="D5" s="781"/>
      <c r="E5" s="781"/>
      <c r="F5" s="781"/>
      <c r="G5" s="781"/>
      <c r="H5" s="781"/>
      <c r="I5" s="781"/>
      <c r="J5" s="781"/>
      <c r="K5" s="782"/>
      <c r="L5" s="105"/>
      <c r="M5" s="105"/>
    </row>
    <row r="6" spans="1:13" ht="40.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173'!A16</f>
        <v>SBM SRL</v>
      </c>
      <c r="J8" s="811">
        <f>'LOTTO 173'!B16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382"/>
      <c r="F12" s="105"/>
      <c r="G12" s="822" t="s">
        <v>432</v>
      </c>
      <c r="H12" s="823"/>
      <c r="I12" s="150"/>
      <c r="J12" s="828"/>
      <c r="K12" s="829"/>
      <c r="L12" s="117"/>
      <c r="M12" s="118"/>
    </row>
    <row r="13" spans="1:13" ht="16.5" thickBot="1" x14ac:dyDescent="0.3">
      <c r="A13" s="819" t="s">
        <v>433</v>
      </c>
      <c r="B13" s="820"/>
      <c r="C13" s="820"/>
      <c r="D13" s="821"/>
      <c r="E13" s="382"/>
      <c r="F13" s="105"/>
      <c r="G13" s="824">
        <f>'Elenco Lotti'!O476</f>
        <v>58300</v>
      </c>
      <c r="H13" s="825"/>
      <c r="I13" s="150"/>
      <c r="J13" s="828"/>
      <c r="K13" s="829"/>
      <c r="L13" s="117"/>
      <c r="M13" s="118"/>
    </row>
    <row r="14" spans="1:13" ht="16.5" thickBot="1" x14ac:dyDescent="0.3">
      <c r="A14" s="826" t="s">
        <v>434</v>
      </c>
      <c r="B14" s="820"/>
      <c r="C14" s="820"/>
      <c r="D14" s="821"/>
      <c r="E14" s="382"/>
      <c r="F14" s="105"/>
      <c r="G14" s="827"/>
      <c r="H14" s="827"/>
      <c r="I14" s="150"/>
      <c r="J14" s="828"/>
      <c r="K14" s="829"/>
      <c r="L14" s="105"/>
      <c r="M14" s="105"/>
    </row>
    <row r="15" spans="1:13" ht="15.75" x14ac:dyDescent="0.25">
      <c r="A15" s="819" t="s">
        <v>435</v>
      </c>
      <c r="B15" s="820"/>
      <c r="C15" s="820"/>
      <c r="D15" s="821"/>
      <c r="E15" s="382"/>
      <c r="F15" s="105"/>
      <c r="G15" s="830"/>
      <c r="H15" s="830"/>
      <c r="I15" s="105"/>
      <c r="J15" s="105"/>
      <c r="K15" s="105"/>
      <c r="L15" s="105"/>
      <c r="M15" s="105"/>
    </row>
    <row r="16" spans="1:13" ht="16.5" thickBot="1" x14ac:dyDescent="0.3">
      <c r="A16" s="831"/>
      <c r="B16" s="832"/>
      <c r="C16" s="832"/>
      <c r="D16" s="833"/>
      <c r="E16" s="3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SBM SRL</v>
      </c>
      <c r="B19" s="246"/>
      <c r="C19" s="247">
        <v>0.5</v>
      </c>
      <c r="D19" s="247">
        <f>MAX(B19:B19)</f>
        <v>0</v>
      </c>
      <c r="E19" s="247" t="e">
        <f>POWER(B19/$D$19,$C$19)</f>
        <v>#DIV/0!</v>
      </c>
      <c r="F19" s="247">
        <v>40</v>
      </c>
      <c r="G19" s="247" t="e">
        <f>E19*$F$19</f>
        <v>#DIV/0!</v>
      </c>
      <c r="H19" s="248">
        <f>TRUNC($G$13-($G$13/100*B19),2)</f>
        <v>58300</v>
      </c>
      <c r="I19" s="249" t="str">
        <f>A19</f>
        <v>SBM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3" priority="1" operator="containsText" text="NO ANOMALIA">
      <formula>NOT(ISERROR(SEARCH("NO ANOMALIA",M19)))</formula>
    </cfRule>
    <cfRule type="containsText" dxfId="2" priority="2" operator="containsText" text="ANOMALIA">
      <formula>NOT(ISERROR(SEARCH("ANOMALIA",M19)))</formula>
    </cfRule>
  </conditionalFormatting>
  <conditionalFormatting sqref="M19">
    <cfRule type="containsText" dxfId="1" priority="3" operator="containsText" text="ANOMALIA">
      <formula>NOT(ISERROR(SEARCH("ANOMALIA",M19)))</formula>
    </cfRule>
  </conditionalFormatting>
  <conditionalFormatting sqref="L19">
    <cfRule type="expression" dxfId="0" priority="4">
      <formula>L19=MAX($L$19:$L$23)</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34"/>
  <dimension ref="A1:M22"/>
  <sheetViews>
    <sheetView topLeftCell="A7"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459</v>
      </c>
      <c r="B2" s="775"/>
      <c r="C2" s="775"/>
      <c r="D2" s="775"/>
      <c r="E2" s="775"/>
      <c r="F2" s="775"/>
      <c r="G2" s="775"/>
      <c r="H2" s="775"/>
      <c r="I2" s="775"/>
      <c r="J2" s="775"/>
      <c r="K2" s="776"/>
      <c r="L2" s="105"/>
      <c r="M2" s="105"/>
    </row>
    <row r="3" spans="1:13" ht="21" thickBot="1" x14ac:dyDescent="0.35">
      <c r="A3" s="864" t="str">
        <f>'Elenco Lotti'!B58</f>
        <v>98219555AC</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4" customHeight="1" x14ac:dyDescent="0.25">
      <c r="A5" s="780" t="str">
        <f>'Elenco Lotti'!C58</f>
        <v>Cateteri Ureterali mandrinati punta a becco di flauto  da Ch 3 a CH 8</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16'!A23</f>
        <v>TELEFLEX MEDICAL SRL</v>
      </c>
      <c r="J8" s="811">
        <f>'LOTTO 16'!B23</f>
        <v>67.5</v>
      </c>
      <c r="K8" s="812"/>
      <c r="L8" s="117"/>
      <c r="M8" s="118"/>
    </row>
    <row r="9" spans="1:13" ht="16.5" thickBot="1" x14ac:dyDescent="0.3">
      <c r="A9" s="808"/>
      <c r="B9" s="808"/>
      <c r="C9" s="808"/>
      <c r="D9" s="808"/>
      <c r="E9" s="808"/>
      <c r="F9" s="808"/>
      <c r="G9" s="808"/>
      <c r="H9" s="808"/>
      <c r="I9" s="144" t="str">
        <f>'LOTTO 16'!A24</f>
        <v>COLOPLAST</v>
      </c>
      <c r="J9" s="811">
        <f>'LOTTO 16'!B24</f>
        <v>80</v>
      </c>
      <c r="K9" s="812"/>
      <c r="L9" s="117"/>
      <c r="M9" s="118"/>
    </row>
    <row r="10" spans="1:13" ht="16.5" thickBot="1" x14ac:dyDescent="0.3">
      <c r="A10" s="813" t="s">
        <v>430</v>
      </c>
      <c r="B10" s="814"/>
      <c r="C10" s="814"/>
      <c r="D10" s="815"/>
      <c r="E10" s="119"/>
      <c r="F10" s="119"/>
      <c r="G10" s="119"/>
      <c r="H10" s="119"/>
      <c r="I10" s="144" t="str">
        <f>'LOTTO 16'!A25</f>
        <v>TAU MEDICA SRL</v>
      </c>
      <c r="J10" s="811">
        <f>'LOTTO 16'!B25</f>
        <v>25.833333333333336</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Lotti'!O58</f>
        <v>21465</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TELEFLEX MEDICAL SRL</v>
      </c>
      <c r="B20" s="202"/>
      <c r="C20" s="835">
        <v>0.5</v>
      </c>
      <c r="D20" s="835">
        <f>MAX(B20:B22)</f>
        <v>0</v>
      </c>
      <c r="E20" s="154" t="e">
        <f>POWER(B20/$D$20,$C$20)</f>
        <v>#DIV/0!</v>
      </c>
      <c r="F20" s="835">
        <v>40</v>
      </c>
      <c r="G20" s="154" t="e">
        <f>E20*$F$20</f>
        <v>#DIV/0!</v>
      </c>
      <c r="H20" s="134">
        <f>TRUNC($G$13-($G$13/100*B20),2)</f>
        <v>21465</v>
      </c>
      <c r="I20" s="135" t="str">
        <f>A20</f>
        <v>TELEFLEX MEDICAL SRL</v>
      </c>
      <c r="J20" s="154">
        <f>IF(I20=I8,J8,IF(I20=$H$7,$I$7,IF(I20=$H$8,$I$8,IF(I20=#REF!,#REF!,IF(I20=$H$10,$I$10,IF(I20=$H$11,$I$11,"1"))))))</f>
        <v>67.5</v>
      </c>
      <c r="K20" s="154" t="e">
        <f>G20</f>
        <v>#DIV/0!</v>
      </c>
      <c r="L20" s="70" t="e">
        <f>SUM(J20,K20)</f>
        <v>#DIV/0!</v>
      </c>
      <c r="M20" s="71" t="e">
        <f>IF(AND(K20&gt;=20,J20&gt;=60),"ANOMALIA","NO ANOMALIA")</f>
        <v>#DIV/0!</v>
      </c>
    </row>
    <row r="21" spans="1:13" ht="15.75" x14ac:dyDescent="0.2">
      <c r="A21" s="136" t="str">
        <f>I9</f>
        <v>COLOPLAST</v>
      </c>
      <c r="B21" s="203"/>
      <c r="C21" s="836"/>
      <c r="D21" s="836"/>
      <c r="E21" s="155" t="e">
        <f>POWER(B21/$D$20,$C$20)</f>
        <v>#DIV/0!</v>
      </c>
      <c r="F21" s="836"/>
      <c r="G21" s="155" t="e">
        <f>E21*$F$20</f>
        <v>#DIV/0!</v>
      </c>
      <c r="H21" s="138">
        <f>TRUNC($G$13-($G$13/100*B21),2)</f>
        <v>21465</v>
      </c>
      <c r="I21" s="139" t="str">
        <f>A21</f>
        <v>COLOPLAST</v>
      </c>
      <c r="J21" s="155">
        <f>IF(I21=I9,J9,IF(I21=$H$7,$I$7,IF(I21=$H$8,$I$8,IF(I21=#REF!,#REF!,IF(I21=$H$10,$I$10,IF(I21=$H$11,$I$11,"1"))))))</f>
        <v>80</v>
      </c>
      <c r="K21" s="155" t="e">
        <f>G21</f>
        <v>#DIV/0!</v>
      </c>
      <c r="L21" s="72" t="e">
        <f>SUM(J21,K21)</f>
        <v>#DIV/0!</v>
      </c>
      <c r="M21" s="73" t="e">
        <f>IF(AND(K21&gt;=20,J21&gt;=60),"ANOMALIA","NO ANOMALIA")</f>
        <v>#DIV/0!</v>
      </c>
    </row>
    <row r="22" spans="1:13" ht="16.5" thickBot="1" x14ac:dyDescent="0.25">
      <c r="A22" s="140" t="str">
        <f>I10</f>
        <v>TAU MEDICA SRL</v>
      </c>
      <c r="B22" s="204"/>
      <c r="C22" s="837"/>
      <c r="D22" s="837"/>
      <c r="E22" s="156" t="e">
        <f>POWER(B22/$D$20,$C$20)</f>
        <v>#DIV/0!</v>
      </c>
      <c r="F22" s="837"/>
      <c r="G22" s="156" t="e">
        <f>E22*$F$20</f>
        <v>#DIV/0!</v>
      </c>
      <c r="H22" s="142">
        <f>TRUNC($G$13-($G$13/100*B22),2)</f>
        <v>21465</v>
      </c>
      <c r="I22" s="143" t="str">
        <f>A22</f>
        <v>TAU MEDICA SRL</v>
      </c>
      <c r="J22" s="156">
        <f>IF(I22=I10,J10,IF(I22=$H$7,$I$7,IF(I22=$H$8,$I$8,IF(I22=#REF!,#REF!,IF(I22=$H$10,$I$10,IF(I22=$H$11,$I$11,"1"))))))</f>
        <v>25.833333333333336</v>
      </c>
      <c r="K22" s="156"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2"/>
    <mergeCell ref="D20:D22"/>
    <mergeCell ref="F20:F22"/>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2">
    <cfRule type="containsText" dxfId="631" priority="1" operator="containsText" text="NO ANOMALIA">
      <formula>NOT(ISERROR(SEARCH("NO ANOMALIA",M20)))</formula>
    </cfRule>
    <cfRule type="containsText" dxfId="630" priority="2" operator="containsText" text="ANOMALIA">
      <formula>NOT(ISERROR(SEARCH("ANOMALIA",M20)))</formula>
    </cfRule>
  </conditionalFormatting>
  <conditionalFormatting sqref="M20:M22">
    <cfRule type="containsText" dxfId="629" priority="3" operator="containsText" text="ANOMALIA">
      <formula>NOT(ISERROR(SEARCH("ANOMALIA",M20)))</formula>
    </cfRule>
  </conditionalFormatting>
  <conditionalFormatting sqref="L20:L22">
    <cfRule type="expression" dxfId="628" priority="4">
      <formula>L20=MAX($L$20:$L$26)</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35">
    <pageSetUpPr fitToPage="1"/>
  </sheetPr>
  <dimension ref="A1:K20"/>
  <sheetViews>
    <sheetView topLeftCell="A7" workbookViewId="0">
      <selection activeCell="J25" sqref="J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460</v>
      </c>
      <c r="B2" s="775"/>
      <c r="C2" s="775"/>
      <c r="D2" s="775"/>
      <c r="E2" s="775"/>
      <c r="F2" s="775"/>
      <c r="G2" s="775"/>
      <c r="H2" s="775"/>
      <c r="I2" s="775"/>
      <c r="J2" s="775"/>
      <c r="K2" s="776"/>
    </row>
    <row r="3" spans="1:11" ht="21" thickBot="1" x14ac:dyDescent="0.35">
      <c r="A3" s="777" t="str">
        <f>'Elenco Lotti'!B61</f>
        <v>9821962B71</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x14ac:dyDescent="0.2">
      <c r="A5" s="780" t="str">
        <f>'Elenco Lotti'!C61</f>
        <v>Catetere sterile  tipo Bracci PVC medicale con 9 fori da ch 6/12</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5.75" customHeight="1" x14ac:dyDescent="0.2">
      <c r="A8" s="786" t="s">
        <v>622</v>
      </c>
      <c r="B8" s="87" t="str">
        <f>'Elenco Lotti'!R61</f>
        <v>ANTONIO PELLECCHIA SRL</v>
      </c>
      <c r="C8" s="205">
        <v>0.9</v>
      </c>
      <c r="D8" s="206">
        <v>0.9</v>
      </c>
      <c r="E8" s="207">
        <v>0.9</v>
      </c>
      <c r="F8" s="89">
        <f t="shared" ref="F8:F15" si="0">AVERAGE(C8:E8)</f>
        <v>0.9</v>
      </c>
      <c r="G8" s="789">
        <f>MAX(F8:F9)</f>
        <v>0.9</v>
      </c>
      <c r="H8" s="414">
        <f>F8/$G8</f>
        <v>1</v>
      </c>
      <c r="I8" s="792">
        <v>50</v>
      </c>
      <c r="J8" s="88">
        <f>H8*I$8</f>
        <v>50</v>
      </c>
      <c r="K8" s="795" t="s">
        <v>646</v>
      </c>
    </row>
    <row r="9" spans="1:11" ht="45.75" customHeight="1" thickBot="1" x14ac:dyDescent="0.25">
      <c r="A9" s="787"/>
      <c r="B9" s="93" t="str">
        <f>'Elenco Lotti'!R62</f>
        <v>COLOPLAST</v>
      </c>
      <c r="C9" s="208">
        <v>0.75</v>
      </c>
      <c r="D9" s="209">
        <v>0.75</v>
      </c>
      <c r="E9" s="210">
        <v>0.75</v>
      </c>
      <c r="F9" s="92">
        <f t="shared" si="0"/>
        <v>0.75</v>
      </c>
      <c r="G9" s="790"/>
      <c r="H9" s="415">
        <f>F9/$G8</f>
        <v>0.83333333333333326</v>
      </c>
      <c r="I9" s="793"/>
      <c r="J9" s="91">
        <f>H9*I$8</f>
        <v>41.666666666666664</v>
      </c>
      <c r="K9" s="796"/>
    </row>
    <row r="10" spans="1:11" ht="45.75" customHeight="1" x14ac:dyDescent="0.2">
      <c r="A10" s="786" t="s">
        <v>623</v>
      </c>
      <c r="B10" s="96" t="str">
        <f>B8</f>
        <v>ANTONIO PELLECCHIA SRL</v>
      </c>
      <c r="C10" s="205">
        <v>0.9</v>
      </c>
      <c r="D10" s="206">
        <v>0.9</v>
      </c>
      <c r="E10" s="207">
        <v>0.9</v>
      </c>
      <c r="F10" s="89">
        <f t="shared" si="0"/>
        <v>0.9</v>
      </c>
      <c r="G10" s="789">
        <f>MAX(F10:F11)</f>
        <v>0.9</v>
      </c>
      <c r="H10" s="414">
        <f>F10/$G10</f>
        <v>1</v>
      </c>
      <c r="I10" s="792">
        <v>15</v>
      </c>
      <c r="J10" s="88">
        <f>H10*I$10</f>
        <v>15</v>
      </c>
      <c r="K10" s="796"/>
    </row>
    <row r="11" spans="1:11" ht="45.75" customHeight="1" thickBot="1" x14ac:dyDescent="0.25">
      <c r="A11" s="787"/>
      <c r="B11" s="97" t="str">
        <f>B9</f>
        <v>COLOPLAST</v>
      </c>
      <c r="C11" s="208">
        <v>0.75</v>
      </c>
      <c r="D11" s="209">
        <v>0.75</v>
      </c>
      <c r="E11" s="210">
        <v>0.75</v>
      </c>
      <c r="F11" s="92">
        <f t="shared" si="0"/>
        <v>0.75</v>
      </c>
      <c r="G11" s="790"/>
      <c r="H11" s="415">
        <f>F11/$G10</f>
        <v>0.83333333333333326</v>
      </c>
      <c r="I11" s="793"/>
      <c r="J11" s="91">
        <f>H11*I$10</f>
        <v>12.499999999999998</v>
      </c>
      <c r="K11" s="796"/>
    </row>
    <row r="12" spans="1:11" ht="45.75" customHeight="1" x14ac:dyDescent="0.2">
      <c r="A12" s="786" t="s">
        <v>427</v>
      </c>
      <c r="B12" s="99" t="str">
        <f>B8</f>
        <v>ANTONIO PELLECCHIA SRL</v>
      </c>
      <c r="C12" s="205">
        <v>0.9</v>
      </c>
      <c r="D12" s="206">
        <v>0.9</v>
      </c>
      <c r="E12" s="207">
        <v>0.9</v>
      </c>
      <c r="F12" s="89">
        <f t="shared" si="0"/>
        <v>0.9</v>
      </c>
      <c r="G12" s="789">
        <f>MAX(F12:F13)</f>
        <v>0.9</v>
      </c>
      <c r="H12" s="414">
        <f>F12/$G12</f>
        <v>1</v>
      </c>
      <c r="I12" s="792">
        <v>10</v>
      </c>
      <c r="J12" s="88">
        <f>H12*I$12</f>
        <v>10</v>
      </c>
      <c r="K12" s="796"/>
    </row>
    <row r="13" spans="1:11" ht="45.75" customHeight="1" thickBot="1" x14ac:dyDescent="0.25">
      <c r="A13" s="805"/>
      <c r="B13" s="98" t="str">
        <f>B9</f>
        <v>COLOPLAST</v>
      </c>
      <c r="C13" s="208">
        <v>0.75</v>
      </c>
      <c r="D13" s="209">
        <v>0.75</v>
      </c>
      <c r="E13" s="210">
        <v>0.75</v>
      </c>
      <c r="F13" s="95">
        <f t="shared" si="0"/>
        <v>0.75</v>
      </c>
      <c r="G13" s="791"/>
      <c r="H13" s="418">
        <f>F13/$G12</f>
        <v>0.83333333333333326</v>
      </c>
      <c r="I13" s="794"/>
      <c r="J13" s="94">
        <f>H13*I$12</f>
        <v>8.3333333333333321</v>
      </c>
      <c r="K13" s="796"/>
    </row>
    <row r="14" spans="1:11" ht="45.75" customHeight="1" x14ac:dyDescent="0.2">
      <c r="A14" s="786" t="s">
        <v>621</v>
      </c>
      <c r="B14" s="99" t="str">
        <f>B8</f>
        <v>ANTONIO PELLECCHIA SRL</v>
      </c>
      <c r="C14" s="217">
        <v>1</v>
      </c>
      <c r="D14" s="206">
        <v>1</v>
      </c>
      <c r="E14" s="207">
        <v>1</v>
      </c>
      <c r="F14" s="89">
        <f t="shared" si="0"/>
        <v>1</v>
      </c>
      <c r="G14" s="789">
        <f>MAX(F14:F15)</f>
        <v>1</v>
      </c>
      <c r="H14" s="414">
        <f>F14/$G14</f>
        <v>1</v>
      </c>
      <c r="I14" s="792">
        <v>5</v>
      </c>
      <c r="J14" s="88">
        <f>H14*I$14</f>
        <v>5</v>
      </c>
      <c r="K14" s="796"/>
    </row>
    <row r="15" spans="1:11" ht="45.75" customHeight="1" thickBot="1" x14ac:dyDescent="0.25">
      <c r="A15" s="805"/>
      <c r="B15" s="100" t="str">
        <f>B9</f>
        <v>COLOPLAST</v>
      </c>
      <c r="C15" s="553">
        <v>1</v>
      </c>
      <c r="D15" s="554">
        <v>1</v>
      </c>
      <c r="E15" s="555">
        <v>1</v>
      </c>
      <c r="F15" s="101">
        <f t="shared" si="0"/>
        <v>1</v>
      </c>
      <c r="G15" s="806"/>
      <c r="H15" s="416">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x14ac:dyDescent="0.25">
      <c r="A17" s="798" t="s">
        <v>626</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ANTONIO PELLECCHIA SRL</v>
      </c>
      <c r="B19" s="148">
        <f>J8+J10+J12+J14</f>
        <v>80</v>
      </c>
      <c r="C19" s="600"/>
      <c r="D19" s="531"/>
      <c r="E19" s="531"/>
      <c r="F19" s="532"/>
      <c r="G19" s="109"/>
      <c r="H19" s="105"/>
      <c r="I19" s="105"/>
      <c r="J19" s="105"/>
      <c r="K19" s="105"/>
    </row>
    <row r="20" spans="1:11" ht="16.5" thickBot="1" x14ac:dyDescent="0.3">
      <c r="A20" s="112" t="str">
        <f>B9</f>
        <v>COLOPLAST</v>
      </c>
      <c r="B20" s="113">
        <f>J9+J11+J13+J15</f>
        <v>67.5</v>
      </c>
      <c r="C20" s="600"/>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A17:B18"/>
    <mergeCell ref="A10:A11"/>
    <mergeCell ref="G10:G11"/>
    <mergeCell ref="I10:I11"/>
    <mergeCell ref="A12:A13"/>
    <mergeCell ref="A14:A15"/>
    <mergeCell ref="G14:G15"/>
    <mergeCell ref="I14:I15"/>
    <mergeCell ref="G12:G13"/>
    <mergeCell ref="I12:I13"/>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36"/>
  <dimension ref="A1:M20"/>
  <sheetViews>
    <sheetView topLeftCell="A4"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460</v>
      </c>
      <c r="B2" s="775"/>
      <c r="C2" s="775"/>
      <c r="D2" s="775"/>
      <c r="E2" s="775"/>
      <c r="F2" s="775"/>
      <c r="G2" s="775"/>
      <c r="H2" s="775"/>
      <c r="I2" s="775"/>
      <c r="J2" s="775"/>
      <c r="K2" s="776"/>
      <c r="L2" s="105"/>
      <c r="M2" s="105"/>
    </row>
    <row r="3" spans="1:13" ht="21" thickBot="1" x14ac:dyDescent="0.35">
      <c r="A3" s="777" t="str">
        <f>'Elenco Lotti'!B61</f>
        <v>9821962B71</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780" t="str">
        <f>'Elenco Lotti'!C61</f>
        <v>Catetere sterile  tipo Bracci PVC medicale con 9 fori da ch 6/12</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17'!A19</f>
        <v>ANTONIO PELLECCHIA SRL</v>
      </c>
      <c r="J8" s="811">
        <f>'LOTTO 17'!B19</f>
        <v>80</v>
      </c>
      <c r="K8" s="812"/>
      <c r="L8" s="117"/>
      <c r="M8" s="118"/>
    </row>
    <row r="9" spans="1:13" ht="16.5" thickBot="1" x14ac:dyDescent="0.3">
      <c r="A9" s="808"/>
      <c r="B9" s="808"/>
      <c r="C9" s="808"/>
      <c r="D9" s="808"/>
      <c r="E9" s="808"/>
      <c r="F9" s="808"/>
      <c r="G9" s="808"/>
      <c r="H9" s="808"/>
      <c r="I9" s="144" t="str">
        <f>'LOTTO 17'!A20</f>
        <v>COLOPLAST</v>
      </c>
      <c r="J9" s="811">
        <f>'LOTTO 17'!B20</f>
        <v>67.5</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3"/>
      <c r="F12" s="105"/>
      <c r="G12" s="822" t="s">
        <v>432</v>
      </c>
      <c r="H12" s="823"/>
      <c r="I12" s="144"/>
      <c r="J12" s="811"/>
      <c r="K12" s="812"/>
      <c r="L12" s="117"/>
      <c r="M12" s="118"/>
    </row>
    <row r="13" spans="1:13" ht="16.5" thickBot="1" x14ac:dyDescent="0.3">
      <c r="A13" s="819" t="s">
        <v>433</v>
      </c>
      <c r="B13" s="820"/>
      <c r="C13" s="820"/>
      <c r="D13" s="821"/>
      <c r="E13" s="153"/>
      <c r="F13" s="105"/>
      <c r="G13" s="824">
        <f>'Elenco Lotti'!O61</f>
        <v>15582</v>
      </c>
      <c r="H13" s="825"/>
      <c r="I13" s="144"/>
      <c r="J13" s="811"/>
      <c r="K13" s="812"/>
      <c r="L13" s="117"/>
      <c r="M13" s="118"/>
    </row>
    <row r="14" spans="1:13" ht="16.5" thickBot="1" x14ac:dyDescent="0.3">
      <c r="A14" s="826" t="s">
        <v>434</v>
      </c>
      <c r="B14" s="820"/>
      <c r="C14" s="820"/>
      <c r="D14" s="821"/>
      <c r="E14" s="153"/>
      <c r="F14" s="105"/>
      <c r="G14" s="827"/>
      <c r="H14" s="827"/>
      <c r="I14" s="150"/>
      <c r="J14" s="828"/>
      <c r="K14" s="829"/>
      <c r="L14" s="105"/>
      <c r="M14" s="105"/>
    </row>
    <row r="15" spans="1:13" ht="15.75" x14ac:dyDescent="0.25">
      <c r="A15" s="819" t="s">
        <v>435</v>
      </c>
      <c r="B15" s="820"/>
      <c r="C15" s="820"/>
      <c r="D15" s="821"/>
      <c r="E15" s="153"/>
      <c r="F15" s="105"/>
      <c r="G15" s="830"/>
      <c r="H15" s="830"/>
      <c r="I15" s="105"/>
      <c r="J15" s="105"/>
      <c r="K15" s="105"/>
      <c r="L15" s="105"/>
      <c r="M15" s="105"/>
    </row>
    <row r="16" spans="1:13" ht="16.5" thickBot="1" x14ac:dyDescent="0.3">
      <c r="A16" s="831"/>
      <c r="B16" s="832"/>
      <c r="C16" s="832"/>
      <c r="D16" s="833"/>
      <c r="E16" s="153"/>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ANTONIO PELLECCHIA SRL</v>
      </c>
      <c r="B19" s="202"/>
      <c r="C19" s="835">
        <v>0.5</v>
      </c>
      <c r="D19" s="835">
        <f>MAX(B19:B20)</f>
        <v>0</v>
      </c>
      <c r="E19" s="154" t="e">
        <f>POWER(B19/$D$19,$C$19)</f>
        <v>#DIV/0!</v>
      </c>
      <c r="F19" s="835">
        <v>40</v>
      </c>
      <c r="G19" s="154" t="e">
        <f>E19*$F$19</f>
        <v>#DIV/0!</v>
      </c>
      <c r="H19" s="134">
        <f>TRUNC($G$13-($G$13/100*B19),2)</f>
        <v>15582</v>
      </c>
      <c r="I19" s="135" t="str">
        <f>A19</f>
        <v>ANTONIO PELLECCHIA SRL</v>
      </c>
      <c r="J19" s="154">
        <f>IF(I19=I8,J8,IF(I19=$H$7,$I$7,IF(I19=$H$8,$I$8,IF(I19=#REF!,#REF!,IF(I19=$H$10,$I$10,IF(I19=$H$11,$I$11,"1"))))))</f>
        <v>80</v>
      </c>
      <c r="K19" s="154" t="e">
        <f>G19</f>
        <v>#DIV/0!</v>
      </c>
      <c r="L19" s="70" t="e">
        <f>SUM(J19,K19)</f>
        <v>#DIV/0!</v>
      </c>
      <c r="M19" s="71" t="e">
        <f>IF(AND(K19&gt;=20,J19&gt;=60),"ANOMALIA","NO ANOMALIA")</f>
        <v>#DIV/0!</v>
      </c>
    </row>
    <row r="20" spans="1:13" ht="16.5" thickBot="1" x14ac:dyDescent="0.25">
      <c r="A20" s="140" t="str">
        <f>I9</f>
        <v>COLOPLAST</v>
      </c>
      <c r="B20" s="204"/>
      <c r="C20" s="837"/>
      <c r="D20" s="837"/>
      <c r="E20" s="156" t="e">
        <f>POWER(B20/$D$19,$C$19)</f>
        <v>#DIV/0!</v>
      </c>
      <c r="F20" s="837"/>
      <c r="G20" s="156" t="e">
        <f>E20*$F$19</f>
        <v>#DIV/0!</v>
      </c>
      <c r="H20" s="142">
        <f>TRUNC($G$13-($G$13/100*B20),2)</f>
        <v>15582</v>
      </c>
      <c r="I20" s="143" t="str">
        <f>A20</f>
        <v>COLOPLAST</v>
      </c>
      <c r="J20" s="156">
        <f>IF(I20=I9,J9,IF(I20=$H$7,$I$7,IF(I20=$H$8,$I$8,IF(I20=#REF!,#REF!,IF(I20=$H$10,$I$10,IF(I20=$H$11,$I$11,"1"))))))</f>
        <v>67.5</v>
      </c>
      <c r="K20" s="156"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627" priority="1" operator="containsText" text="NO ANOMALIA">
      <formula>NOT(ISERROR(SEARCH("NO ANOMALIA",M19)))</formula>
    </cfRule>
    <cfRule type="containsText" dxfId="626" priority="2" operator="containsText" text="ANOMALIA">
      <formula>NOT(ISERROR(SEARCH("ANOMALIA",M19)))</formula>
    </cfRule>
  </conditionalFormatting>
  <conditionalFormatting sqref="M19:M20">
    <cfRule type="containsText" dxfId="625" priority="3" operator="containsText" text="ANOMALIA">
      <formula>NOT(ISERROR(SEARCH("ANOMALIA",M19)))</formula>
    </cfRule>
  </conditionalFormatting>
  <conditionalFormatting sqref="L19:L20">
    <cfRule type="expression" dxfId="624" priority="4">
      <formula>L19=MAX($L$19:$L$24)</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37">
    <pageSetUpPr fitToPage="1"/>
  </sheetPr>
  <dimension ref="A1:K35"/>
  <sheetViews>
    <sheetView topLeftCell="A7" workbookViewId="0">
      <selection activeCell="E29" sqref="E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461</v>
      </c>
      <c r="B2" s="775"/>
      <c r="C2" s="775"/>
      <c r="D2" s="775"/>
      <c r="E2" s="775"/>
      <c r="F2" s="775"/>
      <c r="G2" s="775"/>
      <c r="H2" s="775"/>
      <c r="I2" s="775"/>
      <c r="J2" s="775"/>
      <c r="K2" s="776"/>
    </row>
    <row r="3" spans="1:11" ht="21" thickBot="1" x14ac:dyDescent="0.35">
      <c r="A3" s="777" t="str">
        <f>'Elenco Lotti'!B63</f>
        <v>98219788A6</v>
      </c>
      <c r="B3" s="778"/>
      <c r="C3" s="778"/>
      <c r="D3" s="778"/>
      <c r="E3" s="778"/>
      <c r="F3" s="778"/>
      <c r="G3" s="778"/>
      <c r="H3" s="778"/>
      <c r="I3" s="778"/>
      <c r="J3" s="778"/>
      <c r="K3" s="779"/>
    </row>
    <row r="4" spans="1:11" ht="21" thickBot="1" x14ac:dyDescent="0.35">
      <c r="A4" s="802" t="str">
        <f>'Elenco Lotti'!C32</f>
        <v xml:space="preserve">CATETERI URETERALI </v>
      </c>
      <c r="B4" s="803"/>
      <c r="C4" s="803"/>
      <c r="D4" s="803"/>
      <c r="E4" s="803"/>
      <c r="F4" s="803"/>
      <c r="G4" s="803"/>
      <c r="H4" s="803"/>
      <c r="I4" s="803"/>
      <c r="J4" s="803"/>
      <c r="K4" s="804"/>
    </row>
    <row r="5" spans="1:11" ht="12.75" customHeight="1" x14ac:dyDescent="0.2">
      <c r="A5" s="780" t="str">
        <f>'Elenco Lotti'!C63</f>
        <v>Catetere mono j  lunghezza 90cm, radiopaco con marker graduati,  punta aperta kit completo di filo guida e connettore universale per sacca urina      ch 6-7-9</v>
      </c>
      <c r="B5" s="781"/>
      <c r="C5" s="781"/>
      <c r="D5" s="781"/>
      <c r="E5" s="781"/>
      <c r="F5" s="781"/>
      <c r="G5" s="781"/>
      <c r="H5" s="781"/>
      <c r="I5" s="781"/>
      <c r="J5" s="781"/>
      <c r="K5" s="782"/>
    </row>
    <row r="6" spans="1:11" ht="13.5"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x14ac:dyDescent="0.2">
      <c r="A8" s="786" t="s">
        <v>622</v>
      </c>
      <c r="B8" s="468" t="str">
        <f>'Elenco Lotti'!R63</f>
        <v>ANTONIO PELLECCHIA SRL</v>
      </c>
      <c r="C8" s="217">
        <v>0</v>
      </c>
      <c r="D8" s="206">
        <v>0</v>
      </c>
      <c r="E8" s="207">
        <v>0</v>
      </c>
      <c r="F8" s="423">
        <f>AVERAGE(C8:E8)</f>
        <v>0</v>
      </c>
      <c r="G8" s="789">
        <f>MAX(F8:F12)</f>
        <v>0.9</v>
      </c>
      <c r="H8" s="414">
        <f>F8/$G8</f>
        <v>0</v>
      </c>
      <c r="I8" s="792">
        <v>50</v>
      </c>
      <c r="J8" s="88">
        <f>H8*I$8</f>
        <v>0</v>
      </c>
      <c r="K8" s="795" t="s">
        <v>800</v>
      </c>
    </row>
    <row r="9" spans="1:11" ht="15.75" x14ac:dyDescent="0.2">
      <c r="A9" s="787"/>
      <c r="B9" s="469" t="str">
        <f>'Elenco Lotti'!R64</f>
        <v xml:space="preserve">COLMA </v>
      </c>
      <c r="C9" s="218">
        <v>0.9</v>
      </c>
      <c r="D9" s="209">
        <v>0.9</v>
      </c>
      <c r="E9" s="210">
        <v>0.9</v>
      </c>
      <c r="F9" s="424">
        <f t="shared" ref="F9:F27" si="0">AVERAGE(C9:E9)</f>
        <v>0.9</v>
      </c>
      <c r="G9" s="790"/>
      <c r="H9" s="415">
        <f>F9/$G8</f>
        <v>1</v>
      </c>
      <c r="I9" s="793"/>
      <c r="J9" s="91">
        <f>H9*I$8</f>
        <v>50</v>
      </c>
      <c r="K9" s="796"/>
    </row>
    <row r="10" spans="1:11" ht="15.75" x14ac:dyDescent="0.2">
      <c r="A10" s="787"/>
      <c r="B10" s="469" t="str">
        <f>'Elenco Lotti'!R65</f>
        <v>TELEFLEX MEDICAL SRL</v>
      </c>
      <c r="C10" s="218">
        <v>0</v>
      </c>
      <c r="D10" s="209">
        <v>0</v>
      </c>
      <c r="E10" s="210">
        <v>0</v>
      </c>
      <c r="F10" s="424">
        <f t="shared" si="0"/>
        <v>0</v>
      </c>
      <c r="G10" s="790"/>
      <c r="H10" s="415">
        <f>F10/$G8</f>
        <v>0</v>
      </c>
      <c r="I10" s="793"/>
      <c r="J10" s="91">
        <f>H10*I$8</f>
        <v>0</v>
      </c>
      <c r="K10" s="796"/>
    </row>
    <row r="11" spans="1:11" ht="15.75" x14ac:dyDescent="0.2">
      <c r="A11" s="787"/>
      <c r="B11" s="469" t="str">
        <f>'Elenco Lotti'!R66</f>
        <v>COLOPLAST</v>
      </c>
      <c r="C11" s="218">
        <v>0.85</v>
      </c>
      <c r="D11" s="209">
        <v>0.85</v>
      </c>
      <c r="E11" s="210">
        <v>0.85</v>
      </c>
      <c r="F11" s="424">
        <f t="shared" si="0"/>
        <v>0.85</v>
      </c>
      <c r="G11" s="790"/>
      <c r="H11" s="415">
        <f>F11/$G8</f>
        <v>0.94444444444444442</v>
      </c>
      <c r="I11" s="793"/>
      <c r="J11" s="91">
        <f>H11*I$8</f>
        <v>47.222222222222221</v>
      </c>
      <c r="K11" s="796"/>
    </row>
    <row r="12" spans="1:11" ht="16.5" thickBot="1" x14ac:dyDescent="0.25">
      <c r="A12" s="805"/>
      <c r="B12" s="470" t="str">
        <f>'Elenco Lotti'!R67</f>
        <v>ARS CHIRURGICA SRL</v>
      </c>
      <c r="C12" s="220">
        <v>0</v>
      </c>
      <c r="D12" s="215">
        <v>0</v>
      </c>
      <c r="E12" s="216">
        <v>0</v>
      </c>
      <c r="F12" s="425">
        <f t="shared" si="0"/>
        <v>0</v>
      </c>
      <c r="G12" s="806"/>
      <c r="H12" s="416">
        <f>F12/$G8</f>
        <v>0</v>
      </c>
      <c r="I12" s="807"/>
      <c r="J12" s="102">
        <f>H12*I$8</f>
        <v>0</v>
      </c>
      <c r="K12" s="796"/>
    </row>
    <row r="13" spans="1:11" ht="15.75" x14ac:dyDescent="0.2">
      <c r="A13" s="860" t="s">
        <v>623</v>
      </c>
      <c r="B13" s="96" t="str">
        <f>B8</f>
        <v>ANTONIO PELLECCHIA SRL</v>
      </c>
      <c r="C13" s="217">
        <v>0</v>
      </c>
      <c r="D13" s="206">
        <v>0</v>
      </c>
      <c r="E13" s="207">
        <v>0</v>
      </c>
      <c r="F13" s="221">
        <f t="shared" si="0"/>
        <v>0</v>
      </c>
      <c r="G13" s="861">
        <f>MAX(F13:F17)</f>
        <v>0.9</v>
      </c>
      <c r="H13" s="422">
        <f>F13/$G13</f>
        <v>0</v>
      </c>
      <c r="I13" s="859">
        <v>15</v>
      </c>
      <c r="J13" s="222">
        <f>H13*I$13</f>
        <v>0</v>
      </c>
      <c r="K13" s="796"/>
    </row>
    <row r="14" spans="1:11" ht="15.75" x14ac:dyDescent="0.2">
      <c r="A14" s="787"/>
      <c r="B14" s="97" t="str">
        <f>B9</f>
        <v xml:space="preserve">COLMA </v>
      </c>
      <c r="C14" s="218">
        <v>0.9</v>
      </c>
      <c r="D14" s="209">
        <v>0.9</v>
      </c>
      <c r="E14" s="210">
        <v>0.9</v>
      </c>
      <c r="F14" s="92">
        <f t="shared" si="0"/>
        <v>0.9</v>
      </c>
      <c r="G14" s="790"/>
      <c r="H14" s="415">
        <f>F14/$G13</f>
        <v>1</v>
      </c>
      <c r="I14" s="793"/>
      <c r="J14" s="91">
        <f>H14*I$13</f>
        <v>15</v>
      </c>
      <c r="K14" s="796"/>
    </row>
    <row r="15" spans="1:11" ht="15.75" x14ac:dyDescent="0.2">
      <c r="A15" s="787"/>
      <c r="B15" s="97" t="str">
        <f>B10</f>
        <v>TELEFLEX MEDICAL SRL</v>
      </c>
      <c r="C15" s="218">
        <v>0</v>
      </c>
      <c r="D15" s="209">
        <v>0</v>
      </c>
      <c r="E15" s="210">
        <v>0</v>
      </c>
      <c r="F15" s="92">
        <f t="shared" si="0"/>
        <v>0</v>
      </c>
      <c r="G15" s="790"/>
      <c r="H15" s="415">
        <f>F15/$G13</f>
        <v>0</v>
      </c>
      <c r="I15" s="793"/>
      <c r="J15" s="91">
        <f>H15*I$13</f>
        <v>0</v>
      </c>
      <c r="K15" s="796"/>
    </row>
    <row r="16" spans="1:11" ht="15.75" x14ac:dyDescent="0.2">
      <c r="A16" s="787"/>
      <c r="B16" s="97" t="str">
        <f>B11</f>
        <v>COLOPLAST</v>
      </c>
      <c r="C16" s="218">
        <v>0.85</v>
      </c>
      <c r="D16" s="209">
        <v>0.85</v>
      </c>
      <c r="E16" s="210">
        <v>0.85</v>
      </c>
      <c r="F16" s="92">
        <f t="shared" si="0"/>
        <v>0.85</v>
      </c>
      <c r="G16" s="790"/>
      <c r="H16" s="415">
        <f>F16/$G13</f>
        <v>0.94444444444444442</v>
      </c>
      <c r="I16" s="793"/>
      <c r="J16" s="91">
        <f>H16*I$13</f>
        <v>14.166666666666666</v>
      </c>
      <c r="K16" s="796"/>
    </row>
    <row r="17" spans="1:11" ht="16.5" thickBot="1" x14ac:dyDescent="0.25">
      <c r="A17" s="788"/>
      <c r="B17" s="98" t="str">
        <f>B12</f>
        <v>ARS CHIRURGICA SRL</v>
      </c>
      <c r="C17" s="220">
        <v>0</v>
      </c>
      <c r="D17" s="215">
        <v>0</v>
      </c>
      <c r="E17" s="216">
        <v>0</v>
      </c>
      <c r="F17" s="95">
        <f t="shared" si="0"/>
        <v>0</v>
      </c>
      <c r="G17" s="791"/>
      <c r="H17" s="418">
        <f>F17/$G13</f>
        <v>0</v>
      </c>
      <c r="I17" s="794"/>
      <c r="J17" s="94">
        <f>H17*I$13</f>
        <v>0</v>
      </c>
      <c r="K17" s="796"/>
    </row>
    <row r="18" spans="1:11" ht="15.75" x14ac:dyDescent="0.2">
      <c r="A18" s="786" t="s">
        <v>427</v>
      </c>
      <c r="B18" s="99" t="str">
        <f>B8</f>
        <v>ANTONIO PELLECCHIA SRL</v>
      </c>
      <c r="C18" s="217">
        <v>0</v>
      </c>
      <c r="D18" s="206">
        <v>0</v>
      </c>
      <c r="E18" s="207">
        <v>0</v>
      </c>
      <c r="F18" s="89">
        <f t="shared" si="0"/>
        <v>0</v>
      </c>
      <c r="G18" s="789">
        <f>MAX(F18:F22)</f>
        <v>0.9</v>
      </c>
      <c r="H18" s="414">
        <f>F18/$G18</f>
        <v>0</v>
      </c>
      <c r="I18" s="792">
        <v>10</v>
      </c>
      <c r="J18" s="88">
        <f>H18*I$18</f>
        <v>0</v>
      </c>
      <c r="K18" s="796"/>
    </row>
    <row r="19" spans="1:11" ht="15.75" x14ac:dyDescent="0.2">
      <c r="A19" s="787"/>
      <c r="B19" s="97" t="str">
        <f>B9</f>
        <v xml:space="preserve">COLMA </v>
      </c>
      <c r="C19" s="218">
        <v>0.9</v>
      </c>
      <c r="D19" s="209">
        <v>0.9</v>
      </c>
      <c r="E19" s="210">
        <v>0.9</v>
      </c>
      <c r="F19" s="92">
        <f t="shared" si="0"/>
        <v>0.9</v>
      </c>
      <c r="G19" s="790"/>
      <c r="H19" s="415">
        <f>F19/$G18</f>
        <v>1</v>
      </c>
      <c r="I19" s="793"/>
      <c r="J19" s="91">
        <f>H19*I$18</f>
        <v>10</v>
      </c>
      <c r="K19" s="796"/>
    </row>
    <row r="20" spans="1:11" ht="15.75" x14ac:dyDescent="0.2">
      <c r="A20" s="787"/>
      <c r="B20" s="97" t="str">
        <f>B10</f>
        <v>TELEFLEX MEDICAL SRL</v>
      </c>
      <c r="C20" s="218">
        <v>0</v>
      </c>
      <c r="D20" s="209">
        <v>0</v>
      </c>
      <c r="E20" s="210">
        <v>0</v>
      </c>
      <c r="F20" s="92">
        <f t="shared" si="0"/>
        <v>0</v>
      </c>
      <c r="G20" s="790"/>
      <c r="H20" s="415">
        <f>F20/$G18</f>
        <v>0</v>
      </c>
      <c r="I20" s="793"/>
      <c r="J20" s="91">
        <f>H20*I$18</f>
        <v>0</v>
      </c>
      <c r="K20" s="796"/>
    </row>
    <row r="21" spans="1:11" ht="15.75" x14ac:dyDescent="0.2">
      <c r="A21" s="787"/>
      <c r="B21" s="97" t="str">
        <f>B11</f>
        <v>COLOPLAST</v>
      </c>
      <c r="C21" s="218">
        <v>0.85</v>
      </c>
      <c r="D21" s="209">
        <v>0.85</v>
      </c>
      <c r="E21" s="210">
        <v>0.85</v>
      </c>
      <c r="F21" s="92">
        <f t="shared" si="0"/>
        <v>0.85</v>
      </c>
      <c r="G21" s="790"/>
      <c r="H21" s="415">
        <f>F21/$G18</f>
        <v>0.94444444444444442</v>
      </c>
      <c r="I21" s="793"/>
      <c r="J21" s="91">
        <f>H21*I$18</f>
        <v>9.4444444444444446</v>
      </c>
      <c r="K21" s="796"/>
    </row>
    <row r="22" spans="1:11" ht="16.5" thickBot="1" x14ac:dyDescent="0.25">
      <c r="A22" s="805"/>
      <c r="B22" s="98" t="str">
        <f>B12</f>
        <v>ARS CHIRURGICA SRL</v>
      </c>
      <c r="C22" s="220">
        <v>0</v>
      </c>
      <c r="D22" s="215">
        <v>0</v>
      </c>
      <c r="E22" s="216">
        <v>0</v>
      </c>
      <c r="F22" s="95">
        <f t="shared" si="0"/>
        <v>0</v>
      </c>
      <c r="G22" s="791"/>
      <c r="H22" s="418">
        <f>F22/$G18</f>
        <v>0</v>
      </c>
      <c r="I22" s="794"/>
      <c r="J22" s="94">
        <f>H22*I$18</f>
        <v>0</v>
      </c>
      <c r="K22" s="796"/>
    </row>
    <row r="23" spans="1:11" ht="15.75" x14ac:dyDescent="0.2">
      <c r="A23" s="786" t="s">
        <v>621</v>
      </c>
      <c r="B23" s="99" t="str">
        <f>B8</f>
        <v>ANTONIO PELLECCHIA SRL</v>
      </c>
      <c r="C23" s="217">
        <v>0</v>
      </c>
      <c r="D23" s="206">
        <v>0</v>
      </c>
      <c r="E23" s="207">
        <v>0</v>
      </c>
      <c r="F23" s="89">
        <f t="shared" si="0"/>
        <v>0</v>
      </c>
      <c r="G23" s="789">
        <f>MAX(F23:F27)</f>
        <v>1</v>
      </c>
      <c r="H23" s="414">
        <f>F23/$G23</f>
        <v>0</v>
      </c>
      <c r="I23" s="792">
        <v>5</v>
      </c>
      <c r="J23" s="88">
        <f>H23*I$23</f>
        <v>0</v>
      </c>
      <c r="K23" s="796"/>
    </row>
    <row r="24" spans="1:11" ht="15.75" x14ac:dyDescent="0.2">
      <c r="A24" s="787"/>
      <c r="B24" s="97" t="str">
        <f>B9</f>
        <v xml:space="preserve">COLMA </v>
      </c>
      <c r="C24" s="218">
        <v>1</v>
      </c>
      <c r="D24" s="209">
        <v>1</v>
      </c>
      <c r="E24" s="210">
        <v>1</v>
      </c>
      <c r="F24" s="92">
        <f t="shared" si="0"/>
        <v>1</v>
      </c>
      <c r="G24" s="790"/>
      <c r="H24" s="415">
        <f>F24/$G23</f>
        <v>1</v>
      </c>
      <c r="I24" s="793"/>
      <c r="J24" s="91">
        <f>H24*I$23</f>
        <v>5</v>
      </c>
      <c r="K24" s="796"/>
    </row>
    <row r="25" spans="1:11" ht="15.75" x14ac:dyDescent="0.2">
      <c r="A25" s="787"/>
      <c r="B25" s="97" t="str">
        <f>B10</f>
        <v>TELEFLEX MEDICAL SRL</v>
      </c>
      <c r="C25" s="218">
        <v>0</v>
      </c>
      <c r="D25" s="209">
        <v>0</v>
      </c>
      <c r="E25" s="210">
        <v>0</v>
      </c>
      <c r="F25" s="92">
        <f t="shared" si="0"/>
        <v>0</v>
      </c>
      <c r="G25" s="790"/>
      <c r="H25" s="415">
        <f>F25/$G23</f>
        <v>0</v>
      </c>
      <c r="I25" s="793"/>
      <c r="J25" s="91">
        <f>H25*I$23</f>
        <v>0</v>
      </c>
      <c r="K25" s="796"/>
    </row>
    <row r="26" spans="1:11" ht="15.75" x14ac:dyDescent="0.2">
      <c r="A26" s="787"/>
      <c r="B26" s="97" t="str">
        <f>B11</f>
        <v>COLOPLAST</v>
      </c>
      <c r="C26" s="218">
        <v>1</v>
      </c>
      <c r="D26" s="209">
        <v>1</v>
      </c>
      <c r="E26" s="210">
        <v>1</v>
      </c>
      <c r="F26" s="92">
        <f t="shared" si="0"/>
        <v>1</v>
      </c>
      <c r="G26" s="790"/>
      <c r="H26" s="415">
        <f>F26/$G23</f>
        <v>1</v>
      </c>
      <c r="I26" s="793"/>
      <c r="J26" s="91">
        <f>H26*I$23</f>
        <v>5</v>
      </c>
      <c r="K26" s="796"/>
    </row>
    <row r="27" spans="1:11" ht="16.5" thickBot="1" x14ac:dyDescent="0.25">
      <c r="A27" s="805"/>
      <c r="B27" s="100" t="str">
        <f>B12</f>
        <v>ARS CHIRURGICA SRL</v>
      </c>
      <c r="C27" s="553">
        <v>0</v>
      </c>
      <c r="D27" s="554">
        <v>0</v>
      </c>
      <c r="E27" s="555">
        <v>0</v>
      </c>
      <c r="F27" s="101">
        <f t="shared" si="0"/>
        <v>0</v>
      </c>
      <c r="G27" s="806"/>
      <c r="H27" s="416">
        <f>F27/$G23</f>
        <v>0</v>
      </c>
      <c r="I27" s="807"/>
      <c r="J27" s="102">
        <f>H27*I$23</f>
        <v>0</v>
      </c>
      <c r="K27" s="797"/>
    </row>
    <row r="28" spans="1:11" ht="16.5" thickBot="1" x14ac:dyDescent="0.3">
      <c r="A28" s="103"/>
      <c r="B28" s="104"/>
      <c r="C28" s="105"/>
      <c r="D28" s="105"/>
      <c r="E28" s="105"/>
      <c r="F28" s="105"/>
      <c r="G28" s="105"/>
      <c r="H28" s="105"/>
      <c r="I28" s="105"/>
      <c r="J28" s="105"/>
      <c r="K28" s="105"/>
    </row>
    <row r="29" spans="1:11" ht="15.75" x14ac:dyDescent="0.25">
      <c r="A29" s="798" t="s">
        <v>627</v>
      </c>
      <c r="B29" s="799"/>
      <c r="C29" s="106"/>
      <c r="D29" s="106"/>
      <c r="E29" s="106"/>
      <c r="F29" s="106"/>
      <c r="G29" s="106"/>
      <c r="H29" s="105"/>
      <c r="I29" s="105"/>
      <c r="J29" s="105"/>
      <c r="K29" s="105"/>
    </row>
    <row r="30" spans="1:11" ht="16.5" thickBot="1" x14ac:dyDescent="0.3">
      <c r="A30" s="800"/>
      <c r="B30" s="801"/>
      <c r="C30" s="106"/>
      <c r="D30" s="106"/>
      <c r="E30" s="106"/>
      <c r="F30" s="106"/>
      <c r="G30" s="106"/>
      <c r="H30" s="105"/>
      <c r="I30" s="105"/>
      <c r="J30" s="105"/>
      <c r="K30" s="105"/>
    </row>
    <row r="31" spans="1:11" ht="15.75" x14ac:dyDescent="0.25">
      <c r="A31" s="107" t="str">
        <f>B8</f>
        <v>ANTONIO PELLECCHIA SRL</v>
      </c>
      <c r="B31" s="108">
        <f>J8+J13+J18+J23</f>
        <v>0</v>
      </c>
      <c r="C31" s="598"/>
      <c r="D31" s="531"/>
      <c r="E31" s="531"/>
      <c r="F31" s="532"/>
      <c r="G31" s="109"/>
      <c r="H31" s="105"/>
      <c r="I31" s="105"/>
      <c r="J31" s="105"/>
      <c r="K31" s="105"/>
    </row>
    <row r="32" spans="1:11" ht="15.75" x14ac:dyDescent="0.25">
      <c r="A32" s="110" t="str">
        <f>B9</f>
        <v xml:space="preserve">COLMA </v>
      </c>
      <c r="B32" s="111">
        <f>J9+J14+J19+J24</f>
        <v>80</v>
      </c>
      <c r="C32" s="598"/>
      <c r="D32" s="531"/>
      <c r="E32" s="531"/>
      <c r="F32" s="532"/>
      <c r="G32" s="109"/>
      <c r="H32" s="105"/>
      <c r="I32" s="105"/>
      <c r="J32" s="105"/>
      <c r="K32" s="105"/>
    </row>
    <row r="33" spans="1:11" ht="15.75" x14ac:dyDescent="0.25">
      <c r="A33" s="110" t="str">
        <f>B10</f>
        <v>TELEFLEX MEDICAL SRL</v>
      </c>
      <c r="B33" s="111">
        <f>J10+J15+J20+J25</f>
        <v>0</v>
      </c>
      <c r="C33" s="598"/>
      <c r="D33" s="531"/>
      <c r="E33" s="531"/>
      <c r="F33" s="532"/>
      <c r="G33" s="109"/>
      <c r="H33" s="105"/>
      <c r="I33" s="105"/>
      <c r="J33" s="105"/>
      <c r="K33" s="105"/>
    </row>
    <row r="34" spans="1:11" ht="15.75" x14ac:dyDescent="0.25">
      <c r="A34" s="110" t="str">
        <f>B11</f>
        <v>COLOPLAST</v>
      </c>
      <c r="B34" s="111">
        <f>J11+J16+J21+J26</f>
        <v>75.833333333333329</v>
      </c>
      <c r="C34" s="598"/>
      <c r="D34" s="531"/>
      <c r="E34" s="531"/>
      <c r="F34" s="532"/>
      <c r="G34" s="109"/>
      <c r="H34" s="105"/>
      <c r="I34" s="105"/>
      <c r="J34" s="105"/>
      <c r="K34" s="105"/>
    </row>
    <row r="35" spans="1:11" ht="16.5" thickBot="1" x14ac:dyDescent="0.3">
      <c r="A35" s="112" t="str">
        <f>B12</f>
        <v>ARS CHIRURGICA SRL</v>
      </c>
      <c r="B35" s="113">
        <f>J12+J17+J22+J27</f>
        <v>0</v>
      </c>
      <c r="C35" s="598"/>
      <c r="D35" s="531"/>
      <c r="E35" s="531"/>
      <c r="F35" s="532"/>
      <c r="G35" s="109"/>
      <c r="H35" s="105"/>
      <c r="I35" s="105"/>
      <c r="J35" s="105"/>
      <c r="K35" s="105"/>
    </row>
  </sheetData>
  <sheetProtection formatCells="0" formatColumns="0" formatRows="0" insertColumns="0" insertRows="0" insertHyperlinks="0" deleteColumns="0" deleteRows="0" sort="0" autoFilter="0" pivotTables="0"/>
  <mergeCells count="19">
    <mergeCell ref="B1:K1"/>
    <mergeCell ref="A2:K2"/>
    <mergeCell ref="A3:K3"/>
    <mergeCell ref="A4:K4"/>
    <mergeCell ref="A5:K6"/>
    <mergeCell ref="I23:I27"/>
    <mergeCell ref="I18:I22"/>
    <mergeCell ref="K8:K27"/>
    <mergeCell ref="A8:A12"/>
    <mergeCell ref="G8:G12"/>
    <mergeCell ref="I8:I12"/>
    <mergeCell ref="I13:I17"/>
    <mergeCell ref="A29:B30"/>
    <mergeCell ref="A13:A17"/>
    <mergeCell ref="G13:G17"/>
    <mergeCell ref="G18:G22"/>
    <mergeCell ref="G23:G27"/>
    <mergeCell ref="A23:A27"/>
    <mergeCell ref="A18:A22"/>
  </mergeCells>
  <conditionalFormatting sqref="F35">
    <cfRule type="colorScale" priority="1">
      <colorScale>
        <cfvo type="min"/>
        <cfvo type="percentile" val="50"/>
        <cfvo type="max"/>
        <color rgb="FFF8696B"/>
        <color rgb="FFFFEB84"/>
        <color rgb="FF63BE7B"/>
      </colorScale>
    </cfRule>
  </conditionalFormatting>
  <conditionalFormatting sqref="F31:F35">
    <cfRule type="colorScale" priority="47">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1"/>
  <dimension ref="A1:C8"/>
  <sheetViews>
    <sheetView workbookViewId="0">
      <selection activeCell="A8" sqref="A8:B9"/>
    </sheetView>
  </sheetViews>
  <sheetFormatPr defaultRowHeight="12.75" x14ac:dyDescent="0.2"/>
  <cols>
    <col min="2" max="2" width="76.140625" customWidth="1"/>
    <col min="3" max="3" width="19.28515625" customWidth="1"/>
  </cols>
  <sheetData>
    <row r="1" spans="1:3" ht="12.75" customHeight="1" x14ac:dyDescent="0.2">
      <c r="A1" s="769" t="s">
        <v>81</v>
      </c>
      <c r="B1" s="769"/>
      <c r="C1" s="769"/>
    </row>
    <row r="2" spans="1:3" x14ac:dyDescent="0.2">
      <c r="A2" s="769"/>
      <c r="B2" s="769"/>
      <c r="C2" s="769"/>
    </row>
    <row r="3" spans="1:3" ht="15.75" x14ac:dyDescent="0.25">
      <c r="A3" s="770" t="s">
        <v>617</v>
      </c>
      <c r="B3" s="771"/>
      <c r="C3" s="771"/>
    </row>
    <row r="4" spans="1:3" ht="47.25" x14ac:dyDescent="0.2">
      <c r="A4" s="398">
        <v>1</v>
      </c>
      <c r="B4" s="394" t="s">
        <v>618</v>
      </c>
      <c r="C4" s="395" t="s">
        <v>620</v>
      </c>
    </row>
    <row r="5" spans="1:3" ht="40.5" customHeight="1" x14ac:dyDescent="0.2">
      <c r="A5" s="398">
        <v>2</v>
      </c>
      <c r="B5" s="396" t="s">
        <v>624</v>
      </c>
      <c r="C5" s="395" t="s">
        <v>84</v>
      </c>
    </row>
    <row r="6" spans="1:3" ht="28.5" customHeight="1" x14ac:dyDescent="0.2">
      <c r="A6" s="398">
        <v>3</v>
      </c>
      <c r="B6" s="396" t="s">
        <v>83</v>
      </c>
      <c r="C6" s="395" t="s">
        <v>82</v>
      </c>
    </row>
    <row r="7" spans="1:3" ht="28.5" customHeight="1" x14ac:dyDescent="0.2">
      <c r="A7" s="398">
        <v>4</v>
      </c>
      <c r="B7" s="396" t="s">
        <v>619</v>
      </c>
      <c r="C7" s="395" t="s">
        <v>87</v>
      </c>
    </row>
    <row r="8" spans="1:3" ht="23.25" customHeight="1" x14ac:dyDescent="0.2">
      <c r="A8" s="768" t="s">
        <v>80</v>
      </c>
      <c r="B8" s="768"/>
      <c r="C8" s="397" t="s">
        <v>85</v>
      </c>
    </row>
  </sheetData>
  <mergeCells count="3">
    <mergeCell ref="A8:B8"/>
    <mergeCell ref="A1:C2"/>
    <mergeCell ref="A3:C3"/>
  </mergeCells>
  <pageMargins left="0.70866141732283472" right="0.70866141732283472" top="0.74803149606299213" bottom="0.74803149606299213" header="0.31496062992125984" footer="0.31496062992125984"/>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38"/>
  <dimension ref="A1:M27"/>
  <sheetViews>
    <sheetView topLeftCell="A4" workbookViewId="0">
      <selection activeCell="L15" sqref="L1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461</v>
      </c>
      <c r="B2" s="775"/>
      <c r="C2" s="775"/>
      <c r="D2" s="775"/>
      <c r="E2" s="775"/>
      <c r="F2" s="775"/>
      <c r="G2" s="775"/>
      <c r="H2" s="775"/>
      <c r="I2" s="775"/>
      <c r="J2" s="775"/>
      <c r="K2" s="776"/>
      <c r="L2" s="105"/>
      <c r="M2" s="105"/>
    </row>
    <row r="3" spans="1:13" ht="21" thickBot="1" x14ac:dyDescent="0.35">
      <c r="A3" s="777" t="str">
        <f>'Elenco Lotti'!B63</f>
        <v>98219788A6</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15.75" customHeight="1" x14ac:dyDescent="0.25">
      <c r="A5" s="780" t="str">
        <f>'Elenco Lotti'!C63</f>
        <v>Catetere mono j  lunghezza 90cm, radiopaco con marker graduati,  punta aperta kit completo di filo guida e connettore universale per sacca urina      ch 6-7-9</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18'!A31</f>
        <v>ANTONIO PELLECCHIA SRL</v>
      </c>
      <c r="J8" s="811">
        <f>'LOTTO 18'!B31</f>
        <v>0</v>
      </c>
      <c r="K8" s="812"/>
      <c r="L8" s="117"/>
      <c r="M8" s="118"/>
    </row>
    <row r="9" spans="1:13" ht="16.5" thickBot="1" x14ac:dyDescent="0.3">
      <c r="A9" s="808"/>
      <c r="B9" s="808"/>
      <c r="C9" s="808"/>
      <c r="D9" s="808"/>
      <c r="E9" s="808"/>
      <c r="F9" s="808"/>
      <c r="G9" s="808"/>
      <c r="H9" s="808"/>
      <c r="I9" s="144" t="str">
        <f>'LOTTO 18'!A32</f>
        <v xml:space="preserve">COLMA </v>
      </c>
      <c r="J9" s="811">
        <f>'LOTTO 18'!B32</f>
        <v>80</v>
      </c>
      <c r="K9" s="812"/>
      <c r="L9" s="117"/>
      <c r="M9" s="118"/>
    </row>
    <row r="10" spans="1:13" ht="16.5" thickBot="1" x14ac:dyDescent="0.3">
      <c r="A10" s="813" t="s">
        <v>430</v>
      </c>
      <c r="B10" s="814"/>
      <c r="C10" s="814"/>
      <c r="D10" s="815"/>
      <c r="E10" s="119"/>
      <c r="F10" s="119"/>
      <c r="G10" s="119"/>
      <c r="H10" s="119"/>
      <c r="I10" s="144" t="str">
        <f>'LOTTO 18'!A33</f>
        <v>TELEFLEX MEDICAL SRL</v>
      </c>
      <c r="J10" s="811">
        <f>'LOTTO 18'!B33</f>
        <v>0</v>
      </c>
      <c r="K10" s="812"/>
      <c r="L10" s="117"/>
      <c r="M10" s="118"/>
    </row>
    <row r="11" spans="1:13" ht="16.5" thickBot="1" x14ac:dyDescent="0.3">
      <c r="A11" s="816"/>
      <c r="B11" s="817"/>
      <c r="C11" s="817"/>
      <c r="D11" s="818"/>
      <c r="E11" s="119"/>
      <c r="F11" s="119"/>
      <c r="G11" s="119"/>
      <c r="H11" s="119"/>
      <c r="I11" s="144" t="str">
        <f>'LOTTO 18'!A34</f>
        <v>COLOPLAST</v>
      </c>
      <c r="J11" s="811">
        <f>'LOTTO 18'!B34</f>
        <v>75.833333333333329</v>
      </c>
      <c r="K11" s="812"/>
      <c r="L11" s="117"/>
      <c r="M11" s="118"/>
    </row>
    <row r="12" spans="1:13" ht="16.5" thickBot="1" x14ac:dyDescent="0.3">
      <c r="A12" s="819" t="s">
        <v>431</v>
      </c>
      <c r="B12" s="820"/>
      <c r="C12" s="820"/>
      <c r="D12" s="821"/>
      <c r="E12" s="153"/>
      <c r="F12" s="105"/>
      <c r="G12" s="822" t="s">
        <v>432</v>
      </c>
      <c r="H12" s="823"/>
      <c r="I12" s="144" t="str">
        <f>'LOTTO 18'!A35</f>
        <v>ARS CHIRURGICA SRL</v>
      </c>
      <c r="J12" s="811">
        <f>'LOTTO 18'!B35</f>
        <v>0</v>
      </c>
      <c r="K12" s="812"/>
      <c r="L12" s="117"/>
      <c r="M12" s="118"/>
    </row>
    <row r="13" spans="1:13" ht="16.5" thickBot="1" x14ac:dyDescent="0.3">
      <c r="A13" s="819" t="s">
        <v>433</v>
      </c>
      <c r="B13" s="820"/>
      <c r="C13" s="820"/>
      <c r="D13" s="821"/>
      <c r="E13" s="153"/>
      <c r="F13" s="105"/>
      <c r="G13" s="824">
        <f>'Elenco Lotti'!O63</f>
        <v>20405.000000000004</v>
      </c>
      <c r="H13" s="825"/>
      <c r="I13" s="144"/>
      <c r="J13" s="811"/>
      <c r="K13" s="812"/>
      <c r="L13" s="117"/>
      <c r="M13" s="118"/>
    </row>
    <row r="14" spans="1:13" ht="16.5" thickBot="1" x14ac:dyDescent="0.3">
      <c r="A14" s="855"/>
      <c r="B14" s="856"/>
      <c r="C14" s="856"/>
      <c r="D14" s="857"/>
      <c r="E14" s="153"/>
      <c r="F14" s="105"/>
      <c r="G14" s="152"/>
      <c r="H14" s="152"/>
      <c r="I14" s="144"/>
      <c r="J14" s="811"/>
      <c r="K14" s="812"/>
      <c r="L14" s="117"/>
      <c r="M14" s="118"/>
    </row>
    <row r="15" spans="1:13" ht="16.5" thickBot="1" x14ac:dyDescent="0.3">
      <c r="A15" s="826" t="s">
        <v>434</v>
      </c>
      <c r="B15" s="820"/>
      <c r="C15" s="820"/>
      <c r="D15" s="821"/>
      <c r="E15" s="153"/>
      <c r="F15" s="105"/>
      <c r="G15" s="827"/>
      <c r="H15" s="827"/>
      <c r="I15" s="150"/>
      <c r="J15" s="828"/>
      <c r="K15" s="829"/>
      <c r="L15" s="105"/>
      <c r="M15" s="105"/>
    </row>
    <row r="16" spans="1:13" ht="15.75" x14ac:dyDescent="0.25">
      <c r="A16" s="819" t="s">
        <v>435</v>
      </c>
      <c r="B16" s="820"/>
      <c r="C16" s="820"/>
      <c r="D16" s="821"/>
      <c r="E16" s="153"/>
      <c r="F16" s="105"/>
      <c r="G16" s="830"/>
      <c r="H16" s="830"/>
      <c r="I16" s="105"/>
      <c r="J16" s="105"/>
      <c r="K16" s="105"/>
      <c r="L16" s="105"/>
      <c r="M16" s="105"/>
    </row>
    <row r="17" spans="1:13" ht="16.5" thickBot="1" x14ac:dyDescent="0.3">
      <c r="A17" s="831"/>
      <c r="B17" s="832"/>
      <c r="C17" s="832"/>
      <c r="D17" s="833"/>
      <c r="E17" s="153"/>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ANTONIO PELLECCHIA SRL</v>
      </c>
      <c r="B20" s="223"/>
      <c r="C20" s="835">
        <v>0.5</v>
      </c>
      <c r="D20" s="835">
        <f>MAX(B20:B24)</f>
        <v>0</v>
      </c>
      <c r="E20" s="154" t="e">
        <f>POWER(B20/$D$20,$C$20)</f>
        <v>#DIV/0!</v>
      </c>
      <c r="F20" s="835">
        <v>40</v>
      </c>
      <c r="G20" s="154" t="e">
        <f>E20*$F$20</f>
        <v>#DIV/0!</v>
      </c>
      <c r="H20" s="134">
        <f>TRUNC($G$13-($G$13/100*B20),2)</f>
        <v>20405</v>
      </c>
      <c r="I20" s="193" t="str">
        <f>A20</f>
        <v>ANTONIO PELLECCHIA SRL</v>
      </c>
      <c r="J20" s="199">
        <f>IF(I20=I8,J8,IF(I20=$H$7,$I$7,IF(I20=$H$8,$I$8,IF(I20=#REF!,#REF!,IF(I20=$H$10,$I$10,IF(I20=$H$11,$I$11,"1"))))))</f>
        <v>0</v>
      </c>
      <c r="K20" s="196" t="e">
        <f>G20</f>
        <v>#DIV/0!</v>
      </c>
      <c r="L20" s="70" t="e">
        <f>SUM(J20,K20)</f>
        <v>#DIV/0!</v>
      </c>
      <c r="M20" s="71" t="e">
        <f>IF(AND(K20&gt;=20,J20&gt;=60),"ANOMALIA","NO ANOMALIA")</f>
        <v>#DIV/0!</v>
      </c>
    </row>
    <row r="21" spans="1:13" ht="15.75" x14ac:dyDescent="0.2">
      <c r="A21" s="227" t="str">
        <f>I9</f>
        <v xml:space="preserve">COLMA </v>
      </c>
      <c r="B21" s="224"/>
      <c r="C21" s="836"/>
      <c r="D21" s="836"/>
      <c r="E21" s="155" t="e">
        <f>POWER(B21/$D$20,$C$20)</f>
        <v>#DIV/0!</v>
      </c>
      <c r="F21" s="836"/>
      <c r="G21" s="155" t="e">
        <f>E21*$F$20</f>
        <v>#DIV/0!</v>
      </c>
      <c r="H21" s="138">
        <f>TRUNC($G$13-($G$13/100*B21),2)</f>
        <v>20405</v>
      </c>
      <c r="I21" s="194" t="str">
        <f>A21</f>
        <v xml:space="preserve">COLMA </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TELEFLEX MEDICAL SRL</v>
      </c>
      <c r="B22" s="224"/>
      <c r="C22" s="836"/>
      <c r="D22" s="836"/>
      <c r="E22" s="155" t="e">
        <f>POWER(B22/$D$20,$C$20)</f>
        <v>#DIV/0!</v>
      </c>
      <c r="F22" s="836"/>
      <c r="G22" s="155" t="e">
        <f>E22*$F$20</f>
        <v>#DIV/0!</v>
      </c>
      <c r="H22" s="138">
        <f>TRUNC($G$13-($G$13/100*B22),2)</f>
        <v>20405</v>
      </c>
      <c r="I22" s="194" t="str">
        <f>A22</f>
        <v>TELEFLEX MEDICAL SRL</v>
      </c>
      <c r="J22" s="200">
        <f>IF(I22=I10,J10,IF(I22=$H$7,$I$7,IF(I22=$H$8,$I$8,IF(I22=#REF!,#REF!,IF(I22=$H$10,$I$10,IF(I22=$H$11,$I$11,"1"))))))</f>
        <v>0</v>
      </c>
      <c r="K22" s="197" t="e">
        <f>G22</f>
        <v>#DIV/0!</v>
      </c>
      <c r="L22" s="72" t="e">
        <f>SUM(J22,K22)</f>
        <v>#DIV/0!</v>
      </c>
      <c r="M22" s="73" t="e">
        <f>IF(AND(K22&gt;=20,J22&gt;=60),"ANOMALIA","NO ANOMALIA")</f>
        <v>#DIV/0!</v>
      </c>
    </row>
    <row r="23" spans="1:13" ht="15.75" x14ac:dyDescent="0.2">
      <c r="A23" s="227" t="str">
        <f>I11</f>
        <v>COLOPLAST</v>
      </c>
      <c r="B23" s="224"/>
      <c r="C23" s="836"/>
      <c r="D23" s="836"/>
      <c r="E23" s="155" t="e">
        <f>POWER(B23/$D$20,$C$20)</f>
        <v>#DIV/0!</v>
      </c>
      <c r="F23" s="836"/>
      <c r="G23" s="155" t="e">
        <f>E23*$F$20</f>
        <v>#DIV/0!</v>
      </c>
      <c r="H23" s="138">
        <f>TRUNC($G$13-($G$13/100*B23),2)</f>
        <v>20405</v>
      </c>
      <c r="I23" s="194" t="str">
        <f>A23</f>
        <v>COLOPLAST</v>
      </c>
      <c r="J23" s="200">
        <f>IF(I23=I11,J11,IF(I23=$H$7,$I$7,IF(I23=$H$8,$I$8,IF(I23=#REF!,#REF!,IF(I23=$H$10,$I$10,IF(I23=$H$11,$I$11,"1"))))))</f>
        <v>75.833333333333329</v>
      </c>
      <c r="K23" s="197" t="e">
        <f>G23</f>
        <v>#DIV/0!</v>
      </c>
      <c r="L23" s="72" t="e">
        <f>SUM(J23,K23)</f>
        <v>#DIV/0!</v>
      </c>
      <c r="M23" s="73" t="e">
        <f>IF(AND(K23&gt;=20,J23&gt;=60),"ANOMALIA","NO ANOMALIA")</f>
        <v>#DIV/0!</v>
      </c>
    </row>
    <row r="24" spans="1:13" ht="16.5" thickBot="1" x14ac:dyDescent="0.25">
      <c r="A24" s="228" t="str">
        <f>I12</f>
        <v>ARS CHIRURGICA SRL</v>
      </c>
      <c r="B24" s="225"/>
      <c r="C24" s="837"/>
      <c r="D24" s="837"/>
      <c r="E24" s="156" t="e">
        <f>POWER(B24/$D$20,$C$20)</f>
        <v>#DIV/0!</v>
      </c>
      <c r="F24" s="837"/>
      <c r="G24" s="156" t="e">
        <f>E24*$F$20</f>
        <v>#DIV/0!</v>
      </c>
      <c r="H24" s="142">
        <f>TRUNC($G$13-($G$13/100*B24),2)</f>
        <v>20405</v>
      </c>
      <c r="I24" s="195" t="str">
        <f>A24</f>
        <v>ARS CHIRURGICA SRL</v>
      </c>
      <c r="J24" s="201">
        <f>IF(I24=I12,J12,IF(I24=$H$7,$I$7,IF(I24=$H$8,$I$8,IF(I24=#REF!,#REF!,IF(I24=$H$10,$I$10,IF(I24=$H$11,$I$11,"1"))))))</f>
        <v>0</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4"/>
    <mergeCell ref="D20:D24"/>
    <mergeCell ref="F20:F24"/>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4">
    <cfRule type="containsText" dxfId="623" priority="1" operator="containsText" text="NO ANOMALIA">
      <formula>NOT(ISERROR(SEARCH("NO ANOMALIA",M20)))</formula>
    </cfRule>
    <cfRule type="containsText" dxfId="622" priority="2" operator="containsText" text="ANOMALIA">
      <formula>NOT(ISERROR(SEARCH("ANOMALIA",M20)))</formula>
    </cfRule>
  </conditionalFormatting>
  <conditionalFormatting sqref="M20:M24">
    <cfRule type="containsText" dxfId="621" priority="3" operator="containsText" text="ANOMALIA">
      <formula>NOT(ISERROR(SEARCH("ANOMALIA",M20)))</formula>
    </cfRule>
  </conditionalFormatting>
  <conditionalFormatting sqref="L20:L24">
    <cfRule type="expression" dxfId="620" priority="34">
      <formula>L20=MAX($L$20:$L$28)</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39">
    <pageSetUpPr fitToPage="1"/>
  </sheetPr>
  <dimension ref="A1:K25"/>
  <sheetViews>
    <sheetView workbookViewId="0">
      <selection activeCell="I34" sqref="I3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462</v>
      </c>
      <c r="B2" s="775"/>
      <c r="C2" s="775"/>
      <c r="D2" s="775"/>
      <c r="E2" s="775"/>
      <c r="F2" s="775"/>
      <c r="G2" s="775"/>
      <c r="H2" s="775"/>
      <c r="I2" s="775"/>
      <c r="J2" s="775"/>
      <c r="K2" s="776"/>
    </row>
    <row r="3" spans="1:11" ht="21" thickBot="1" x14ac:dyDescent="0.35">
      <c r="A3" s="865">
        <v>9821996781</v>
      </c>
      <c r="B3" s="866"/>
      <c r="C3" s="866"/>
      <c r="D3" s="866"/>
      <c r="E3" s="866"/>
      <c r="F3" s="866"/>
      <c r="G3" s="866"/>
      <c r="H3" s="866"/>
      <c r="I3" s="866"/>
      <c r="J3" s="866"/>
      <c r="K3" s="867"/>
    </row>
    <row r="4" spans="1:11" ht="21" thickBot="1" x14ac:dyDescent="0.35">
      <c r="A4" s="802" t="str">
        <f>'Elenco Lotti'!C32</f>
        <v xml:space="preserve">CATETERI URETERALI </v>
      </c>
      <c r="B4" s="803"/>
      <c r="C4" s="803"/>
      <c r="D4" s="803"/>
      <c r="E4" s="803"/>
      <c r="F4" s="803"/>
      <c r="G4" s="803"/>
      <c r="H4" s="803"/>
      <c r="I4" s="803"/>
      <c r="J4" s="803"/>
      <c r="K4" s="804"/>
    </row>
    <row r="5" spans="1:11" ht="18" customHeight="1" x14ac:dyDescent="0.2">
      <c r="A5" s="780" t="str">
        <f>'Elenco Lotti'!C68</f>
        <v>Catetere mono j in sof-flex o equivalente lunghezza 75cm circa , radiopaco con marker graduati, biocompatibile  6 mesi,  punta aperta kit completo di filo guida e connettore universale per sacca urina      ch 6-7-8 circa</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Lotti'!R68</f>
        <v xml:space="preserve">COLMA </v>
      </c>
      <c r="C8" s="205">
        <v>0.9</v>
      </c>
      <c r="D8" s="206">
        <v>0.9</v>
      </c>
      <c r="E8" s="207">
        <v>0.9</v>
      </c>
      <c r="F8" s="89">
        <f>AVERAGE(C8:E8)</f>
        <v>0.9</v>
      </c>
      <c r="G8" s="789">
        <f>MAX(F8:F10)</f>
        <v>0.9</v>
      </c>
      <c r="H8" s="414">
        <f>F8/$G8</f>
        <v>1</v>
      </c>
      <c r="I8" s="792">
        <v>50</v>
      </c>
      <c r="J8" s="88">
        <f>H8*I$8</f>
        <v>50</v>
      </c>
      <c r="K8" s="795" t="s">
        <v>647</v>
      </c>
    </row>
    <row r="9" spans="1:11" ht="15.75" x14ac:dyDescent="0.2">
      <c r="A9" s="787"/>
      <c r="B9" s="90" t="str">
        <f>'Elenco Lotti'!R69</f>
        <v>BOSTON SCIENTIFIC S.P.A.</v>
      </c>
      <c r="C9" s="208">
        <v>0.75</v>
      </c>
      <c r="D9" s="208">
        <v>0.75</v>
      </c>
      <c r="E9" s="208">
        <v>0.75</v>
      </c>
      <c r="F9" s="92">
        <f t="shared" ref="F9:F19" si="0">AVERAGE(C9:E9)</f>
        <v>0.75</v>
      </c>
      <c r="G9" s="790"/>
      <c r="H9" s="415">
        <f>F9/$G8</f>
        <v>0.83333333333333326</v>
      </c>
      <c r="I9" s="793"/>
      <c r="J9" s="91">
        <f>H9*I$8</f>
        <v>41.666666666666664</v>
      </c>
      <c r="K9" s="796"/>
    </row>
    <row r="10" spans="1:11" ht="16.5" thickBot="1" x14ac:dyDescent="0.25">
      <c r="A10" s="788"/>
      <c r="B10" s="93" t="str">
        <f>'Elenco Lotti'!R70</f>
        <v>COOK ITALIA SRL</v>
      </c>
      <c r="C10" s="211">
        <v>0.75</v>
      </c>
      <c r="D10" s="212">
        <v>0.75</v>
      </c>
      <c r="E10" s="213">
        <v>0.75</v>
      </c>
      <c r="F10" s="95">
        <f t="shared" si="0"/>
        <v>0.75</v>
      </c>
      <c r="G10" s="791"/>
      <c r="H10" s="418">
        <f>F10/$G8</f>
        <v>0.83333333333333326</v>
      </c>
      <c r="I10" s="794"/>
      <c r="J10" s="94">
        <f>H10*I$8</f>
        <v>41.666666666666664</v>
      </c>
      <c r="K10" s="796"/>
    </row>
    <row r="11" spans="1:11" ht="15.75" customHeight="1" x14ac:dyDescent="0.2">
      <c r="A11" s="786" t="s">
        <v>623</v>
      </c>
      <c r="B11" s="96" t="str">
        <f>B8</f>
        <v xml:space="preserve">COLMA </v>
      </c>
      <c r="C11" s="205">
        <v>0.9</v>
      </c>
      <c r="D11" s="206">
        <v>0.9</v>
      </c>
      <c r="E11" s="207">
        <v>0.9</v>
      </c>
      <c r="F11" s="89">
        <f t="shared" si="0"/>
        <v>0.9</v>
      </c>
      <c r="G11" s="789">
        <f>MAX(F11:F13)</f>
        <v>0.9</v>
      </c>
      <c r="H11" s="414">
        <f>F11/$G11</f>
        <v>1</v>
      </c>
      <c r="I11" s="792">
        <v>15</v>
      </c>
      <c r="J11" s="88">
        <f>H11*I$11</f>
        <v>15</v>
      </c>
      <c r="K11" s="796"/>
    </row>
    <row r="12" spans="1:11" ht="15.75" x14ac:dyDescent="0.2">
      <c r="A12" s="787"/>
      <c r="B12" s="97" t="str">
        <f>B9</f>
        <v>BOSTON SCIENTIFIC S.P.A.</v>
      </c>
      <c r="C12" s="208">
        <v>0.75</v>
      </c>
      <c r="D12" s="208">
        <v>0.75</v>
      </c>
      <c r="E12" s="208">
        <v>0.75</v>
      </c>
      <c r="F12" s="92">
        <f t="shared" si="0"/>
        <v>0.75</v>
      </c>
      <c r="G12" s="790"/>
      <c r="H12" s="415">
        <f>F12/$G11</f>
        <v>0.83333333333333326</v>
      </c>
      <c r="I12" s="793"/>
      <c r="J12" s="91">
        <f>H12*I$11</f>
        <v>12.499999999999998</v>
      </c>
      <c r="K12" s="796"/>
    </row>
    <row r="13" spans="1:11" ht="16.5" thickBot="1" x14ac:dyDescent="0.25">
      <c r="A13" s="788"/>
      <c r="B13" s="98" t="str">
        <f>B10</f>
        <v>COOK ITALIA SRL</v>
      </c>
      <c r="C13" s="211">
        <v>0.75</v>
      </c>
      <c r="D13" s="212">
        <v>0.75</v>
      </c>
      <c r="E13" s="213">
        <v>0.75</v>
      </c>
      <c r="F13" s="95">
        <f t="shared" si="0"/>
        <v>0.75</v>
      </c>
      <c r="G13" s="791"/>
      <c r="H13" s="418">
        <f>F13/$G11</f>
        <v>0.83333333333333326</v>
      </c>
      <c r="I13" s="794"/>
      <c r="J13" s="94">
        <f>H13*I$11</f>
        <v>12.499999999999998</v>
      </c>
      <c r="K13" s="796"/>
    </row>
    <row r="14" spans="1:11" ht="15.75" customHeight="1" x14ac:dyDescent="0.2">
      <c r="A14" s="786" t="s">
        <v>427</v>
      </c>
      <c r="B14" s="99" t="str">
        <f>B8</f>
        <v xml:space="preserve">COLMA </v>
      </c>
      <c r="C14" s="205">
        <v>0.9</v>
      </c>
      <c r="D14" s="206">
        <v>0.9</v>
      </c>
      <c r="E14" s="207">
        <v>0.9</v>
      </c>
      <c r="F14" s="89">
        <f t="shared" si="0"/>
        <v>0.9</v>
      </c>
      <c r="G14" s="789">
        <f>MAX(F14:F16)</f>
        <v>0.9</v>
      </c>
      <c r="H14" s="414">
        <f>F14/$G14</f>
        <v>1</v>
      </c>
      <c r="I14" s="792">
        <v>10</v>
      </c>
      <c r="J14" s="88">
        <f>H14*I$14</f>
        <v>10</v>
      </c>
      <c r="K14" s="796"/>
    </row>
    <row r="15" spans="1:11" ht="15.75" x14ac:dyDescent="0.2">
      <c r="A15" s="787"/>
      <c r="B15" s="97" t="str">
        <f>B9</f>
        <v>BOSTON SCIENTIFIC S.P.A.</v>
      </c>
      <c r="C15" s="208">
        <v>0.75</v>
      </c>
      <c r="D15" s="208">
        <v>0.75</v>
      </c>
      <c r="E15" s="208">
        <v>0.75</v>
      </c>
      <c r="F15" s="92">
        <f t="shared" si="0"/>
        <v>0.75</v>
      </c>
      <c r="G15" s="790"/>
      <c r="H15" s="415">
        <f>F15/$G14</f>
        <v>0.83333333333333326</v>
      </c>
      <c r="I15" s="793"/>
      <c r="J15" s="91">
        <f>H15*I$14</f>
        <v>8.3333333333333321</v>
      </c>
      <c r="K15" s="796"/>
    </row>
    <row r="16" spans="1:11" ht="16.5" thickBot="1" x14ac:dyDescent="0.25">
      <c r="A16" s="805"/>
      <c r="B16" s="98" t="str">
        <f>B10</f>
        <v>COOK ITALIA SRL</v>
      </c>
      <c r="C16" s="211">
        <v>0.75</v>
      </c>
      <c r="D16" s="212">
        <v>0.75</v>
      </c>
      <c r="E16" s="213">
        <v>0.75</v>
      </c>
      <c r="F16" s="95">
        <f t="shared" si="0"/>
        <v>0.75</v>
      </c>
      <c r="G16" s="791"/>
      <c r="H16" s="418">
        <f>F16/$G14</f>
        <v>0.83333333333333326</v>
      </c>
      <c r="I16" s="794"/>
      <c r="J16" s="94">
        <f>H16*I$14</f>
        <v>8.3333333333333321</v>
      </c>
      <c r="K16" s="796"/>
    </row>
    <row r="17" spans="1:11" ht="15.75" customHeight="1" x14ac:dyDescent="0.2">
      <c r="A17" s="786" t="s">
        <v>621</v>
      </c>
      <c r="B17" s="478" t="str">
        <f>B8</f>
        <v xml:space="preserve">COLMA </v>
      </c>
      <c r="C17" s="217">
        <v>1</v>
      </c>
      <c r="D17" s="206">
        <v>1</v>
      </c>
      <c r="E17" s="207">
        <v>1</v>
      </c>
      <c r="F17" s="518">
        <f t="shared" si="0"/>
        <v>1</v>
      </c>
      <c r="G17" s="789">
        <f>MAX(F17:F19)</f>
        <v>1</v>
      </c>
      <c r="H17" s="414">
        <f>F17/$G17</f>
        <v>1</v>
      </c>
      <c r="I17" s="792">
        <v>5</v>
      </c>
      <c r="J17" s="88">
        <f>H17*I$17</f>
        <v>5</v>
      </c>
      <c r="K17" s="796"/>
    </row>
    <row r="18" spans="1:11" ht="15.75" x14ac:dyDescent="0.2">
      <c r="A18" s="787"/>
      <c r="B18" s="400" t="str">
        <f>B9</f>
        <v>BOSTON SCIENTIFIC S.P.A.</v>
      </c>
      <c r="C18" s="218">
        <v>1</v>
      </c>
      <c r="D18" s="209">
        <v>1</v>
      </c>
      <c r="E18" s="210">
        <v>1</v>
      </c>
      <c r="F18" s="519">
        <f t="shared" si="0"/>
        <v>1</v>
      </c>
      <c r="G18" s="790"/>
      <c r="H18" s="415">
        <f>F18/$G17</f>
        <v>1</v>
      </c>
      <c r="I18" s="793"/>
      <c r="J18" s="91">
        <f>H18*I$17</f>
        <v>5</v>
      </c>
      <c r="K18" s="796"/>
    </row>
    <row r="19" spans="1:11" ht="16.5" thickBot="1" x14ac:dyDescent="0.25">
      <c r="A19" s="805"/>
      <c r="B19" s="401" t="str">
        <f>B10</f>
        <v>COOK ITALIA SRL</v>
      </c>
      <c r="C19" s="553">
        <v>1</v>
      </c>
      <c r="D19" s="554">
        <v>1</v>
      </c>
      <c r="E19" s="555">
        <v>1</v>
      </c>
      <c r="F19" s="521">
        <f t="shared" si="0"/>
        <v>1</v>
      </c>
      <c r="G19" s="806"/>
      <c r="H19" s="416">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 xml:space="preserve">COLMA </v>
      </c>
      <c r="B23" s="108">
        <f>J8+J11+J14+J17</f>
        <v>80</v>
      </c>
      <c r="C23" s="598"/>
      <c r="D23" s="531"/>
      <c r="E23" s="531"/>
      <c r="F23" s="532"/>
      <c r="G23" s="109"/>
      <c r="H23" s="105"/>
      <c r="I23" s="105"/>
      <c r="J23" s="105"/>
      <c r="K23" s="105"/>
    </row>
    <row r="24" spans="1:11" ht="15.75" x14ac:dyDescent="0.25">
      <c r="A24" s="110" t="str">
        <f>B9</f>
        <v>BOSTON SCIENTIFIC S.P.A.</v>
      </c>
      <c r="B24" s="111">
        <f>J9+J12+J15+J18</f>
        <v>67.5</v>
      </c>
      <c r="C24" s="598"/>
      <c r="D24" s="531"/>
      <c r="E24" s="531"/>
      <c r="F24" s="532"/>
      <c r="G24" s="109"/>
      <c r="H24" s="105"/>
      <c r="I24" s="105"/>
      <c r="J24" s="105"/>
      <c r="K24" s="105"/>
    </row>
    <row r="25" spans="1:11" ht="16.5" thickBot="1" x14ac:dyDescent="0.3">
      <c r="A25" s="112" t="str">
        <f>B10</f>
        <v>COOK ITALIA SRL</v>
      </c>
      <c r="B25" s="113">
        <f>J10+J13+J16+J19</f>
        <v>67.5</v>
      </c>
      <c r="C25" s="598"/>
      <c r="D25" s="531"/>
      <c r="E25" s="531"/>
      <c r="F25" s="532"/>
      <c r="G25" s="109"/>
      <c r="H25" s="105"/>
      <c r="I25" s="105"/>
      <c r="J25" s="105"/>
      <c r="K25" s="105"/>
    </row>
  </sheetData>
  <sheetProtection formatCells="0" formatColumns="0" formatRows="0" insertColumns="0" insertRows="0" insertHyperlinks="0" deleteColumns="0" deleteRows="0" sort="0" autoFilter="0" pivotTables="0"/>
  <mergeCells count="19">
    <mergeCell ref="B1:K1"/>
    <mergeCell ref="A2:K2"/>
    <mergeCell ref="A3:K3"/>
    <mergeCell ref="A4:K4"/>
    <mergeCell ref="A5:K6"/>
    <mergeCell ref="A21:B22"/>
    <mergeCell ref="A11:A13"/>
    <mergeCell ref="G11:G13"/>
    <mergeCell ref="G14:G16"/>
    <mergeCell ref="G17:G19"/>
    <mergeCell ref="A17:A19"/>
    <mergeCell ref="A14:A16"/>
    <mergeCell ref="I17:I19"/>
    <mergeCell ref="I14:I16"/>
    <mergeCell ref="K8:K19"/>
    <mergeCell ref="A8:A10"/>
    <mergeCell ref="G8:G10"/>
    <mergeCell ref="I8:I10"/>
    <mergeCell ref="I11:I13"/>
  </mergeCells>
  <conditionalFormatting sqref="F23:F25">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40"/>
  <dimension ref="A1:M22"/>
  <sheetViews>
    <sheetView topLeftCell="B4" workbookViewId="0">
      <selection activeCell="L9" sqref="L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462</v>
      </c>
      <c r="B2" s="775"/>
      <c r="C2" s="775"/>
      <c r="D2" s="775"/>
      <c r="E2" s="775"/>
      <c r="F2" s="775"/>
      <c r="G2" s="775"/>
      <c r="H2" s="775"/>
      <c r="I2" s="775"/>
      <c r="J2" s="775"/>
      <c r="K2" s="776"/>
      <c r="L2" s="105"/>
      <c r="M2" s="105"/>
    </row>
    <row r="3" spans="1:13" ht="21" thickBot="1" x14ac:dyDescent="0.35">
      <c r="A3" s="865">
        <v>9821996781</v>
      </c>
      <c r="B3" s="866"/>
      <c r="C3" s="866"/>
      <c r="D3" s="866"/>
      <c r="E3" s="866"/>
      <c r="F3" s="866"/>
      <c r="G3" s="866"/>
      <c r="H3" s="866"/>
      <c r="I3" s="866"/>
      <c r="J3" s="866"/>
      <c r="K3" s="867"/>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4" customHeight="1" x14ac:dyDescent="0.25">
      <c r="A5" s="780" t="str">
        <f>'Elenco Lotti'!C58</f>
        <v>Cateteri Ureterali mandrinati punta a becco di flauto  da Ch 3 a CH 8</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19'!A23</f>
        <v xml:space="preserve">COLMA </v>
      </c>
      <c r="J8" s="811">
        <f>'LOTTO 19'!B23</f>
        <v>80</v>
      </c>
      <c r="K8" s="812"/>
      <c r="L8" s="117"/>
      <c r="M8" s="118"/>
    </row>
    <row r="9" spans="1:13" ht="16.5" thickBot="1" x14ac:dyDescent="0.3">
      <c r="A9" s="808"/>
      <c r="B9" s="808"/>
      <c r="C9" s="808"/>
      <c r="D9" s="808"/>
      <c r="E9" s="808"/>
      <c r="F9" s="808"/>
      <c r="G9" s="808"/>
      <c r="H9" s="808"/>
      <c r="I9" s="144" t="str">
        <f>'LOTTO 19'!A24</f>
        <v>BOSTON SCIENTIFIC S.P.A.</v>
      </c>
      <c r="J9" s="811">
        <f>'LOTTO 16'!B24</f>
        <v>80</v>
      </c>
      <c r="K9" s="812"/>
      <c r="L9" s="117"/>
      <c r="M9" s="118"/>
    </row>
    <row r="10" spans="1:13" ht="16.5" thickBot="1" x14ac:dyDescent="0.3">
      <c r="A10" s="813" t="s">
        <v>430</v>
      </c>
      <c r="B10" s="814"/>
      <c r="C10" s="814"/>
      <c r="D10" s="815"/>
      <c r="E10" s="119"/>
      <c r="F10" s="119"/>
      <c r="G10" s="119"/>
      <c r="H10" s="119"/>
      <c r="I10" s="144" t="str">
        <f>'LOTTO 19'!A25</f>
        <v>COOK ITALIA SRL</v>
      </c>
      <c r="J10" s="811">
        <f>'LOTTO 16'!B25</f>
        <v>25.833333333333336</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157"/>
      <c r="F12" s="105"/>
      <c r="G12" s="822" t="s">
        <v>432</v>
      </c>
      <c r="H12" s="823"/>
      <c r="I12" s="144"/>
      <c r="J12" s="811"/>
      <c r="K12" s="812"/>
      <c r="L12" s="117"/>
      <c r="M12" s="118"/>
    </row>
    <row r="13" spans="1:13" ht="16.5" thickBot="1" x14ac:dyDescent="0.3">
      <c r="A13" s="819" t="s">
        <v>433</v>
      </c>
      <c r="B13" s="820"/>
      <c r="C13" s="820"/>
      <c r="D13" s="821"/>
      <c r="E13" s="157"/>
      <c r="F13" s="105"/>
      <c r="G13" s="824">
        <f>'Elenco Lotti'!O68</f>
        <v>40810.000000000007</v>
      </c>
      <c r="H13" s="825"/>
      <c r="I13" s="144"/>
      <c r="J13" s="811"/>
      <c r="K13" s="812"/>
      <c r="L13" s="117"/>
      <c r="M13" s="118"/>
    </row>
    <row r="14" spans="1:13" ht="16.5" thickBot="1" x14ac:dyDescent="0.3">
      <c r="A14" s="855"/>
      <c r="B14" s="856"/>
      <c r="C14" s="856"/>
      <c r="D14" s="857"/>
      <c r="E14" s="157"/>
      <c r="F14" s="105"/>
      <c r="G14" s="152"/>
      <c r="H14" s="152"/>
      <c r="I14" s="144"/>
      <c r="J14" s="811"/>
      <c r="K14" s="812"/>
      <c r="L14" s="117"/>
      <c r="M14" s="118"/>
    </row>
    <row r="15" spans="1:13" ht="16.5" thickBot="1" x14ac:dyDescent="0.3">
      <c r="A15" s="826" t="s">
        <v>434</v>
      </c>
      <c r="B15" s="820"/>
      <c r="C15" s="820"/>
      <c r="D15" s="821"/>
      <c r="E15" s="157"/>
      <c r="F15" s="105"/>
      <c r="G15" s="827"/>
      <c r="H15" s="827"/>
      <c r="I15" s="150"/>
      <c r="J15" s="828"/>
      <c r="K15" s="829"/>
      <c r="L15" s="105"/>
      <c r="M15" s="105"/>
    </row>
    <row r="16" spans="1:13" ht="15.75" x14ac:dyDescent="0.25">
      <c r="A16" s="819" t="s">
        <v>435</v>
      </c>
      <c r="B16" s="820"/>
      <c r="C16" s="820"/>
      <c r="D16" s="821"/>
      <c r="E16" s="157"/>
      <c r="F16" s="105"/>
      <c r="G16" s="830"/>
      <c r="H16" s="830"/>
      <c r="I16" s="105"/>
      <c r="J16" s="105"/>
      <c r="K16" s="105"/>
      <c r="L16" s="105"/>
      <c r="M16" s="105"/>
    </row>
    <row r="17" spans="1:13" ht="16.5" thickBot="1" x14ac:dyDescent="0.3">
      <c r="A17" s="831"/>
      <c r="B17" s="832"/>
      <c r="C17" s="832"/>
      <c r="D17" s="833"/>
      <c r="E17" s="157"/>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 xml:space="preserve">COLMA </v>
      </c>
      <c r="B20" s="202"/>
      <c r="C20" s="835">
        <v>0.5</v>
      </c>
      <c r="D20" s="835">
        <f>MAX(B20:B22)</f>
        <v>0</v>
      </c>
      <c r="E20" s="158" t="e">
        <f>POWER(B20/$D$20,$C$20)</f>
        <v>#DIV/0!</v>
      </c>
      <c r="F20" s="835">
        <v>40</v>
      </c>
      <c r="G20" s="158" t="e">
        <f>E20*$F$20</f>
        <v>#DIV/0!</v>
      </c>
      <c r="H20" s="134">
        <f>TRUNC($G$13-($G$13/100*B20),2)</f>
        <v>40810</v>
      </c>
      <c r="I20" s="135" t="str">
        <f>A20</f>
        <v xml:space="preserve">COLMA </v>
      </c>
      <c r="J20" s="158">
        <f>IF(I20=I8,J8,IF(I20=$H$7,$I$7,IF(I20=$H$8,$I$8,IF(I20=#REF!,#REF!,IF(I20=$H$10,$I$10,IF(I20=$H$11,$I$11,"1"))))))</f>
        <v>80</v>
      </c>
      <c r="K20" s="158" t="e">
        <f>G20</f>
        <v>#DIV/0!</v>
      </c>
      <c r="L20" s="70" t="e">
        <f>SUM(J20,K20)</f>
        <v>#DIV/0!</v>
      </c>
      <c r="M20" s="71" t="e">
        <f>IF(AND(K20&gt;=20,J20&gt;=60),"ANOMALIA","NO ANOMALIA")</f>
        <v>#DIV/0!</v>
      </c>
    </row>
    <row r="21" spans="1:13" ht="15.75" x14ac:dyDescent="0.2">
      <c r="A21" s="136" t="str">
        <f>I9</f>
        <v>BOSTON SCIENTIFIC S.P.A.</v>
      </c>
      <c r="B21" s="203"/>
      <c r="C21" s="836"/>
      <c r="D21" s="836"/>
      <c r="E21" s="159" t="e">
        <f>POWER(B21/$D$20,$C$20)</f>
        <v>#DIV/0!</v>
      </c>
      <c r="F21" s="836"/>
      <c r="G21" s="159" t="e">
        <f>E21*$F$20</f>
        <v>#DIV/0!</v>
      </c>
      <c r="H21" s="138">
        <f>TRUNC($G$13-($G$13/100*B21),2)</f>
        <v>40810</v>
      </c>
      <c r="I21" s="139" t="str">
        <f>A21</f>
        <v>BOSTON SCIENTIFIC S.P.A.</v>
      </c>
      <c r="J21" s="159">
        <f>IF(I21=I9,J9,IF(I21=$H$7,$I$7,IF(I21=$H$8,$I$8,IF(I21=#REF!,#REF!,IF(I21=$H$10,$I$10,IF(I21=$H$11,$I$11,"1"))))))</f>
        <v>80</v>
      </c>
      <c r="K21" s="159" t="e">
        <f>G21</f>
        <v>#DIV/0!</v>
      </c>
      <c r="L21" s="72" t="e">
        <f>SUM(J21,K21)</f>
        <v>#DIV/0!</v>
      </c>
      <c r="M21" s="73" t="e">
        <f>IF(AND(K21&gt;=20,J21&gt;=60),"ANOMALIA","NO ANOMALIA")</f>
        <v>#DIV/0!</v>
      </c>
    </row>
    <row r="22" spans="1:13" ht="16.5" thickBot="1" x14ac:dyDescent="0.25">
      <c r="A22" s="140" t="str">
        <f>I10</f>
        <v>COOK ITALIA SRL</v>
      </c>
      <c r="B22" s="204"/>
      <c r="C22" s="837"/>
      <c r="D22" s="837"/>
      <c r="E22" s="160" t="e">
        <f>POWER(B22/$D$20,$C$20)</f>
        <v>#DIV/0!</v>
      </c>
      <c r="F22" s="837"/>
      <c r="G22" s="160" t="e">
        <f>E22*$F$20</f>
        <v>#DIV/0!</v>
      </c>
      <c r="H22" s="142">
        <f>TRUNC($G$13-($G$13/100*B22),2)</f>
        <v>40810</v>
      </c>
      <c r="I22" s="143" t="str">
        <f>A22</f>
        <v>COOK ITALIA SRL</v>
      </c>
      <c r="J22" s="160">
        <f>IF(I22=I10,J10,IF(I22=$H$7,$I$7,IF(I22=$H$8,$I$8,IF(I22=#REF!,#REF!,IF(I22=$H$10,$I$10,IF(I22=$H$11,$I$11,"1"))))))</f>
        <v>25.833333333333336</v>
      </c>
      <c r="K22" s="160"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619" priority="1" operator="containsText" text="NO ANOMALIA">
      <formula>NOT(ISERROR(SEARCH("NO ANOMALIA",M20)))</formula>
    </cfRule>
    <cfRule type="containsText" dxfId="618" priority="2" operator="containsText" text="ANOMALIA">
      <formula>NOT(ISERROR(SEARCH("ANOMALIA",M20)))</formula>
    </cfRule>
  </conditionalFormatting>
  <conditionalFormatting sqref="M20:M22">
    <cfRule type="containsText" dxfId="617" priority="3" operator="containsText" text="ANOMALIA">
      <formula>NOT(ISERROR(SEARCH("ANOMALIA",M20)))</formula>
    </cfRule>
  </conditionalFormatting>
  <conditionalFormatting sqref="L20:L22">
    <cfRule type="expression" dxfId="616" priority="4">
      <formula>L20=MAX($L$20:$L$26)</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41">
    <pageSetUpPr fitToPage="1"/>
  </sheetPr>
  <dimension ref="A1:K30"/>
  <sheetViews>
    <sheetView topLeftCell="A13" workbookViewId="0">
      <selection activeCell="D29" sqref="D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463</v>
      </c>
      <c r="B2" s="775"/>
      <c r="C2" s="775"/>
      <c r="D2" s="775"/>
      <c r="E2" s="775"/>
      <c r="F2" s="775"/>
      <c r="G2" s="775"/>
      <c r="H2" s="775"/>
      <c r="I2" s="775"/>
      <c r="J2" s="775"/>
      <c r="K2" s="776"/>
    </row>
    <row r="3" spans="1:11" ht="21" thickBot="1" x14ac:dyDescent="0.35">
      <c r="A3" s="777">
        <f>'Elenco Lotti'!B72</f>
        <v>9822007097</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Lotti'!C72</f>
        <v xml:space="preserve">Catetere vescicale  in silicone 100%,punta nelaton, 2 fori laterali, con palloncino a due vie, ml 10, sterile ch 12-24 lunghezza cm 40 circa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3" customHeight="1" x14ac:dyDescent="0.2">
      <c r="A8" s="786" t="s">
        <v>622</v>
      </c>
      <c r="B8" s="468" t="str">
        <f>'Elenco Lotti'!R72</f>
        <v>TELEFLEX MEDICAL SRL</v>
      </c>
      <c r="C8" s="552">
        <v>0.9</v>
      </c>
      <c r="D8" s="548">
        <v>0.9</v>
      </c>
      <c r="E8" s="549">
        <v>0.9</v>
      </c>
      <c r="F8" s="518">
        <f>AVERAGE(C8:E8)</f>
        <v>0.9</v>
      </c>
      <c r="G8" s="789">
        <f>MAX(F8:F11)</f>
        <v>0.9</v>
      </c>
      <c r="H8" s="414">
        <f>F8/$G8</f>
        <v>1</v>
      </c>
      <c r="I8" s="792">
        <v>50</v>
      </c>
      <c r="J8" s="88">
        <f>H8*I$8</f>
        <v>50</v>
      </c>
      <c r="K8" s="795" t="s">
        <v>648</v>
      </c>
    </row>
    <row r="9" spans="1:11" ht="33" customHeight="1" x14ac:dyDescent="0.2">
      <c r="A9" s="787"/>
      <c r="B9" s="469" t="str">
        <f>'Elenco Lotti'!R73</f>
        <v>COLOPLAST</v>
      </c>
      <c r="C9" s="218">
        <v>0.9</v>
      </c>
      <c r="D9" s="209">
        <v>0.9</v>
      </c>
      <c r="E9" s="210">
        <v>0.9</v>
      </c>
      <c r="F9" s="519">
        <f t="shared" ref="F9:F23" si="0">AVERAGE(C9:E9)</f>
        <v>0.9</v>
      </c>
      <c r="G9" s="790"/>
      <c r="H9" s="415">
        <f>F9/$G8</f>
        <v>1</v>
      </c>
      <c r="I9" s="793"/>
      <c r="J9" s="91">
        <f>H9*I$8</f>
        <v>50</v>
      </c>
      <c r="K9" s="796"/>
    </row>
    <row r="10" spans="1:11" ht="33" customHeight="1" x14ac:dyDescent="0.2">
      <c r="A10" s="787"/>
      <c r="B10" s="469" t="str">
        <f>'Elenco Lotti'!R74</f>
        <v>MEDLINE INTERNATIONAL ITALY SRL UNIP.</v>
      </c>
      <c r="C10" s="218">
        <v>0.9</v>
      </c>
      <c r="D10" s="209">
        <v>0.9</v>
      </c>
      <c r="E10" s="210">
        <v>0.9</v>
      </c>
      <c r="F10" s="519">
        <f t="shared" si="0"/>
        <v>0.9</v>
      </c>
      <c r="G10" s="790"/>
      <c r="H10" s="415">
        <f>F10/$G8</f>
        <v>1</v>
      </c>
      <c r="I10" s="793"/>
      <c r="J10" s="91">
        <f>H10*I$8</f>
        <v>50</v>
      </c>
      <c r="K10" s="796"/>
    </row>
    <row r="11" spans="1:11" ht="33" customHeight="1" thickBot="1" x14ac:dyDescent="0.25">
      <c r="A11" s="805"/>
      <c r="B11" s="470" t="str">
        <f>'Elenco Lotti'!R75</f>
        <v>CLINI-LAB SRL</v>
      </c>
      <c r="C11" s="220">
        <v>0.9</v>
      </c>
      <c r="D11" s="215">
        <v>0.9</v>
      </c>
      <c r="E11" s="216">
        <v>0.9</v>
      </c>
      <c r="F11" s="521">
        <f t="shared" si="0"/>
        <v>0.9</v>
      </c>
      <c r="G11" s="806"/>
      <c r="H11" s="416">
        <f>F11/$G8</f>
        <v>1</v>
      </c>
      <c r="I11" s="807"/>
      <c r="J11" s="102">
        <f>H11*I$8</f>
        <v>50</v>
      </c>
      <c r="K11" s="796"/>
    </row>
    <row r="12" spans="1:11" ht="33" customHeight="1" x14ac:dyDescent="0.2">
      <c r="A12" s="860" t="s">
        <v>623</v>
      </c>
      <c r="B12" s="399" t="str">
        <f>B8</f>
        <v>TELEFLEX MEDICAL SRL</v>
      </c>
      <c r="C12" s="217">
        <v>0.9</v>
      </c>
      <c r="D12" s="206">
        <v>0.9</v>
      </c>
      <c r="E12" s="207">
        <v>0.9</v>
      </c>
      <c r="F12" s="498">
        <f t="shared" si="0"/>
        <v>0.9</v>
      </c>
      <c r="G12" s="861">
        <f>MAX(F12:F15)</f>
        <v>0.9</v>
      </c>
      <c r="H12" s="422">
        <f>F12/$G12</f>
        <v>1</v>
      </c>
      <c r="I12" s="859">
        <v>15</v>
      </c>
      <c r="J12" s="222">
        <f>H12*I$12</f>
        <v>15</v>
      </c>
      <c r="K12" s="796"/>
    </row>
    <row r="13" spans="1:11" ht="33" customHeight="1" x14ac:dyDescent="0.2">
      <c r="A13" s="787"/>
      <c r="B13" s="400" t="str">
        <f>B9</f>
        <v>COLOPLAST</v>
      </c>
      <c r="C13" s="218">
        <v>0.9</v>
      </c>
      <c r="D13" s="209">
        <v>0.9</v>
      </c>
      <c r="E13" s="210">
        <v>0.9</v>
      </c>
      <c r="F13" s="519">
        <f t="shared" si="0"/>
        <v>0.9</v>
      </c>
      <c r="G13" s="790"/>
      <c r="H13" s="415">
        <f>F13/$G12</f>
        <v>1</v>
      </c>
      <c r="I13" s="793"/>
      <c r="J13" s="91">
        <f>H13*I$12</f>
        <v>15</v>
      </c>
      <c r="K13" s="796"/>
    </row>
    <row r="14" spans="1:11" ht="33" customHeight="1" x14ac:dyDescent="0.2">
      <c r="A14" s="787"/>
      <c r="B14" s="400" t="str">
        <f>B10</f>
        <v>MEDLINE INTERNATIONAL ITALY SRL UNIP.</v>
      </c>
      <c r="C14" s="218">
        <v>0.9</v>
      </c>
      <c r="D14" s="209">
        <v>0.9</v>
      </c>
      <c r="E14" s="210">
        <v>0.9</v>
      </c>
      <c r="F14" s="519">
        <f t="shared" si="0"/>
        <v>0.9</v>
      </c>
      <c r="G14" s="790"/>
      <c r="H14" s="415">
        <f>F14/$G12</f>
        <v>1</v>
      </c>
      <c r="I14" s="793"/>
      <c r="J14" s="91">
        <f>H14*I$12</f>
        <v>15</v>
      </c>
      <c r="K14" s="796"/>
    </row>
    <row r="15" spans="1:11" ht="33" customHeight="1" thickBot="1" x14ac:dyDescent="0.25">
      <c r="A15" s="788"/>
      <c r="B15" s="497" t="str">
        <f>B11</f>
        <v>CLINI-LAB SRL</v>
      </c>
      <c r="C15" s="220">
        <v>0.9</v>
      </c>
      <c r="D15" s="215">
        <v>0.9</v>
      </c>
      <c r="E15" s="216">
        <v>0.9</v>
      </c>
      <c r="F15" s="520">
        <f t="shared" si="0"/>
        <v>0.9</v>
      </c>
      <c r="G15" s="791"/>
      <c r="H15" s="418">
        <f>F15/$G12</f>
        <v>1</v>
      </c>
      <c r="I15" s="794"/>
      <c r="J15" s="94">
        <f>H15*I$12</f>
        <v>15</v>
      </c>
      <c r="K15" s="796"/>
    </row>
    <row r="16" spans="1:11" ht="33" customHeight="1" x14ac:dyDescent="0.2">
      <c r="A16" s="786" t="s">
        <v>427</v>
      </c>
      <c r="B16" s="478" t="str">
        <f>B8</f>
        <v>TELEFLEX MEDICAL SRL</v>
      </c>
      <c r="C16" s="217">
        <v>0.9</v>
      </c>
      <c r="D16" s="206">
        <v>0.9</v>
      </c>
      <c r="E16" s="207">
        <v>0.9</v>
      </c>
      <c r="F16" s="518">
        <f t="shared" si="0"/>
        <v>0.9</v>
      </c>
      <c r="G16" s="789">
        <f>MAX(F16:F19)</f>
        <v>0.9</v>
      </c>
      <c r="H16" s="414">
        <f>F16/$G16</f>
        <v>1</v>
      </c>
      <c r="I16" s="792">
        <v>10</v>
      </c>
      <c r="J16" s="88">
        <f>H16*I$16</f>
        <v>10</v>
      </c>
      <c r="K16" s="796"/>
    </row>
    <row r="17" spans="1:11" ht="33" customHeight="1" x14ac:dyDescent="0.2">
      <c r="A17" s="787"/>
      <c r="B17" s="400" t="str">
        <f>B9</f>
        <v>COLOPLAST</v>
      </c>
      <c r="C17" s="218">
        <v>0.9</v>
      </c>
      <c r="D17" s="209">
        <v>0.9</v>
      </c>
      <c r="E17" s="210">
        <v>0.9</v>
      </c>
      <c r="F17" s="519">
        <f t="shared" si="0"/>
        <v>0.9</v>
      </c>
      <c r="G17" s="790"/>
      <c r="H17" s="415">
        <f>F17/$G16</f>
        <v>1</v>
      </c>
      <c r="I17" s="793"/>
      <c r="J17" s="91">
        <f>H17*I$16</f>
        <v>10</v>
      </c>
      <c r="K17" s="796"/>
    </row>
    <row r="18" spans="1:11" ht="33" customHeight="1" x14ac:dyDescent="0.2">
      <c r="A18" s="787"/>
      <c r="B18" s="400" t="str">
        <f>B10</f>
        <v>MEDLINE INTERNATIONAL ITALY SRL UNIP.</v>
      </c>
      <c r="C18" s="218">
        <v>0.9</v>
      </c>
      <c r="D18" s="209">
        <v>0.9</v>
      </c>
      <c r="E18" s="210">
        <v>0.9</v>
      </c>
      <c r="F18" s="519">
        <f t="shared" si="0"/>
        <v>0.9</v>
      </c>
      <c r="G18" s="790"/>
      <c r="H18" s="415">
        <f>F18/$G16</f>
        <v>1</v>
      </c>
      <c r="I18" s="793"/>
      <c r="J18" s="91">
        <f>H18*I$16</f>
        <v>10</v>
      </c>
      <c r="K18" s="796"/>
    </row>
    <row r="19" spans="1:11" ht="33" customHeight="1" thickBot="1" x14ac:dyDescent="0.25">
      <c r="A19" s="805"/>
      <c r="B19" s="497" t="str">
        <f>B11</f>
        <v>CLINI-LAB SRL</v>
      </c>
      <c r="C19" s="220">
        <v>0.9</v>
      </c>
      <c r="D19" s="215">
        <v>0.9</v>
      </c>
      <c r="E19" s="216">
        <v>0.9</v>
      </c>
      <c r="F19" s="520">
        <f t="shared" si="0"/>
        <v>0.9</v>
      </c>
      <c r="G19" s="791"/>
      <c r="H19" s="418">
        <f>F19/$G16</f>
        <v>1</v>
      </c>
      <c r="I19" s="794"/>
      <c r="J19" s="94">
        <f>H19*I$16</f>
        <v>10</v>
      </c>
      <c r="K19" s="796"/>
    </row>
    <row r="20" spans="1:11" ht="33" customHeight="1" x14ac:dyDescent="0.2">
      <c r="A20" s="786" t="s">
        <v>621</v>
      </c>
      <c r="B20" s="478" t="str">
        <f>B8</f>
        <v>TELEFLEX MEDICAL SRL</v>
      </c>
      <c r="C20" s="217">
        <v>1</v>
      </c>
      <c r="D20" s="206">
        <v>1</v>
      </c>
      <c r="E20" s="207">
        <v>1</v>
      </c>
      <c r="F20" s="518">
        <f t="shared" si="0"/>
        <v>1</v>
      </c>
      <c r="G20" s="789">
        <f>MAX(F20:F23)</f>
        <v>1</v>
      </c>
      <c r="H20" s="414">
        <f>F20/$G20</f>
        <v>1</v>
      </c>
      <c r="I20" s="792">
        <v>5</v>
      </c>
      <c r="J20" s="88">
        <f>H20*I$20</f>
        <v>5</v>
      </c>
      <c r="K20" s="796"/>
    </row>
    <row r="21" spans="1:11" ht="33" customHeight="1" x14ac:dyDescent="0.2">
      <c r="A21" s="787"/>
      <c r="B21" s="400" t="str">
        <f>B9</f>
        <v>COLOPLAST</v>
      </c>
      <c r="C21" s="218">
        <v>1</v>
      </c>
      <c r="D21" s="209">
        <v>1</v>
      </c>
      <c r="E21" s="210">
        <v>1</v>
      </c>
      <c r="F21" s="519">
        <f t="shared" si="0"/>
        <v>1</v>
      </c>
      <c r="G21" s="790"/>
      <c r="H21" s="415">
        <f>F21/$G20</f>
        <v>1</v>
      </c>
      <c r="I21" s="793"/>
      <c r="J21" s="91">
        <f>H21*I$20</f>
        <v>5</v>
      </c>
      <c r="K21" s="796"/>
    </row>
    <row r="22" spans="1:11" ht="33" customHeight="1" x14ac:dyDescent="0.2">
      <c r="A22" s="787"/>
      <c r="B22" s="400" t="str">
        <f>B10</f>
        <v>MEDLINE INTERNATIONAL ITALY SRL UNIP.</v>
      </c>
      <c r="C22" s="218">
        <v>1</v>
      </c>
      <c r="D22" s="209">
        <v>1</v>
      </c>
      <c r="E22" s="210">
        <v>1</v>
      </c>
      <c r="F22" s="519">
        <f t="shared" si="0"/>
        <v>1</v>
      </c>
      <c r="G22" s="790"/>
      <c r="H22" s="415">
        <f>F22/$G20</f>
        <v>1</v>
      </c>
      <c r="I22" s="793"/>
      <c r="J22" s="91">
        <f>H22*I$20</f>
        <v>5</v>
      </c>
      <c r="K22" s="796"/>
    </row>
    <row r="23" spans="1:11" ht="33" customHeight="1" thickBot="1" x14ac:dyDescent="0.25">
      <c r="A23" s="805"/>
      <c r="B23" s="401" t="str">
        <f>B11</f>
        <v>CLINI-LAB SRL</v>
      </c>
      <c r="C23" s="220">
        <v>1</v>
      </c>
      <c r="D23" s="215">
        <v>1</v>
      </c>
      <c r="E23" s="216">
        <v>1</v>
      </c>
      <c r="F23" s="521">
        <f t="shared" si="0"/>
        <v>1</v>
      </c>
      <c r="G23" s="806"/>
      <c r="H23" s="416">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x14ac:dyDescent="0.25">
      <c r="A25" s="798" t="s">
        <v>627</v>
      </c>
      <c r="B25" s="799"/>
      <c r="C25" s="106"/>
      <c r="D25" s="106"/>
      <c r="E25" s="106"/>
      <c r="F25" s="106"/>
      <c r="G25" s="106"/>
      <c r="H25" s="105"/>
      <c r="I25" s="105"/>
      <c r="J25" s="105"/>
      <c r="K25" s="105"/>
    </row>
    <row r="26" spans="1:11" ht="16.5" thickBot="1" x14ac:dyDescent="0.3">
      <c r="A26" s="800"/>
      <c r="B26" s="801"/>
      <c r="C26" s="106"/>
      <c r="D26" s="106"/>
      <c r="E26" s="106"/>
      <c r="F26" s="106"/>
      <c r="G26" s="106"/>
      <c r="H26" s="105"/>
      <c r="I26" s="105"/>
      <c r="J26" s="105"/>
      <c r="K26" s="105"/>
    </row>
    <row r="27" spans="1:11" ht="15.75" x14ac:dyDescent="0.25">
      <c r="A27" s="107" t="str">
        <f>B8</f>
        <v>TELEFLEX MEDICAL SRL</v>
      </c>
      <c r="B27" s="108">
        <f>J8+J12+J16+J20</f>
        <v>80</v>
      </c>
      <c r="C27" s="535"/>
      <c r="D27" s="531"/>
      <c r="E27" s="531"/>
      <c r="F27" s="532"/>
      <c r="G27" s="531"/>
      <c r="H27" s="105"/>
      <c r="I27" s="105"/>
      <c r="J27" s="105"/>
      <c r="K27" s="105"/>
    </row>
    <row r="28" spans="1:11" ht="15.75" x14ac:dyDescent="0.25">
      <c r="A28" s="110" t="str">
        <f>B9</f>
        <v>COLOPLAST</v>
      </c>
      <c r="B28" s="111">
        <f>J9+J13+J17+J21</f>
        <v>80</v>
      </c>
      <c r="C28" s="535"/>
      <c r="D28" s="531"/>
      <c r="E28" s="531"/>
      <c r="F28" s="532"/>
      <c r="G28" s="531"/>
      <c r="H28" s="105"/>
      <c r="I28" s="105"/>
      <c r="J28" s="105"/>
      <c r="K28" s="105"/>
    </row>
    <row r="29" spans="1:11" ht="15.75" x14ac:dyDescent="0.25">
      <c r="A29" s="110" t="str">
        <f>B10</f>
        <v>MEDLINE INTERNATIONAL ITALY SRL UNIP.</v>
      </c>
      <c r="B29" s="111">
        <f>J10+J14+J18+J22</f>
        <v>80</v>
      </c>
      <c r="C29" s="535"/>
      <c r="D29" s="531"/>
      <c r="E29" s="531"/>
      <c r="F29" s="532"/>
      <c r="G29" s="531"/>
      <c r="H29" s="105"/>
      <c r="I29" s="105"/>
      <c r="J29" s="105"/>
      <c r="K29" s="105"/>
    </row>
    <row r="30" spans="1:11" ht="16.5" thickBot="1" x14ac:dyDescent="0.3">
      <c r="A30" s="112" t="str">
        <f>B11</f>
        <v>CLINI-LAB SRL</v>
      </c>
      <c r="B30" s="113">
        <f>J11+J15+J19+J23</f>
        <v>80</v>
      </c>
      <c r="C30" s="535"/>
      <c r="D30" s="531"/>
      <c r="E30" s="531"/>
      <c r="F30" s="532"/>
      <c r="G30" s="531"/>
      <c r="H30" s="105"/>
      <c r="I30" s="105"/>
      <c r="J30" s="105"/>
      <c r="K30" s="105"/>
    </row>
  </sheetData>
  <sheetProtection formatCells="0" formatColumns="0" formatRows="0" insertColumns="0" insertRows="0" insertHyperlinks="0" deleteColumns="0" deleteRows="0" sort="0" autoFilter="0" pivotTables="0"/>
  <mergeCells count="19">
    <mergeCell ref="B1:K1"/>
    <mergeCell ref="A2:K2"/>
    <mergeCell ref="A3:K3"/>
    <mergeCell ref="A4:K4"/>
    <mergeCell ref="A5:K6"/>
    <mergeCell ref="I20:I23"/>
    <mergeCell ref="I16:I19"/>
    <mergeCell ref="K8:K23"/>
    <mergeCell ref="A8:A11"/>
    <mergeCell ref="G8:G11"/>
    <mergeCell ref="I8:I11"/>
    <mergeCell ref="I12:I15"/>
    <mergeCell ref="A25:B26"/>
    <mergeCell ref="A12:A15"/>
    <mergeCell ref="G12:G15"/>
    <mergeCell ref="G16:G19"/>
    <mergeCell ref="G20:G23"/>
    <mergeCell ref="A20:A23"/>
    <mergeCell ref="A16:A19"/>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2"/>
  <dimension ref="A1:M26"/>
  <sheetViews>
    <sheetView topLeftCell="A7" workbookViewId="0">
      <selection activeCell="D35" sqref="D35"/>
    </sheetView>
  </sheetViews>
  <sheetFormatPr defaultColWidth="9.140625" defaultRowHeight="12.75" x14ac:dyDescent="0.2"/>
  <cols>
    <col min="1" max="1" width="40.140625" style="77" bestFit="1"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463</v>
      </c>
      <c r="B2" s="775"/>
      <c r="C2" s="775"/>
      <c r="D2" s="775"/>
      <c r="E2" s="775"/>
      <c r="F2" s="775"/>
      <c r="G2" s="775"/>
      <c r="H2" s="775"/>
      <c r="I2" s="775"/>
      <c r="J2" s="775"/>
      <c r="K2" s="776"/>
      <c r="L2" s="105"/>
      <c r="M2" s="105"/>
    </row>
    <row r="3" spans="1:13" ht="21" thickBot="1" x14ac:dyDescent="0.35">
      <c r="A3" s="777">
        <f>'Elenco Lotti'!B72</f>
        <v>9822007097</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15.75" customHeight="1" x14ac:dyDescent="0.25">
      <c r="A5" s="780" t="str">
        <f>'Elenco Lotti'!C72</f>
        <v xml:space="preserve">Catetere vescicale  in silicone 100%,punta nelaton, 2 fori laterali, con palloncino a due vie, ml 10, sterile ch 12-24 lunghezza cm 40 circa </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20'!A27</f>
        <v>TELEFLEX MEDICAL SRL</v>
      </c>
      <c r="J8" s="811">
        <f>'LOTTO 20'!B27</f>
        <v>80</v>
      </c>
      <c r="K8" s="812"/>
      <c r="L8" s="117"/>
      <c r="M8" s="118"/>
    </row>
    <row r="9" spans="1:13" ht="16.5" thickBot="1" x14ac:dyDescent="0.3">
      <c r="A9" s="808"/>
      <c r="B9" s="808"/>
      <c r="C9" s="808"/>
      <c r="D9" s="808"/>
      <c r="E9" s="808"/>
      <c r="F9" s="808"/>
      <c r="G9" s="808"/>
      <c r="H9" s="808"/>
      <c r="I9" s="144" t="str">
        <f>'LOTTO 20'!A28</f>
        <v>COLOPLAST</v>
      </c>
      <c r="J9" s="811">
        <f>'LOTTO 20'!B28</f>
        <v>80</v>
      </c>
      <c r="K9" s="812"/>
      <c r="L9" s="117"/>
      <c r="M9" s="118"/>
    </row>
    <row r="10" spans="1:13" ht="16.5" thickBot="1" x14ac:dyDescent="0.3">
      <c r="A10" s="813" t="s">
        <v>430</v>
      </c>
      <c r="B10" s="814"/>
      <c r="C10" s="814"/>
      <c r="D10" s="815"/>
      <c r="E10" s="119"/>
      <c r="F10" s="119"/>
      <c r="G10" s="119"/>
      <c r="H10" s="119"/>
      <c r="I10" s="144" t="str">
        <f>'LOTTO 20'!A29</f>
        <v>MEDLINE INTERNATIONAL ITALY SRL UNIP.</v>
      </c>
      <c r="J10" s="811">
        <f>'LOTTO 20'!B29</f>
        <v>80</v>
      </c>
      <c r="K10" s="812"/>
      <c r="L10" s="117"/>
      <c r="M10" s="118"/>
    </row>
    <row r="11" spans="1:13" ht="16.5" thickBot="1" x14ac:dyDescent="0.3">
      <c r="A11" s="816"/>
      <c r="B11" s="817"/>
      <c r="C11" s="817"/>
      <c r="D11" s="818"/>
      <c r="E11" s="119"/>
      <c r="F11" s="119"/>
      <c r="G11" s="119"/>
      <c r="H11" s="119"/>
      <c r="I11" s="144" t="str">
        <f>'LOTTO 20'!A30</f>
        <v>CLINI-LAB SRL</v>
      </c>
      <c r="J11" s="811">
        <f>'LOTTO 20'!B30</f>
        <v>80</v>
      </c>
      <c r="K11" s="812"/>
      <c r="L11" s="117"/>
      <c r="M11" s="118"/>
    </row>
    <row r="12" spans="1:13" ht="16.5" thickBot="1" x14ac:dyDescent="0.3">
      <c r="A12" s="819" t="s">
        <v>431</v>
      </c>
      <c r="B12" s="820"/>
      <c r="C12" s="820"/>
      <c r="D12" s="821"/>
      <c r="E12" s="252"/>
      <c r="F12" s="105"/>
      <c r="G12" s="822" t="s">
        <v>432</v>
      </c>
      <c r="H12" s="823"/>
      <c r="I12" s="144"/>
      <c r="J12" s="811"/>
      <c r="K12" s="812"/>
      <c r="L12" s="117"/>
      <c r="M12" s="118"/>
    </row>
    <row r="13" spans="1:13" ht="16.5" thickBot="1" x14ac:dyDescent="0.3">
      <c r="A13" s="819" t="s">
        <v>433</v>
      </c>
      <c r="B13" s="820"/>
      <c r="C13" s="820"/>
      <c r="D13" s="821"/>
      <c r="E13" s="252"/>
      <c r="F13" s="105"/>
      <c r="G13" s="824">
        <f>'Elenco Lotti'!O72</f>
        <v>14575</v>
      </c>
      <c r="H13" s="825"/>
      <c r="I13" s="144"/>
      <c r="J13" s="811"/>
      <c r="K13" s="812"/>
      <c r="L13" s="117"/>
      <c r="M13" s="118"/>
    </row>
    <row r="14" spans="1:13" ht="16.5" thickBot="1" x14ac:dyDescent="0.3">
      <c r="A14" s="855"/>
      <c r="B14" s="856"/>
      <c r="C14" s="856"/>
      <c r="D14" s="857"/>
      <c r="E14" s="252"/>
      <c r="F14" s="105"/>
      <c r="G14" s="152"/>
      <c r="H14" s="152"/>
      <c r="I14" s="144"/>
      <c r="J14" s="811"/>
      <c r="K14" s="812"/>
      <c r="L14" s="117"/>
      <c r="M14" s="118"/>
    </row>
    <row r="15" spans="1:13" ht="16.5" thickBot="1" x14ac:dyDescent="0.3">
      <c r="A15" s="826" t="s">
        <v>434</v>
      </c>
      <c r="B15" s="820"/>
      <c r="C15" s="820"/>
      <c r="D15" s="821"/>
      <c r="E15" s="252"/>
      <c r="F15" s="105"/>
      <c r="G15" s="827"/>
      <c r="H15" s="827"/>
      <c r="I15" s="150"/>
      <c r="J15" s="828"/>
      <c r="K15" s="829"/>
      <c r="L15" s="105"/>
      <c r="M15" s="105"/>
    </row>
    <row r="16" spans="1:13" ht="15.75" x14ac:dyDescent="0.25">
      <c r="A16" s="819" t="s">
        <v>435</v>
      </c>
      <c r="B16" s="820"/>
      <c r="C16" s="820"/>
      <c r="D16" s="821"/>
      <c r="E16" s="252"/>
      <c r="F16" s="105"/>
      <c r="G16" s="830"/>
      <c r="H16" s="830"/>
      <c r="I16" s="105"/>
      <c r="J16" s="105"/>
      <c r="K16" s="105"/>
      <c r="L16" s="105"/>
      <c r="M16" s="105"/>
    </row>
    <row r="17" spans="1:13" ht="16.5" thickBot="1" x14ac:dyDescent="0.3">
      <c r="A17" s="831"/>
      <c r="B17" s="832"/>
      <c r="C17" s="832"/>
      <c r="D17" s="833"/>
      <c r="E17" s="252"/>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253" t="e">
        <f>POWER(B20/$D$20,$C$20)</f>
        <v>#DIV/0!</v>
      </c>
      <c r="F20" s="835">
        <v>40</v>
      </c>
      <c r="G20" s="253" t="e">
        <f>E20*$F$20</f>
        <v>#DIV/0!</v>
      </c>
      <c r="H20" s="134">
        <f>TRUNC($G$13-($G$13/100*B20),2)</f>
        <v>14575</v>
      </c>
      <c r="I20" s="193" t="str">
        <f>A20</f>
        <v>TELEFLEX MEDICAL SRL</v>
      </c>
      <c r="J20" s="253">
        <f>IF(I20=I8,J8,IF(I20=$H$7,$I$7,IF(I20=$H$8,$I$8,IF(I20=#REF!,#REF!,IF(I20=$H$10,$I$10,IF(I20=$H$11,$I$11,"1"))))))</f>
        <v>80</v>
      </c>
      <c r="K20" s="196" t="e">
        <f>G20</f>
        <v>#DIV/0!</v>
      </c>
      <c r="L20" s="70" t="e">
        <f>SUM(J20,K20)</f>
        <v>#DIV/0!</v>
      </c>
      <c r="M20" s="71" t="e">
        <f>IF(AND(K20&gt;=20,J20&gt;=60),"ANOMALIA","NO ANOMALIA")</f>
        <v>#DIV/0!</v>
      </c>
    </row>
    <row r="21" spans="1:13" ht="15.75" x14ac:dyDescent="0.2">
      <c r="A21" s="227" t="str">
        <f>I9</f>
        <v>COLOPLAST</v>
      </c>
      <c r="B21" s="224"/>
      <c r="C21" s="836"/>
      <c r="D21" s="836"/>
      <c r="E21" s="254" t="e">
        <f>POWER(B21/$D$20,$C$20)</f>
        <v>#DIV/0!</v>
      </c>
      <c r="F21" s="836"/>
      <c r="G21" s="254" t="e">
        <f>E21*$F$20</f>
        <v>#DIV/0!</v>
      </c>
      <c r="H21" s="138">
        <f>TRUNC($G$13-($G$13/100*B21),2)</f>
        <v>14575</v>
      </c>
      <c r="I21" s="194" t="str">
        <f>A21</f>
        <v>COLOPLAST</v>
      </c>
      <c r="J21" s="254">
        <f>IF(I21=I9,J9,IF(I21=$H$7,$I$7,IF(I21=$H$8,$I$8,IF(I21=#REF!,#REF!,IF(I21=$H$10,$I$10,IF(I21=$H$11,$I$11,"1"))))))</f>
        <v>80</v>
      </c>
      <c r="K21" s="197" t="e">
        <f>G21</f>
        <v>#DIV/0!</v>
      </c>
      <c r="L21" s="72" t="e">
        <f>SUM(J21,K21)</f>
        <v>#DIV/0!</v>
      </c>
      <c r="M21" s="73" t="e">
        <f>IF(AND(K21&gt;=20,J21&gt;=60),"ANOMALIA","NO ANOMALIA")</f>
        <v>#DIV/0!</v>
      </c>
    </row>
    <row r="22" spans="1:13" ht="15.75" x14ac:dyDescent="0.2">
      <c r="A22" s="227" t="str">
        <f>I10</f>
        <v>MEDLINE INTERNATIONAL ITALY SRL UNIP.</v>
      </c>
      <c r="B22" s="224"/>
      <c r="C22" s="836"/>
      <c r="D22" s="836"/>
      <c r="E22" s="254" t="e">
        <f>POWER(B22/$D$20,$C$20)</f>
        <v>#DIV/0!</v>
      </c>
      <c r="F22" s="836"/>
      <c r="G22" s="254" t="e">
        <f>E22*$F$20</f>
        <v>#DIV/0!</v>
      </c>
      <c r="H22" s="138">
        <f>TRUNC($G$13-($G$13/100*B22),2)</f>
        <v>14575</v>
      </c>
      <c r="I22" s="194" t="str">
        <f>A22</f>
        <v>MEDLINE INTERNATIONAL ITALY SRL UNIP.</v>
      </c>
      <c r="J22" s="254">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CLINI-LAB SRL</v>
      </c>
      <c r="B23" s="225"/>
      <c r="C23" s="837"/>
      <c r="D23" s="837"/>
      <c r="E23" s="255" t="e">
        <f>POWER(B23/$D$20,$C$20)</f>
        <v>#DIV/0!</v>
      </c>
      <c r="F23" s="837"/>
      <c r="G23" s="255" t="e">
        <f>E23*$F$20</f>
        <v>#DIV/0!</v>
      </c>
      <c r="H23" s="142">
        <f>TRUNC($G$13-($G$13/100*B23),2)</f>
        <v>14575</v>
      </c>
      <c r="I23" s="195" t="str">
        <f>A23</f>
        <v>CLINI-LAB SRL</v>
      </c>
      <c r="J23" s="255">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615" priority="1" operator="containsText" text="NO ANOMALIA">
      <formula>NOT(ISERROR(SEARCH("NO ANOMALIA",M20)))</formula>
    </cfRule>
    <cfRule type="containsText" dxfId="614" priority="2" operator="containsText" text="ANOMALIA">
      <formula>NOT(ISERROR(SEARCH("ANOMALIA",M20)))</formula>
    </cfRule>
  </conditionalFormatting>
  <conditionalFormatting sqref="M20:M23">
    <cfRule type="containsText" dxfId="613" priority="3" operator="containsText" text="ANOMALIA">
      <formula>NOT(ISERROR(SEARCH("ANOMALIA",M20)))</formula>
    </cfRule>
  </conditionalFormatting>
  <conditionalFormatting sqref="L20:L23">
    <cfRule type="expression" dxfId="612" priority="4">
      <formula>L20=MAX($L$20:$L$27)</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43">
    <pageSetUpPr fitToPage="1"/>
  </sheetPr>
  <dimension ref="A1:K20"/>
  <sheetViews>
    <sheetView topLeftCell="A2" workbookViewId="0">
      <selection activeCell="F20" sqref="F20"/>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464</v>
      </c>
      <c r="B2" s="775"/>
      <c r="C2" s="775"/>
      <c r="D2" s="775"/>
      <c r="E2" s="775"/>
      <c r="F2" s="775"/>
      <c r="G2" s="775"/>
      <c r="H2" s="775"/>
      <c r="I2" s="775"/>
      <c r="J2" s="775"/>
      <c r="K2" s="776"/>
    </row>
    <row r="3" spans="1:11" ht="21" thickBot="1" x14ac:dyDescent="0.35">
      <c r="A3" s="777" t="str">
        <f>'Elenco Lotti'!B76</f>
        <v>98220292BE</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Lotti'!C76</f>
        <v xml:space="preserve">Catetere vescicale  in silicone 100%,punta nelaton, 2 fori laterali, con palloncino a due vie, ml 20-30, sterile ch 18-24 lunghezza cm 40 circa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6" customHeight="1" thickBot="1" x14ac:dyDescent="0.25">
      <c r="A8" s="786" t="s">
        <v>622</v>
      </c>
      <c r="B8" s="87" t="str">
        <f>'Elenco Lotti'!R76</f>
        <v>TELEFLEX MEDICAL SRL</v>
      </c>
      <c r="C8" s="205">
        <v>0.9</v>
      </c>
      <c r="D8" s="206">
        <v>0.9</v>
      </c>
      <c r="E8" s="207">
        <v>0.9</v>
      </c>
      <c r="F8" s="89">
        <f t="shared" ref="F8:F15" si="0">AVERAGE(C8:E8)</f>
        <v>0.9</v>
      </c>
      <c r="G8" s="789">
        <f>MAX(F8:F9)</f>
        <v>0.9</v>
      </c>
      <c r="H8" s="414">
        <f>F8/$G8</f>
        <v>1</v>
      </c>
      <c r="I8" s="792">
        <v>50</v>
      </c>
      <c r="J8" s="88">
        <f>H8*I$8</f>
        <v>50</v>
      </c>
      <c r="K8" s="795" t="s">
        <v>649</v>
      </c>
    </row>
    <row r="9" spans="1:11" ht="36" customHeight="1" thickBot="1" x14ac:dyDescent="0.25">
      <c r="A9" s="787"/>
      <c r="B9" s="151" t="str">
        <f>'Elenco Lotti'!R77</f>
        <v>MEDLINE INTERNATIONAL ITALY SRL UNIP.</v>
      </c>
      <c r="C9" s="205">
        <v>0.9</v>
      </c>
      <c r="D9" s="206">
        <v>0.9</v>
      </c>
      <c r="E9" s="207">
        <v>0.9</v>
      </c>
      <c r="F9" s="92">
        <f t="shared" si="0"/>
        <v>0.9</v>
      </c>
      <c r="G9" s="790"/>
      <c r="H9" s="415">
        <f>F9/$G8</f>
        <v>1</v>
      </c>
      <c r="I9" s="793"/>
      <c r="J9" s="91">
        <f>H9*I$8</f>
        <v>50</v>
      </c>
      <c r="K9" s="796"/>
    </row>
    <row r="10" spans="1:11" ht="36" customHeight="1" thickBot="1" x14ac:dyDescent="0.25">
      <c r="A10" s="786" t="s">
        <v>623</v>
      </c>
      <c r="B10" s="96" t="str">
        <f>B8</f>
        <v>TELEFLEX MEDICAL SRL</v>
      </c>
      <c r="C10" s="205">
        <v>0.9</v>
      </c>
      <c r="D10" s="206">
        <v>0.9</v>
      </c>
      <c r="E10" s="207">
        <v>0.9</v>
      </c>
      <c r="F10" s="89">
        <f t="shared" si="0"/>
        <v>0.9</v>
      </c>
      <c r="G10" s="789">
        <f>MAX(F10:F11)</f>
        <v>0.9</v>
      </c>
      <c r="H10" s="414">
        <f>F10/$G10</f>
        <v>1</v>
      </c>
      <c r="I10" s="792">
        <v>15</v>
      </c>
      <c r="J10" s="88">
        <f>H10*I$10</f>
        <v>15</v>
      </c>
      <c r="K10" s="796"/>
    </row>
    <row r="11" spans="1:11" ht="36" customHeight="1" thickBot="1" x14ac:dyDescent="0.25">
      <c r="A11" s="787"/>
      <c r="B11" s="97" t="str">
        <f>B9</f>
        <v>MEDLINE INTERNATIONAL ITALY SRL UNIP.</v>
      </c>
      <c r="C11" s="205">
        <v>0.9</v>
      </c>
      <c r="D11" s="206">
        <v>0.9</v>
      </c>
      <c r="E11" s="207">
        <v>0.9</v>
      </c>
      <c r="F11" s="92">
        <f t="shared" si="0"/>
        <v>0.9</v>
      </c>
      <c r="G11" s="790"/>
      <c r="H11" s="415">
        <f>F11/$G10</f>
        <v>1</v>
      </c>
      <c r="I11" s="793"/>
      <c r="J11" s="91">
        <f>H11*I$10</f>
        <v>15</v>
      </c>
      <c r="K11" s="796"/>
    </row>
    <row r="12" spans="1:11" ht="36" customHeight="1" thickBot="1" x14ac:dyDescent="0.25">
      <c r="A12" s="786" t="s">
        <v>427</v>
      </c>
      <c r="B12" s="99" t="str">
        <f>B8</f>
        <v>TELEFLEX MEDICAL SRL</v>
      </c>
      <c r="C12" s="205">
        <v>0.9</v>
      </c>
      <c r="D12" s="206">
        <v>0.9</v>
      </c>
      <c r="E12" s="207">
        <v>0.9</v>
      </c>
      <c r="F12" s="89">
        <f t="shared" si="0"/>
        <v>0.9</v>
      </c>
      <c r="G12" s="789">
        <f>MAX(F12:F13)</f>
        <v>0.9</v>
      </c>
      <c r="H12" s="414">
        <f>F12/$G12</f>
        <v>1</v>
      </c>
      <c r="I12" s="792">
        <v>10</v>
      </c>
      <c r="J12" s="88">
        <f>H12*I$12</f>
        <v>10</v>
      </c>
      <c r="K12" s="796"/>
    </row>
    <row r="13" spans="1:11" ht="36" customHeight="1" thickBot="1" x14ac:dyDescent="0.25">
      <c r="A13" s="805"/>
      <c r="B13" s="100" t="str">
        <f>B9</f>
        <v>MEDLINE INTERNATIONAL ITALY SRL UNIP.</v>
      </c>
      <c r="C13" s="205">
        <v>0.9</v>
      </c>
      <c r="D13" s="206">
        <v>0.9</v>
      </c>
      <c r="E13" s="207">
        <v>0.9</v>
      </c>
      <c r="F13" s="95">
        <f t="shared" si="0"/>
        <v>0.9</v>
      </c>
      <c r="G13" s="791"/>
      <c r="H13" s="418">
        <f>F13/$G12</f>
        <v>1</v>
      </c>
      <c r="I13" s="794"/>
      <c r="J13" s="94">
        <f>H13*I$12</f>
        <v>10</v>
      </c>
      <c r="K13" s="796"/>
    </row>
    <row r="14" spans="1:11" ht="36" customHeight="1" thickBot="1" x14ac:dyDescent="0.25">
      <c r="A14" s="786" t="s">
        <v>621</v>
      </c>
      <c r="B14" s="99" t="str">
        <f>B8</f>
        <v>TELEFLEX MEDICAL SRL</v>
      </c>
      <c r="C14" s="217">
        <v>1</v>
      </c>
      <c r="D14" s="206">
        <v>1</v>
      </c>
      <c r="E14" s="207">
        <v>1</v>
      </c>
      <c r="F14" s="89">
        <f t="shared" si="0"/>
        <v>1</v>
      </c>
      <c r="G14" s="789">
        <f>MAX(F14:F15)</f>
        <v>1</v>
      </c>
      <c r="H14" s="414">
        <f>F14/$G14</f>
        <v>1</v>
      </c>
      <c r="I14" s="792">
        <v>5</v>
      </c>
      <c r="J14" s="88">
        <f>H14*I$14</f>
        <v>5</v>
      </c>
      <c r="K14" s="796"/>
    </row>
    <row r="15" spans="1:11" ht="36" customHeight="1" thickBot="1" x14ac:dyDescent="0.25">
      <c r="A15" s="805"/>
      <c r="B15" s="405" t="str">
        <f>B9</f>
        <v>MEDLINE INTERNATIONAL ITALY SRL UNIP.</v>
      </c>
      <c r="C15" s="545">
        <v>1</v>
      </c>
      <c r="D15" s="238">
        <v>1</v>
      </c>
      <c r="E15" s="239">
        <v>1</v>
      </c>
      <c r="F15" s="101">
        <f t="shared" si="0"/>
        <v>1</v>
      </c>
      <c r="G15" s="806"/>
      <c r="H15" s="416">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x14ac:dyDescent="0.25">
      <c r="A17" s="798" t="s">
        <v>627</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TELEFLEX MEDICAL SRL</v>
      </c>
      <c r="B19" s="148">
        <f>J8+J10+J12+J14</f>
        <v>80</v>
      </c>
      <c r="C19" s="535"/>
      <c r="D19" s="531"/>
      <c r="E19" s="531"/>
      <c r="F19" s="532"/>
      <c r="G19" s="109"/>
      <c r="H19" s="105"/>
      <c r="I19" s="105"/>
      <c r="J19" s="105"/>
      <c r="K19" s="105"/>
    </row>
    <row r="20" spans="1:11" ht="16.5" thickBot="1" x14ac:dyDescent="0.3">
      <c r="A20" s="112" t="str">
        <f>B9</f>
        <v>MEDLINE INTERNATIONAL ITALY SRL UNIP.</v>
      </c>
      <c r="B20" s="113">
        <f>J9+J11+J13+J15</f>
        <v>80</v>
      </c>
      <c r="C20" s="535"/>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A17:B18"/>
    <mergeCell ref="A10:A11"/>
    <mergeCell ref="G10:G11"/>
    <mergeCell ref="I10:I11"/>
    <mergeCell ref="A12:A13"/>
    <mergeCell ref="A14:A15"/>
    <mergeCell ref="G14:G15"/>
    <mergeCell ref="I14:I15"/>
    <mergeCell ref="G12:G13"/>
    <mergeCell ref="I12:I13"/>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44"/>
  <dimension ref="A1:M20"/>
  <sheetViews>
    <sheetView workbookViewId="0">
      <selection activeCell="J9" sqref="J9:K9"/>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40.14062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464</v>
      </c>
      <c r="B2" s="775"/>
      <c r="C2" s="775"/>
      <c r="D2" s="775"/>
      <c r="E2" s="775"/>
      <c r="F2" s="775"/>
      <c r="G2" s="775"/>
      <c r="H2" s="775"/>
      <c r="I2" s="775"/>
      <c r="J2" s="775"/>
      <c r="K2" s="776"/>
      <c r="L2" s="105"/>
      <c r="M2" s="105"/>
    </row>
    <row r="3" spans="1:13" ht="21" thickBot="1" x14ac:dyDescent="0.35">
      <c r="A3" s="777" t="str">
        <f>'Elenco Lotti'!B76</f>
        <v>98220292BE</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Lotti'!C76</f>
        <v xml:space="preserve">Catetere vescicale  in silicone 100%,punta nelaton, 2 fori laterali, con palloncino a due vie, ml 20-30, sterile ch 18-24 lunghezza cm 40 circa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21'!A19</f>
        <v>TELEFLEX MEDICAL SRL</v>
      </c>
      <c r="J8" s="811">
        <f>'LOTTO 21'!B19</f>
        <v>80</v>
      </c>
      <c r="K8" s="812"/>
      <c r="L8" s="117"/>
      <c r="M8" s="118"/>
    </row>
    <row r="9" spans="1:13" ht="16.5" thickBot="1" x14ac:dyDescent="0.3">
      <c r="A9" s="808"/>
      <c r="B9" s="808"/>
      <c r="C9" s="808"/>
      <c r="D9" s="808"/>
      <c r="E9" s="808"/>
      <c r="F9" s="808"/>
      <c r="G9" s="808"/>
      <c r="H9" s="808"/>
      <c r="I9" s="144" t="str">
        <f>'LOTTO 21'!A20</f>
        <v>MEDLINE INTERNATIONAL ITALY SRL UNIP.</v>
      </c>
      <c r="J9" s="811">
        <f>'LOTTO 21'!B20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56"/>
      <c r="F12" s="105"/>
      <c r="G12" s="822" t="s">
        <v>432</v>
      </c>
      <c r="H12" s="823"/>
      <c r="I12" s="144"/>
      <c r="J12" s="811"/>
      <c r="K12" s="812"/>
      <c r="L12" s="117"/>
      <c r="M12" s="118"/>
    </row>
    <row r="13" spans="1:13" ht="16.5" thickBot="1" x14ac:dyDescent="0.3">
      <c r="A13" s="819" t="s">
        <v>433</v>
      </c>
      <c r="B13" s="820"/>
      <c r="C13" s="820"/>
      <c r="D13" s="821"/>
      <c r="E13" s="256"/>
      <c r="F13" s="105"/>
      <c r="G13" s="824">
        <f>'Elenco Lotti'!O76</f>
        <v>10812</v>
      </c>
      <c r="H13" s="825"/>
      <c r="I13" s="144"/>
      <c r="J13" s="811"/>
      <c r="K13" s="812"/>
      <c r="L13" s="117"/>
      <c r="M13" s="118"/>
    </row>
    <row r="14" spans="1:13" ht="16.5" thickBot="1" x14ac:dyDescent="0.3">
      <c r="A14" s="826" t="s">
        <v>434</v>
      </c>
      <c r="B14" s="820"/>
      <c r="C14" s="820"/>
      <c r="D14" s="821"/>
      <c r="E14" s="256"/>
      <c r="F14" s="105"/>
      <c r="G14" s="827"/>
      <c r="H14" s="827"/>
      <c r="I14" s="150"/>
      <c r="J14" s="828"/>
      <c r="K14" s="829"/>
      <c r="L14" s="105"/>
      <c r="M14" s="105"/>
    </row>
    <row r="15" spans="1:13" ht="15.75" x14ac:dyDescent="0.25">
      <c r="A15" s="819" t="s">
        <v>435</v>
      </c>
      <c r="B15" s="820"/>
      <c r="C15" s="820"/>
      <c r="D15" s="821"/>
      <c r="E15" s="256"/>
      <c r="F15" s="105"/>
      <c r="G15" s="830"/>
      <c r="H15" s="830"/>
      <c r="I15" s="105"/>
      <c r="J15" s="105"/>
      <c r="K15" s="105"/>
      <c r="L15" s="105"/>
      <c r="M15" s="105"/>
    </row>
    <row r="16" spans="1:13" ht="16.5" thickBot="1" x14ac:dyDescent="0.3">
      <c r="A16" s="831"/>
      <c r="B16" s="832"/>
      <c r="C16" s="832"/>
      <c r="D16" s="833"/>
      <c r="E16" s="256"/>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257" t="e">
        <f>POWER(B19/$D$19,$C$19)</f>
        <v>#DIV/0!</v>
      </c>
      <c r="F19" s="835">
        <v>40</v>
      </c>
      <c r="G19" s="257" t="e">
        <f>E19*$F$19</f>
        <v>#DIV/0!</v>
      </c>
      <c r="H19" s="134">
        <f>TRUNC($G$13-($G$13/100*B19),2)</f>
        <v>10812</v>
      </c>
      <c r="I19" s="135" t="str">
        <f>A19</f>
        <v>TELEFLEX MEDICAL SRL</v>
      </c>
      <c r="J19" s="257">
        <f>IF(I19=I8,J8,IF(I19=$H$7,$I$7,IF(I19=$H$8,$I$8,IF(I19=#REF!,#REF!,IF(I19=$H$10,$I$10,IF(I19=$H$11,$I$11,"1"))))))</f>
        <v>80</v>
      </c>
      <c r="K19" s="257" t="e">
        <f>G19</f>
        <v>#DIV/0!</v>
      </c>
      <c r="L19" s="70" t="e">
        <f>SUM(J19,K19)</f>
        <v>#DIV/0!</v>
      </c>
      <c r="M19" s="71" t="e">
        <f>IF(AND(K19&gt;=20,J19&gt;=60),"ANOMALIA","NO ANOMALIA")</f>
        <v>#DIV/0!</v>
      </c>
    </row>
    <row r="20" spans="1:13" ht="16.5" thickBot="1" x14ac:dyDescent="0.25">
      <c r="A20" s="140" t="str">
        <f>I9</f>
        <v>MEDLINE INTERNATIONAL ITALY SRL UNIP.</v>
      </c>
      <c r="B20" s="204"/>
      <c r="C20" s="837"/>
      <c r="D20" s="837"/>
      <c r="E20" s="258" t="e">
        <f>POWER(B20/$D$19,$C$19)</f>
        <v>#DIV/0!</v>
      </c>
      <c r="F20" s="837"/>
      <c r="G20" s="258" t="e">
        <f>E20*$F$19</f>
        <v>#DIV/0!</v>
      </c>
      <c r="H20" s="142">
        <f>TRUNC($G$13-($G$13/100*B20),2)</f>
        <v>10812</v>
      </c>
      <c r="I20" s="143" t="str">
        <f>A20</f>
        <v>MEDLINE INTERNATIONAL ITALY SRL UNIP.</v>
      </c>
      <c r="J20" s="258">
        <f>IF(I20=I9,J9,IF(I20=$H$7,$I$7,IF(I20=$H$8,$I$8,IF(I20=#REF!,#REF!,IF(I20=$H$10,$I$10,IF(I20=$H$11,$I$11,"1"))))))</f>
        <v>80</v>
      </c>
      <c r="K20" s="258"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611" priority="1" operator="containsText" text="NO ANOMALIA">
      <formula>NOT(ISERROR(SEARCH("NO ANOMALIA",M19)))</formula>
    </cfRule>
    <cfRule type="containsText" dxfId="610" priority="2" operator="containsText" text="ANOMALIA">
      <formula>NOT(ISERROR(SEARCH("ANOMALIA",M19)))</formula>
    </cfRule>
  </conditionalFormatting>
  <conditionalFormatting sqref="M19:M20">
    <cfRule type="containsText" dxfId="609" priority="3" operator="containsText" text="ANOMALIA">
      <formula>NOT(ISERROR(SEARCH("ANOMALIA",M19)))</formula>
    </cfRule>
  </conditionalFormatting>
  <conditionalFormatting sqref="L19:L20">
    <cfRule type="expression" dxfId="608" priority="4">
      <formula>L19=MAX($L$19:$L$24)</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45">
    <pageSetUpPr fitToPage="1"/>
  </sheetPr>
  <dimension ref="A1:K20"/>
  <sheetViews>
    <sheetView topLeftCell="A4" workbookViewId="0">
      <selection activeCell="F23" sqref="F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465</v>
      </c>
      <c r="B2" s="775"/>
      <c r="C2" s="775"/>
      <c r="D2" s="775"/>
      <c r="E2" s="775"/>
      <c r="F2" s="775"/>
      <c r="G2" s="775"/>
      <c r="H2" s="775"/>
      <c r="I2" s="775"/>
      <c r="J2" s="775"/>
      <c r="K2" s="776"/>
    </row>
    <row r="3" spans="1:11" ht="21" thickBot="1" x14ac:dyDescent="0.35">
      <c r="A3" s="865" t="str">
        <f>'Elenco Lotti'!B78</f>
        <v>9822043E48</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Lotti'!C78</f>
        <v>Catetere vescicale in silicone 100%, con palloncino ml 40-80, tre vie, punta Dufour, 2 fori laterali,ch 16-24 sterile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8.25" customHeight="1" x14ac:dyDescent="0.2">
      <c r="A8" s="786" t="s">
        <v>622</v>
      </c>
      <c r="B8" s="87" t="str">
        <f>'Elenco Lotti'!R78</f>
        <v>COLOPLAST</v>
      </c>
      <c r="C8" s="205">
        <v>0.9</v>
      </c>
      <c r="D8" s="206">
        <v>0.9</v>
      </c>
      <c r="E8" s="207">
        <v>0.9</v>
      </c>
      <c r="F8" s="89">
        <f t="shared" ref="F8:F15" si="0">AVERAGE(C8:E8)</f>
        <v>0.9</v>
      </c>
      <c r="G8" s="789">
        <f>MAX(F8:F9)</f>
        <v>0.9</v>
      </c>
      <c r="H8" s="414">
        <f>F8/$G8</f>
        <v>1</v>
      </c>
      <c r="I8" s="792">
        <v>50</v>
      </c>
      <c r="J8" s="88">
        <f>H8*I$8</f>
        <v>50</v>
      </c>
      <c r="K8" s="795" t="s">
        <v>743</v>
      </c>
    </row>
    <row r="9" spans="1:11" ht="38.25" customHeight="1" thickBot="1" x14ac:dyDescent="0.25">
      <c r="A9" s="787"/>
      <c r="B9" s="286" t="str">
        <f>'Elenco Lotti'!R79</f>
        <v>MEDITREND SRL</v>
      </c>
      <c r="C9" s="208">
        <v>0</v>
      </c>
      <c r="D9" s="209">
        <v>0</v>
      </c>
      <c r="E9" s="210">
        <v>0</v>
      </c>
      <c r="F9" s="92">
        <f t="shared" si="0"/>
        <v>0</v>
      </c>
      <c r="G9" s="790"/>
      <c r="H9" s="415">
        <f>F9/$G8</f>
        <v>0</v>
      </c>
      <c r="I9" s="793"/>
      <c r="J9" s="91">
        <f>H9*I$8</f>
        <v>0</v>
      </c>
      <c r="K9" s="796"/>
    </row>
    <row r="10" spans="1:11" ht="38.25" customHeight="1" x14ac:dyDescent="0.2">
      <c r="A10" s="786" t="s">
        <v>623</v>
      </c>
      <c r="B10" s="99" t="str">
        <f>B8</f>
        <v>COLOPLAST</v>
      </c>
      <c r="C10" s="205">
        <v>0.9</v>
      </c>
      <c r="D10" s="206">
        <v>0.9</v>
      </c>
      <c r="E10" s="207">
        <v>0.9</v>
      </c>
      <c r="F10" s="89">
        <f t="shared" si="0"/>
        <v>0.9</v>
      </c>
      <c r="G10" s="789">
        <f>MAX(F10:F11)</f>
        <v>0.9</v>
      </c>
      <c r="H10" s="414">
        <f>F10/$G10</f>
        <v>1</v>
      </c>
      <c r="I10" s="792">
        <v>15</v>
      </c>
      <c r="J10" s="88">
        <f>H10*I$10</f>
        <v>15</v>
      </c>
      <c r="K10" s="796"/>
    </row>
    <row r="11" spans="1:11" ht="38.25" customHeight="1" thickBot="1" x14ac:dyDescent="0.25">
      <c r="A11" s="787"/>
      <c r="B11" s="100" t="str">
        <f>B9</f>
        <v>MEDITREND SRL</v>
      </c>
      <c r="C11" s="208">
        <v>0</v>
      </c>
      <c r="D11" s="209">
        <v>0</v>
      </c>
      <c r="E11" s="210">
        <v>0</v>
      </c>
      <c r="F11" s="92">
        <f t="shared" si="0"/>
        <v>0</v>
      </c>
      <c r="G11" s="790"/>
      <c r="H11" s="415">
        <f>F11/$G10</f>
        <v>0</v>
      </c>
      <c r="I11" s="793"/>
      <c r="J11" s="91">
        <f>H11*I$10</f>
        <v>0</v>
      </c>
      <c r="K11" s="796"/>
    </row>
    <row r="12" spans="1:11" ht="38.25" customHeight="1" x14ac:dyDescent="0.2">
      <c r="A12" s="786" t="s">
        <v>427</v>
      </c>
      <c r="B12" s="99" t="str">
        <f>B8</f>
        <v>COLOPLAST</v>
      </c>
      <c r="C12" s="205">
        <v>0.9</v>
      </c>
      <c r="D12" s="206">
        <v>0.9</v>
      </c>
      <c r="E12" s="207">
        <v>0.9</v>
      </c>
      <c r="F12" s="89">
        <f t="shared" si="0"/>
        <v>0.9</v>
      </c>
      <c r="G12" s="789">
        <f>MAX(F12:F13)</f>
        <v>0.9</v>
      </c>
      <c r="H12" s="414">
        <f>F12/$G12</f>
        <v>1</v>
      </c>
      <c r="I12" s="792">
        <v>10</v>
      </c>
      <c r="J12" s="88">
        <f>H12*I$12</f>
        <v>10</v>
      </c>
      <c r="K12" s="796"/>
    </row>
    <row r="13" spans="1:11" ht="38.25" customHeight="1" thickBot="1" x14ac:dyDescent="0.25">
      <c r="A13" s="805"/>
      <c r="B13" s="100" t="str">
        <f>B9</f>
        <v>MEDITREND SRL</v>
      </c>
      <c r="C13" s="208">
        <v>0</v>
      </c>
      <c r="D13" s="209">
        <v>0</v>
      </c>
      <c r="E13" s="210">
        <v>0</v>
      </c>
      <c r="F13" s="95">
        <f t="shared" si="0"/>
        <v>0</v>
      </c>
      <c r="G13" s="791"/>
      <c r="H13" s="418">
        <f>F13/$G12</f>
        <v>0</v>
      </c>
      <c r="I13" s="794"/>
      <c r="J13" s="94">
        <f>H13*I$12</f>
        <v>0</v>
      </c>
      <c r="K13" s="796"/>
    </row>
    <row r="14" spans="1:11" ht="38.25" customHeight="1" x14ac:dyDescent="0.2">
      <c r="A14" s="786" t="s">
        <v>621</v>
      </c>
      <c r="B14" s="99" t="str">
        <f>B8</f>
        <v>COLOPLAST</v>
      </c>
      <c r="C14" s="205">
        <v>1</v>
      </c>
      <c r="D14" s="206">
        <v>1</v>
      </c>
      <c r="E14" s="207">
        <v>1</v>
      </c>
      <c r="F14" s="89">
        <f t="shared" si="0"/>
        <v>1</v>
      </c>
      <c r="G14" s="789">
        <f>MAX(F14:F15)</f>
        <v>1</v>
      </c>
      <c r="H14" s="414">
        <f>F14/$G14</f>
        <v>1</v>
      </c>
      <c r="I14" s="792">
        <v>5</v>
      </c>
      <c r="J14" s="88">
        <f>H14*I$14</f>
        <v>5</v>
      </c>
      <c r="K14" s="796"/>
    </row>
    <row r="15" spans="1:11" ht="38.25" customHeight="1" thickBot="1" x14ac:dyDescent="0.25">
      <c r="A15" s="805"/>
      <c r="B15" s="405" t="str">
        <f>B9</f>
        <v>MEDITREND SRL</v>
      </c>
      <c r="C15" s="214">
        <v>0</v>
      </c>
      <c r="D15" s="215">
        <v>0</v>
      </c>
      <c r="E15" s="216">
        <v>0</v>
      </c>
      <c r="F15" s="101">
        <f t="shared" si="0"/>
        <v>0</v>
      </c>
      <c r="G15" s="806"/>
      <c r="H15" s="416">
        <f>F15/$G14</f>
        <v>0</v>
      </c>
      <c r="I15" s="807"/>
      <c r="J15" s="102">
        <f>H15*I$14</f>
        <v>0</v>
      </c>
      <c r="K15" s="797"/>
    </row>
    <row r="16" spans="1:11" ht="16.5" thickBot="1" x14ac:dyDescent="0.3">
      <c r="A16" s="103"/>
      <c r="B16" s="104"/>
      <c r="C16" s="105"/>
      <c r="D16" s="105"/>
      <c r="E16" s="105"/>
      <c r="F16" s="105"/>
      <c r="G16" s="105"/>
      <c r="H16" s="105"/>
      <c r="I16" s="105"/>
      <c r="J16" s="105"/>
      <c r="K16" s="105"/>
    </row>
    <row r="17" spans="1:11" ht="15.75" customHeight="1" x14ac:dyDescent="0.25">
      <c r="A17" s="798" t="s">
        <v>627</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COLOPLAST</v>
      </c>
      <c r="B19" s="148">
        <f>J8+J10+J12+J14</f>
        <v>80</v>
      </c>
      <c r="C19" s="535"/>
      <c r="D19" s="531"/>
      <c r="E19" s="531"/>
      <c r="F19" s="532"/>
      <c r="G19" s="109"/>
      <c r="H19" s="105"/>
      <c r="I19" s="105"/>
      <c r="J19" s="105"/>
      <c r="K19" s="105"/>
    </row>
    <row r="20" spans="1:11" ht="16.5" thickBot="1" x14ac:dyDescent="0.3">
      <c r="A20" s="112" t="str">
        <f>B9</f>
        <v>MEDITREND SRL</v>
      </c>
      <c r="B20" s="113">
        <f>J9+J11+J13+J15</f>
        <v>0</v>
      </c>
      <c r="C20" s="535"/>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A8:A9"/>
    <mergeCell ref="G8:G9"/>
    <mergeCell ref="I8:I9"/>
    <mergeCell ref="I10:I11"/>
    <mergeCell ref="K8:K15"/>
    <mergeCell ref="I14:I15"/>
    <mergeCell ref="I12:I13"/>
    <mergeCell ref="B1:K1"/>
    <mergeCell ref="A2:K2"/>
    <mergeCell ref="A3:K3"/>
    <mergeCell ref="A4:K4"/>
    <mergeCell ref="A5:K6"/>
    <mergeCell ref="A17:B18"/>
    <mergeCell ref="A10:A11"/>
    <mergeCell ref="G10:G11"/>
    <mergeCell ref="G12:G13"/>
    <mergeCell ref="G14:G15"/>
    <mergeCell ref="A14:A15"/>
    <mergeCell ref="A12:A13"/>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46"/>
  <dimension ref="A1:N20"/>
  <sheetViews>
    <sheetView topLeftCell="B4" workbookViewId="0">
      <selection activeCell="J9" sqref="J9:K9"/>
    </sheetView>
  </sheetViews>
  <sheetFormatPr defaultColWidth="9.140625" defaultRowHeight="12.75" x14ac:dyDescent="0.2"/>
  <cols>
    <col min="1" max="1" width="39.8554687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4" ht="81" customHeight="1" thickBot="1" x14ac:dyDescent="0.35">
      <c r="A1" s="76"/>
      <c r="B1" s="772" t="s">
        <v>423</v>
      </c>
      <c r="C1" s="772"/>
      <c r="D1" s="772"/>
      <c r="E1" s="772"/>
      <c r="F1" s="772"/>
      <c r="G1" s="772"/>
      <c r="H1" s="772"/>
      <c r="I1" s="772"/>
      <c r="J1" s="772"/>
      <c r="K1" s="773"/>
      <c r="L1" s="105"/>
      <c r="M1" s="105"/>
    </row>
    <row r="2" spans="1:14" ht="21" thickBot="1" x14ac:dyDescent="0.35">
      <c r="A2" s="774" t="s">
        <v>465</v>
      </c>
      <c r="B2" s="775"/>
      <c r="C2" s="775"/>
      <c r="D2" s="775"/>
      <c r="E2" s="775"/>
      <c r="F2" s="775"/>
      <c r="G2" s="775"/>
      <c r="H2" s="775"/>
      <c r="I2" s="775"/>
      <c r="J2" s="775"/>
      <c r="K2" s="776"/>
      <c r="L2" s="105"/>
      <c r="M2" s="105"/>
    </row>
    <row r="3" spans="1:14" ht="21" thickBot="1" x14ac:dyDescent="0.35">
      <c r="A3" s="865" t="str">
        <f>'Elenco Lotti'!B78</f>
        <v>9822043E48</v>
      </c>
      <c r="B3" s="778"/>
      <c r="C3" s="778"/>
      <c r="D3" s="778"/>
      <c r="E3" s="778"/>
      <c r="F3" s="778"/>
      <c r="G3" s="778"/>
      <c r="H3" s="778"/>
      <c r="I3" s="778"/>
      <c r="J3" s="778"/>
      <c r="K3" s="779"/>
      <c r="L3" s="105"/>
      <c r="M3" s="105"/>
    </row>
    <row r="4" spans="1:14" ht="21" thickBot="1" x14ac:dyDescent="0.35">
      <c r="A4" s="802" t="str">
        <f>'Elenco Lotti'!C71</f>
        <v>CATETERI VESCICALI</v>
      </c>
      <c r="B4" s="803"/>
      <c r="C4" s="803"/>
      <c r="D4" s="803"/>
      <c r="E4" s="803"/>
      <c r="F4" s="803"/>
      <c r="G4" s="803"/>
      <c r="H4" s="803"/>
      <c r="I4" s="803"/>
      <c r="J4" s="803"/>
      <c r="K4" s="804"/>
      <c r="L4" s="105"/>
      <c r="M4" s="105"/>
    </row>
    <row r="5" spans="1:14" ht="21.75" customHeight="1" x14ac:dyDescent="0.25">
      <c r="A5" s="780" t="str">
        <f>'Elenco Lotti'!C78</f>
        <v>Catetere vescicale in silicone 100%, con palloncino ml 40-80, tre vie, punta Dufour, 2 fori laterali,ch 16-24 sterile</v>
      </c>
      <c r="B5" s="781"/>
      <c r="C5" s="781"/>
      <c r="D5" s="781"/>
      <c r="E5" s="781"/>
      <c r="F5" s="781"/>
      <c r="G5" s="781"/>
      <c r="H5" s="781"/>
      <c r="I5" s="781"/>
      <c r="J5" s="781"/>
      <c r="K5" s="782"/>
      <c r="L5" s="105"/>
      <c r="M5" s="105"/>
    </row>
    <row r="6" spans="1:14" ht="21.75" customHeight="1" thickBot="1" x14ac:dyDescent="0.3">
      <c r="A6" s="783"/>
      <c r="B6" s="784"/>
      <c r="C6" s="784"/>
      <c r="D6" s="784"/>
      <c r="E6" s="784"/>
      <c r="F6" s="784"/>
      <c r="G6" s="784"/>
      <c r="H6" s="784"/>
      <c r="I6" s="784"/>
      <c r="J6" s="784"/>
      <c r="K6" s="785"/>
      <c r="L6" s="105"/>
      <c r="M6" s="105"/>
    </row>
    <row r="7" spans="1:14" ht="16.5" thickBot="1" x14ac:dyDescent="0.25">
      <c r="A7" s="808"/>
      <c r="B7" s="808"/>
      <c r="C7" s="808"/>
      <c r="D7" s="808"/>
      <c r="E7" s="808"/>
      <c r="F7" s="808"/>
      <c r="G7" s="808"/>
      <c r="H7" s="808"/>
      <c r="I7" s="114" t="s">
        <v>428</v>
      </c>
      <c r="J7" s="809" t="s">
        <v>429</v>
      </c>
      <c r="K7" s="810"/>
      <c r="L7" s="115"/>
      <c r="M7" s="116"/>
    </row>
    <row r="8" spans="1:14" ht="16.5" thickBot="1" x14ac:dyDescent="0.3">
      <c r="A8" s="808"/>
      <c r="B8" s="808"/>
      <c r="C8" s="808"/>
      <c r="D8" s="808"/>
      <c r="E8" s="808"/>
      <c r="F8" s="808"/>
      <c r="G8" s="808"/>
      <c r="H8" s="808"/>
      <c r="I8" s="144" t="str">
        <f>'LOTTO 22'!A19</f>
        <v>COLOPLAST</v>
      </c>
      <c r="J8" s="811">
        <f>'LOTTO 22'!B19</f>
        <v>80</v>
      </c>
      <c r="K8" s="812"/>
      <c r="L8" s="117"/>
      <c r="M8" s="118"/>
      <c r="N8" s="77" t="s">
        <v>486</v>
      </c>
    </row>
    <row r="9" spans="1:14" ht="16.5" thickBot="1" x14ac:dyDescent="0.3">
      <c r="A9" s="808"/>
      <c r="B9" s="808"/>
      <c r="C9" s="808"/>
      <c r="D9" s="808"/>
      <c r="E9" s="808"/>
      <c r="F9" s="808"/>
      <c r="G9" s="808"/>
      <c r="H9" s="808"/>
      <c r="I9" s="144" t="str">
        <f>'LOTTO 22'!A20</f>
        <v>MEDITREND SRL</v>
      </c>
      <c r="J9" s="811">
        <f>'LOTTO 22'!B20</f>
        <v>0</v>
      </c>
      <c r="K9" s="812"/>
      <c r="L9" s="117"/>
      <c r="M9" s="118"/>
    </row>
    <row r="10" spans="1:14" ht="16.5" thickBot="1" x14ac:dyDescent="0.3">
      <c r="A10" s="813" t="s">
        <v>430</v>
      </c>
      <c r="B10" s="814"/>
      <c r="C10" s="814"/>
      <c r="D10" s="815"/>
      <c r="E10" s="119"/>
      <c r="F10" s="119"/>
      <c r="G10" s="119"/>
      <c r="H10" s="119"/>
      <c r="I10" s="144"/>
      <c r="J10" s="811"/>
      <c r="K10" s="812"/>
      <c r="L10" s="117"/>
      <c r="M10" s="118"/>
    </row>
    <row r="11" spans="1:14" ht="16.5" thickBot="1" x14ac:dyDescent="0.3">
      <c r="A11" s="816"/>
      <c r="B11" s="817"/>
      <c r="C11" s="817"/>
      <c r="D11" s="818"/>
      <c r="E11" s="119"/>
      <c r="F11" s="119"/>
      <c r="G11" s="119"/>
      <c r="H11" s="119"/>
      <c r="I11" s="144"/>
      <c r="J11" s="811"/>
      <c r="K11" s="812"/>
      <c r="L11" s="117"/>
      <c r="M11" s="118"/>
    </row>
    <row r="12" spans="1:14" ht="16.5" thickBot="1" x14ac:dyDescent="0.3">
      <c r="A12" s="819" t="s">
        <v>431</v>
      </c>
      <c r="B12" s="820"/>
      <c r="C12" s="820"/>
      <c r="D12" s="821"/>
      <c r="E12" s="259"/>
      <c r="F12" s="105"/>
      <c r="G12" s="822" t="s">
        <v>432</v>
      </c>
      <c r="H12" s="823"/>
      <c r="I12" s="144"/>
      <c r="J12" s="811"/>
      <c r="K12" s="812"/>
      <c r="L12" s="117"/>
      <c r="M12" s="118"/>
    </row>
    <row r="13" spans="1:14" ht="16.5" thickBot="1" x14ac:dyDescent="0.3">
      <c r="A13" s="819" t="s">
        <v>433</v>
      </c>
      <c r="B13" s="820"/>
      <c r="C13" s="820"/>
      <c r="D13" s="821"/>
      <c r="E13" s="259"/>
      <c r="F13" s="105"/>
      <c r="G13" s="824">
        <f>'Elenco Lotti'!O78</f>
        <v>16960</v>
      </c>
      <c r="H13" s="825"/>
      <c r="I13" s="144"/>
      <c r="J13" s="811"/>
      <c r="K13" s="812"/>
      <c r="L13" s="117"/>
      <c r="M13" s="118"/>
    </row>
    <row r="14" spans="1:14" ht="16.5" thickBot="1" x14ac:dyDescent="0.3">
      <c r="A14" s="826" t="s">
        <v>434</v>
      </c>
      <c r="B14" s="820"/>
      <c r="C14" s="820"/>
      <c r="D14" s="821"/>
      <c r="E14" s="259"/>
      <c r="F14" s="105"/>
      <c r="G14" s="827"/>
      <c r="H14" s="827"/>
      <c r="I14" s="150"/>
      <c r="J14" s="828"/>
      <c r="K14" s="829"/>
      <c r="L14" s="105"/>
      <c r="M14" s="105"/>
    </row>
    <row r="15" spans="1:14" ht="15.75" x14ac:dyDescent="0.25">
      <c r="A15" s="819" t="s">
        <v>435</v>
      </c>
      <c r="B15" s="820"/>
      <c r="C15" s="820"/>
      <c r="D15" s="821"/>
      <c r="E15" s="259"/>
      <c r="F15" s="105"/>
      <c r="G15" s="830"/>
      <c r="H15" s="830"/>
      <c r="I15" s="105"/>
      <c r="J15" s="105"/>
      <c r="K15" s="105"/>
      <c r="L15" s="105"/>
      <c r="M15" s="105"/>
    </row>
    <row r="16" spans="1:14" ht="16.5" thickBot="1" x14ac:dyDescent="0.3">
      <c r="A16" s="831"/>
      <c r="B16" s="832"/>
      <c r="C16" s="832"/>
      <c r="D16" s="833"/>
      <c r="E16" s="259"/>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COLOPLAST</v>
      </c>
      <c r="B19" s="202"/>
      <c r="C19" s="835">
        <v>0.5</v>
      </c>
      <c r="D19" s="835">
        <f>MAX(B19:B20)</f>
        <v>0</v>
      </c>
      <c r="E19" s="260" t="e">
        <f>POWER(B19/$D$19,$C$19)</f>
        <v>#DIV/0!</v>
      </c>
      <c r="F19" s="835">
        <v>40</v>
      </c>
      <c r="G19" s="260" t="e">
        <f>E19*$F$19</f>
        <v>#DIV/0!</v>
      </c>
      <c r="H19" s="134">
        <f>TRUNC($G$13-($G$13/100*B19),2)</f>
        <v>16960</v>
      </c>
      <c r="I19" s="135" t="str">
        <f>A19</f>
        <v>COLOPLAST</v>
      </c>
      <c r="J19" s="260">
        <f>IF(I19=I8,J8,IF(I19=$H$7,$I$7,IF(I19=$H$8,$I$8,IF(I19=#REF!,#REF!,IF(I19=$H$10,$I$10,IF(I19=$H$11,$I$11,"1"))))))</f>
        <v>80</v>
      </c>
      <c r="K19" s="260" t="e">
        <f>G19</f>
        <v>#DIV/0!</v>
      </c>
      <c r="L19" s="70" t="e">
        <f>SUM(J19,K19)</f>
        <v>#DIV/0!</v>
      </c>
      <c r="M19" s="71" t="e">
        <f>IF(AND(K19&gt;=20,J19&gt;=60),"ANOMALIA","NO ANOMALIA")</f>
        <v>#DIV/0!</v>
      </c>
    </row>
    <row r="20" spans="1:13" ht="16.5" thickBot="1" x14ac:dyDescent="0.25">
      <c r="A20" s="140" t="str">
        <f>I9</f>
        <v>MEDITREND SRL</v>
      </c>
      <c r="B20" s="204"/>
      <c r="C20" s="837"/>
      <c r="D20" s="837"/>
      <c r="E20" s="262" t="e">
        <f>POWER(B20/$D$19,$C$19)</f>
        <v>#DIV/0!</v>
      </c>
      <c r="F20" s="837"/>
      <c r="G20" s="262" t="e">
        <f>E20*$F$19</f>
        <v>#DIV/0!</v>
      </c>
      <c r="H20" s="142">
        <f>TRUNC($G$13-($G$13/100*B20),2)</f>
        <v>16960</v>
      </c>
      <c r="I20" s="143" t="str">
        <f>A20</f>
        <v>MEDITREND SRL</v>
      </c>
      <c r="J20" s="262">
        <f>IF(I20=I9,J9,IF(I20=$H$7,$I$7,IF(I20=$H$8,$I$8,IF(I20=#REF!,#REF!,IF(I20=$H$10,$I$10,IF(I20=$H$11,$I$11,"1"))))))</f>
        <v>0</v>
      </c>
      <c r="K20" s="262"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607" priority="1" operator="containsText" text="NO ANOMALIA">
      <formula>NOT(ISERROR(SEARCH("NO ANOMALIA",M19)))</formula>
    </cfRule>
    <cfRule type="containsText" dxfId="606" priority="2" operator="containsText" text="ANOMALIA">
      <formula>NOT(ISERROR(SEARCH("ANOMALIA",M19)))</formula>
    </cfRule>
  </conditionalFormatting>
  <conditionalFormatting sqref="M19:M20">
    <cfRule type="containsText" dxfId="605" priority="3" operator="containsText" text="ANOMALIA">
      <formula>NOT(ISERROR(SEARCH("ANOMALIA",M19)))</formula>
    </cfRule>
  </conditionalFormatting>
  <conditionalFormatting sqref="L19:L20">
    <cfRule type="expression" dxfId="604" priority="4">
      <formula>L19=MAX($L$19:$L$24)</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47">
    <pageSetUpPr fitToPage="1"/>
  </sheetPr>
  <dimension ref="A1:K26"/>
  <sheetViews>
    <sheetView workbookViewId="0">
      <selection activeCell="H24" sqref="H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466</v>
      </c>
      <c r="B2" s="775"/>
      <c r="C2" s="775"/>
      <c r="D2" s="775"/>
      <c r="E2" s="775"/>
      <c r="F2" s="775"/>
      <c r="G2" s="775"/>
      <c r="H2" s="775"/>
      <c r="I2" s="775"/>
      <c r="J2" s="775"/>
      <c r="K2" s="776"/>
    </row>
    <row r="3" spans="1:11" ht="21" thickBot="1" x14ac:dyDescent="0.35">
      <c r="A3" s="865" t="s">
        <v>251</v>
      </c>
      <c r="B3" s="866"/>
      <c r="C3" s="866"/>
      <c r="D3" s="866"/>
      <c r="E3" s="866"/>
      <c r="F3" s="866"/>
      <c r="G3" s="866"/>
      <c r="H3" s="866"/>
      <c r="I3" s="866"/>
      <c r="J3" s="866"/>
      <c r="K3" s="867"/>
    </row>
    <row r="4" spans="1:11" ht="21" thickBot="1" x14ac:dyDescent="0.35">
      <c r="A4" s="802" t="str">
        <f>'Elenco Lotti'!C71</f>
        <v>CATETERI VESCICALI</v>
      </c>
      <c r="B4" s="803"/>
      <c r="C4" s="803"/>
      <c r="D4" s="803"/>
      <c r="E4" s="803"/>
      <c r="F4" s="803"/>
      <c r="G4" s="803"/>
      <c r="H4" s="803"/>
      <c r="I4" s="803"/>
      <c r="J4" s="803"/>
      <c r="K4" s="804"/>
    </row>
    <row r="5" spans="1:11" ht="18" customHeight="1" x14ac:dyDescent="0.2">
      <c r="A5" s="780" t="str">
        <f>'Elenco Lotti'!C80</f>
        <v>Catetere vescicale in silicone 100%, con palloncino ml 80-100, tre vie, punta Couvelaire,ch 16-24, 2 fori, sterile</v>
      </c>
      <c r="B5" s="781"/>
      <c r="C5" s="781"/>
      <c r="D5" s="781"/>
      <c r="E5" s="781"/>
      <c r="F5" s="781"/>
      <c r="G5" s="781"/>
      <c r="H5" s="781"/>
      <c r="I5" s="781"/>
      <c r="J5" s="781"/>
      <c r="K5" s="782"/>
    </row>
    <row r="6" spans="1:11" ht="18"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Lotti'!R80</f>
        <v>ANTONIO PELLECCHIA SRL</v>
      </c>
      <c r="C8" s="205">
        <v>0.75</v>
      </c>
      <c r="D8" s="206">
        <v>0.75</v>
      </c>
      <c r="E8" s="207">
        <v>0.75</v>
      </c>
      <c r="F8" s="89">
        <f>AVERAGE(C8:E8)</f>
        <v>0.75</v>
      </c>
      <c r="G8" s="789">
        <f>MAX(F8:F10)</f>
        <v>0.9</v>
      </c>
      <c r="H8" s="414">
        <f>F8/$G8</f>
        <v>0.83333333333333326</v>
      </c>
      <c r="I8" s="792">
        <v>50</v>
      </c>
      <c r="J8" s="88">
        <f>H8*I$8</f>
        <v>41.666666666666664</v>
      </c>
      <c r="K8" s="795" t="s">
        <v>637</v>
      </c>
    </row>
    <row r="9" spans="1:11" ht="15.75" x14ac:dyDescent="0.2">
      <c r="A9" s="787"/>
      <c r="B9" s="90" t="str">
        <f>'Elenco Lotti'!R81</f>
        <v>TELEFLEX MEDICAL SRL</v>
      </c>
      <c r="C9" s="208">
        <v>0.85</v>
      </c>
      <c r="D9" s="209">
        <v>0.85</v>
      </c>
      <c r="E9" s="210">
        <v>0.85</v>
      </c>
      <c r="F9" s="92">
        <f t="shared" ref="F9:F19" si="0">AVERAGE(C9:E9)</f>
        <v>0.85</v>
      </c>
      <c r="G9" s="790"/>
      <c r="H9" s="415">
        <f>F9/$G8</f>
        <v>0.94444444444444442</v>
      </c>
      <c r="I9" s="793"/>
      <c r="J9" s="91">
        <f>H9*I$8</f>
        <v>47.222222222222221</v>
      </c>
      <c r="K9" s="796"/>
    </row>
    <row r="10" spans="1:11" ht="16.5" thickBot="1" x14ac:dyDescent="0.25">
      <c r="A10" s="788"/>
      <c r="B10" s="93" t="str">
        <f>'Elenco Lotti'!R82</f>
        <v>COLOPLAST</v>
      </c>
      <c r="C10" s="211">
        <v>0.9</v>
      </c>
      <c r="D10" s="212">
        <v>0.9</v>
      </c>
      <c r="E10" s="213">
        <v>0.9</v>
      </c>
      <c r="F10" s="95">
        <f t="shared" si="0"/>
        <v>0.9</v>
      </c>
      <c r="G10" s="791"/>
      <c r="H10" s="418">
        <f>F10/$G8</f>
        <v>1</v>
      </c>
      <c r="I10" s="794"/>
      <c r="J10" s="94">
        <f>H10*I$8</f>
        <v>50</v>
      </c>
      <c r="K10" s="796"/>
    </row>
    <row r="11" spans="1:11" ht="15.75" customHeight="1" x14ac:dyDescent="0.2">
      <c r="A11" s="786" t="s">
        <v>623</v>
      </c>
      <c r="B11" s="96" t="str">
        <f>B8</f>
        <v>ANTONIO PELLECCHIA SRL</v>
      </c>
      <c r="C11" s="205">
        <v>0.75</v>
      </c>
      <c r="D11" s="206">
        <v>0.75</v>
      </c>
      <c r="E11" s="207">
        <v>0.75</v>
      </c>
      <c r="F11" s="89">
        <f t="shared" si="0"/>
        <v>0.75</v>
      </c>
      <c r="G11" s="789">
        <f>MAX(F11:F13)</f>
        <v>0.9</v>
      </c>
      <c r="H11" s="414">
        <f>F11/$G11</f>
        <v>0.83333333333333326</v>
      </c>
      <c r="I11" s="792">
        <v>15</v>
      </c>
      <c r="J11" s="88">
        <f>H11*I$11</f>
        <v>12.499999999999998</v>
      </c>
      <c r="K11" s="796"/>
    </row>
    <row r="12" spans="1:11" ht="15.75" x14ac:dyDescent="0.2">
      <c r="A12" s="787"/>
      <c r="B12" s="97" t="str">
        <f>B9</f>
        <v>TELEFLEX MEDICAL SRL</v>
      </c>
      <c r="C12" s="208">
        <v>0.85</v>
      </c>
      <c r="D12" s="209">
        <v>0.85</v>
      </c>
      <c r="E12" s="210">
        <v>0.85</v>
      </c>
      <c r="F12" s="92">
        <f t="shared" si="0"/>
        <v>0.85</v>
      </c>
      <c r="G12" s="790"/>
      <c r="H12" s="415">
        <f>F12/$G11</f>
        <v>0.94444444444444442</v>
      </c>
      <c r="I12" s="793"/>
      <c r="J12" s="91">
        <f>H12*I$11</f>
        <v>14.166666666666666</v>
      </c>
      <c r="K12" s="796"/>
    </row>
    <row r="13" spans="1:11" ht="16.5" thickBot="1" x14ac:dyDescent="0.25">
      <c r="A13" s="788"/>
      <c r="B13" s="98" t="str">
        <f>B10</f>
        <v>COLOPLAST</v>
      </c>
      <c r="C13" s="211">
        <v>0.9</v>
      </c>
      <c r="D13" s="212">
        <v>0.9</v>
      </c>
      <c r="E13" s="213">
        <v>0.9</v>
      </c>
      <c r="F13" s="95">
        <f t="shared" si="0"/>
        <v>0.9</v>
      </c>
      <c r="G13" s="791"/>
      <c r="H13" s="418">
        <f>F13/$G11</f>
        <v>1</v>
      </c>
      <c r="I13" s="794"/>
      <c r="J13" s="94">
        <f>H13*I$11</f>
        <v>15</v>
      </c>
      <c r="K13" s="796"/>
    </row>
    <row r="14" spans="1:11" ht="15.75" customHeight="1" x14ac:dyDescent="0.2">
      <c r="A14" s="786" t="s">
        <v>427</v>
      </c>
      <c r="B14" s="99" t="str">
        <f>B8</f>
        <v>ANTONIO PELLECCHIA SRL</v>
      </c>
      <c r="C14" s="205">
        <v>0.75</v>
      </c>
      <c r="D14" s="206">
        <v>0.75</v>
      </c>
      <c r="E14" s="207">
        <v>0.75</v>
      </c>
      <c r="F14" s="89">
        <f t="shared" si="0"/>
        <v>0.75</v>
      </c>
      <c r="G14" s="789">
        <f>MAX(F14:F16)</f>
        <v>0.9</v>
      </c>
      <c r="H14" s="414">
        <f>F14/$G14</f>
        <v>0.83333333333333326</v>
      </c>
      <c r="I14" s="792">
        <v>10</v>
      </c>
      <c r="J14" s="88">
        <f>H14*I$14</f>
        <v>8.3333333333333321</v>
      </c>
      <c r="K14" s="796"/>
    </row>
    <row r="15" spans="1:11" ht="15.75" x14ac:dyDescent="0.2">
      <c r="A15" s="787"/>
      <c r="B15" s="97" t="str">
        <f>B9</f>
        <v>TELEFLEX MEDICAL SRL</v>
      </c>
      <c r="C15" s="208">
        <v>0.85</v>
      </c>
      <c r="D15" s="209">
        <v>0.85</v>
      </c>
      <c r="E15" s="210">
        <v>0.85</v>
      </c>
      <c r="F15" s="92">
        <f t="shared" si="0"/>
        <v>0.85</v>
      </c>
      <c r="G15" s="790"/>
      <c r="H15" s="415">
        <f>F15/$G14</f>
        <v>0.94444444444444442</v>
      </c>
      <c r="I15" s="793"/>
      <c r="J15" s="91">
        <f>H15*I$14</f>
        <v>9.4444444444444446</v>
      </c>
      <c r="K15" s="796"/>
    </row>
    <row r="16" spans="1:11" ht="16.5" thickBot="1" x14ac:dyDescent="0.25">
      <c r="A16" s="805"/>
      <c r="B16" s="100" t="str">
        <f>B10</f>
        <v>COLOPLAST</v>
      </c>
      <c r="C16" s="211">
        <v>0.9</v>
      </c>
      <c r="D16" s="212">
        <v>0.9</v>
      </c>
      <c r="E16" s="213">
        <v>0.9</v>
      </c>
      <c r="F16" s="95">
        <f t="shared" si="0"/>
        <v>0.9</v>
      </c>
      <c r="G16" s="791"/>
      <c r="H16" s="418">
        <f>F16/$G14</f>
        <v>1</v>
      </c>
      <c r="I16" s="794"/>
      <c r="J16" s="94">
        <f>H16*I$14</f>
        <v>10</v>
      </c>
      <c r="K16" s="796"/>
    </row>
    <row r="17" spans="1:11" ht="15.75" customHeight="1" x14ac:dyDescent="0.2">
      <c r="A17" s="786" t="s">
        <v>621</v>
      </c>
      <c r="B17" s="99" t="str">
        <f>B8</f>
        <v>ANTONIO PELLECCHIA SRL</v>
      </c>
      <c r="C17" s="217">
        <v>1</v>
      </c>
      <c r="D17" s="206">
        <v>1</v>
      </c>
      <c r="E17" s="207">
        <v>1</v>
      </c>
      <c r="F17" s="89">
        <f t="shared" si="0"/>
        <v>1</v>
      </c>
      <c r="G17" s="789">
        <f>MAX(F17:F19)</f>
        <v>1</v>
      </c>
      <c r="H17" s="414">
        <f>F17/$G17</f>
        <v>1</v>
      </c>
      <c r="I17" s="792">
        <v>5</v>
      </c>
      <c r="J17" s="88">
        <f>H17*I$17</f>
        <v>5</v>
      </c>
      <c r="K17" s="796"/>
    </row>
    <row r="18" spans="1:11" ht="15.75" x14ac:dyDescent="0.2">
      <c r="A18" s="787"/>
      <c r="B18" s="97" t="str">
        <f>B9</f>
        <v>TELEFLEX MEDICAL SRL</v>
      </c>
      <c r="C18" s="218">
        <v>1</v>
      </c>
      <c r="D18" s="209">
        <v>1</v>
      </c>
      <c r="E18" s="210">
        <v>1</v>
      </c>
      <c r="F18" s="92">
        <f t="shared" si="0"/>
        <v>1</v>
      </c>
      <c r="G18" s="790"/>
      <c r="H18" s="415">
        <f>F18/$G17</f>
        <v>1</v>
      </c>
      <c r="I18" s="793"/>
      <c r="J18" s="91">
        <f>H18*I$17</f>
        <v>5</v>
      </c>
      <c r="K18" s="796"/>
    </row>
    <row r="19" spans="1:11" ht="16.5" thickBot="1" x14ac:dyDescent="0.25">
      <c r="A19" s="805"/>
      <c r="B19" s="100" t="str">
        <f>B10</f>
        <v>COLOPLAST</v>
      </c>
      <c r="C19" s="553">
        <v>1</v>
      </c>
      <c r="D19" s="554">
        <v>1</v>
      </c>
      <c r="E19" s="555">
        <v>1</v>
      </c>
      <c r="F19" s="101">
        <f t="shared" si="0"/>
        <v>1</v>
      </c>
      <c r="G19" s="806"/>
      <c r="H19" s="416">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627</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ANTONIO PELLECCHIA SRL</v>
      </c>
      <c r="B24" s="108">
        <f>J8+J11+J14+J17</f>
        <v>67.5</v>
      </c>
      <c r="C24" s="598"/>
      <c r="D24" s="531"/>
      <c r="E24" s="531"/>
      <c r="F24" s="532"/>
      <c r="G24" s="109"/>
      <c r="H24" s="105"/>
      <c r="I24" s="105"/>
      <c r="J24" s="105"/>
      <c r="K24" s="105"/>
    </row>
    <row r="25" spans="1:11" ht="15.75" x14ac:dyDescent="0.25">
      <c r="A25" s="110" t="str">
        <f>B9</f>
        <v>TELEFLEX MEDICAL SRL</v>
      </c>
      <c r="B25" s="111">
        <f>J9+J12+J15+J18</f>
        <v>75.833333333333329</v>
      </c>
      <c r="C25" s="598"/>
      <c r="D25" s="531"/>
      <c r="E25" s="531"/>
      <c r="F25" s="532"/>
      <c r="G25" s="109"/>
      <c r="H25" s="105"/>
      <c r="I25" s="105"/>
      <c r="J25" s="105"/>
      <c r="K25" s="105"/>
    </row>
    <row r="26" spans="1:11" ht="16.5" thickBot="1" x14ac:dyDescent="0.3">
      <c r="A26" s="112" t="str">
        <f>B10</f>
        <v>COLOPLAST</v>
      </c>
      <c r="B26" s="113">
        <f>J10+J13+J16+J19</f>
        <v>80</v>
      </c>
      <c r="C26" s="598"/>
      <c r="D26" s="531"/>
      <c r="E26" s="531"/>
      <c r="F26" s="532"/>
      <c r="G26" s="109"/>
      <c r="H26" s="105"/>
      <c r="I26" s="105"/>
      <c r="J26" s="105"/>
      <c r="K26" s="105"/>
    </row>
  </sheetData>
  <sheetProtection formatCells="0" formatColumns="0" formatRows="0" insertColumns="0" insertRows="0" insertHyperlinks="0" deleteColumns="0" deleteRows="0" sort="0" autoFilter="0" pivotTables="0"/>
  <mergeCells count="19">
    <mergeCell ref="A8:A10"/>
    <mergeCell ref="G8:G10"/>
    <mergeCell ref="I8:I10"/>
    <mergeCell ref="I11:I13"/>
    <mergeCell ref="K8:K19"/>
    <mergeCell ref="I17:I19"/>
    <mergeCell ref="I14:I16"/>
    <mergeCell ref="B1:K1"/>
    <mergeCell ref="A2:K2"/>
    <mergeCell ref="A3:K3"/>
    <mergeCell ref="A4:K4"/>
    <mergeCell ref="A5:K6"/>
    <mergeCell ref="A22:B23"/>
    <mergeCell ref="A11:A13"/>
    <mergeCell ref="G11:G13"/>
    <mergeCell ref="G14:G16"/>
    <mergeCell ref="G17:G19"/>
    <mergeCell ref="A17:A19"/>
    <mergeCell ref="A14:A16"/>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pageSetUpPr fitToPage="1"/>
  </sheetPr>
  <dimension ref="A1:K45"/>
  <sheetViews>
    <sheetView topLeftCell="A10" zoomScale="90" zoomScaleNormal="90" workbookViewId="0">
      <selection activeCell="K8" sqref="K8:K3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422</v>
      </c>
      <c r="B2" s="775"/>
      <c r="C2" s="775"/>
      <c r="D2" s="775"/>
      <c r="E2" s="775"/>
      <c r="F2" s="775"/>
      <c r="G2" s="775"/>
      <c r="H2" s="775"/>
      <c r="I2" s="775"/>
      <c r="J2" s="775"/>
      <c r="K2" s="776"/>
    </row>
    <row r="3" spans="1:11" ht="21" thickBot="1" x14ac:dyDescent="0.35">
      <c r="A3" s="777" t="str">
        <f>'Elenco Lotti'!B4</f>
        <v>9821034DA1</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Lotti'!C4</f>
        <v>Filo guida in nitinol con rivestimento idrofilico e punta flex,   diritta  ed angolata , corpo standard e stiff,  diametro .025,  .035 e .038 inch, lunghezza 150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5.75" x14ac:dyDescent="0.2">
      <c r="A8" s="786" t="s">
        <v>622</v>
      </c>
      <c r="B8" s="87" t="str">
        <f>'Elenco Lotti'!R4</f>
        <v>CHIRURMEDICA SRL</v>
      </c>
      <c r="C8" s="205">
        <v>0</v>
      </c>
      <c r="D8" s="206">
        <v>0</v>
      </c>
      <c r="E8" s="207">
        <v>0</v>
      </c>
      <c r="F8" s="89">
        <f>AVERAGE(C8:E8)</f>
        <v>0</v>
      </c>
      <c r="G8" s="789">
        <f>MAX(F8:F14)</f>
        <v>1</v>
      </c>
      <c r="H8" s="387">
        <f>F8/$G8</f>
        <v>0</v>
      </c>
      <c r="I8" s="792">
        <v>50</v>
      </c>
      <c r="J8" s="88">
        <f>H8*I$8</f>
        <v>0</v>
      </c>
      <c r="K8" s="795" t="s">
        <v>799</v>
      </c>
    </row>
    <row r="9" spans="1:11" ht="15.75" x14ac:dyDescent="0.2">
      <c r="A9" s="787"/>
      <c r="B9" s="90" t="str">
        <f>'Elenco Lotti'!R5</f>
        <v>GADA ITALIA S.P.A.</v>
      </c>
      <c r="C9" s="208">
        <v>0.5</v>
      </c>
      <c r="D9" s="209">
        <v>0.5</v>
      </c>
      <c r="E9" s="210">
        <v>0.5</v>
      </c>
      <c r="F9" s="92">
        <f t="shared" ref="F9:F35" si="0">AVERAGE(C9:E9)</f>
        <v>0.5</v>
      </c>
      <c r="G9" s="790"/>
      <c r="H9" s="388">
        <f>F9/$G8</f>
        <v>0.5</v>
      </c>
      <c r="I9" s="793"/>
      <c r="J9" s="91">
        <f t="shared" ref="J9:J14" si="1">H9*I$8</f>
        <v>25</v>
      </c>
      <c r="K9" s="796"/>
    </row>
    <row r="10" spans="1:11" ht="15.75" x14ac:dyDescent="0.2">
      <c r="A10" s="787"/>
      <c r="B10" s="90" t="str">
        <f>'Elenco Lotti'!R6</f>
        <v>BOSTON SCIENTIFIC S.P.A.</v>
      </c>
      <c r="C10" s="208">
        <v>0.5</v>
      </c>
      <c r="D10" s="209">
        <v>0.5</v>
      </c>
      <c r="E10" s="210">
        <v>0.5</v>
      </c>
      <c r="F10" s="92">
        <f t="shared" si="0"/>
        <v>0.5</v>
      </c>
      <c r="G10" s="790"/>
      <c r="H10" s="388">
        <f>F10/$G8</f>
        <v>0.5</v>
      </c>
      <c r="I10" s="793"/>
      <c r="J10" s="91">
        <f t="shared" si="1"/>
        <v>25</v>
      </c>
      <c r="K10" s="796"/>
    </row>
    <row r="11" spans="1:11" ht="15.75" x14ac:dyDescent="0.2">
      <c r="A11" s="787"/>
      <c r="B11" s="90" t="str">
        <f>'Elenco Lotti'!R7</f>
        <v>ARS CHIRURGICA SRL</v>
      </c>
      <c r="C11" s="208">
        <v>0</v>
      </c>
      <c r="D11" s="209">
        <v>0</v>
      </c>
      <c r="E11" s="210">
        <v>0</v>
      </c>
      <c r="F11" s="92">
        <f t="shared" si="0"/>
        <v>0</v>
      </c>
      <c r="G11" s="790"/>
      <c r="H11" s="388">
        <f>F11/$G8</f>
        <v>0</v>
      </c>
      <c r="I11" s="793"/>
      <c r="J11" s="91">
        <f t="shared" si="1"/>
        <v>0</v>
      </c>
      <c r="K11" s="796"/>
    </row>
    <row r="12" spans="1:11" ht="15.75" x14ac:dyDescent="0.2">
      <c r="A12" s="787"/>
      <c r="B12" s="90" t="str">
        <f>'Elenco Lotti'!R8</f>
        <v xml:space="preserve">COOK ITALIA SRL </v>
      </c>
      <c r="C12" s="208">
        <v>1</v>
      </c>
      <c r="D12" s="209">
        <v>1</v>
      </c>
      <c r="E12" s="210">
        <v>1</v>
      </c>
      <c r="F12" s="92">
        <f t="shared" si="0"/>
        <v>1</v>
      </c>
      <c r="G12" s="790"/>
      <c r="H12" s="388">
        <f>F12/$G8</f>
        <v>1</v>
      </c>
      <c r="I12" s="793"/>
      <c r="J12" s="91">
        <f t="shared" si="1"/>
        <v>50</v>
      </c>
      <c r="K12" s="796"/>
    </row>
    <row r="13" spans="1:11" ht="15.75" x14ac:dyDescent="0.2">
      <c r="A13" s="787"/>
      <c r="B13" s="90" t="str">
        <f>'Elenco Lotti'!R9</f>
        <v xml:space="preserve">OLYMPUS ITALIA SRL </v>
      </c>
      <c r="C13" s="208">
        <v>0.85</v>
      </c>
      <c r="D13" s="209">
        <v>0.85</v>
      </c>
      <c r="E13" s="210">
        <v>0.85</v>
      </c>
      <c r="F13" s="92">
        <f t="shared" si="0"/>
        <v>0.85</v>
      </c>
      <c r="G13" s="790"/>
      <c r="H13" s="388">
        <f>F13/$G8</f>
        <v>0.85</v>
      </c>
      <c r="I13" s="793"/>
      <c r="J13" s="91">
        <f t="shared" si="1"/>
        <v>42.5</v>
      </c>
      <c r="K13" s="796"/>
    </row>
    <row r="14" spans="1:11" ht="16.5" thickBot="1" x14ac:dyDescent="0.25">
      <c r="A14" s="788"/>
      <c r="B14" s="93" t="str">
        <f>'Elenco Lotti'!R10</f>
        <v>MEDITREND SRL</v>
      </c>
      <c r="C14" s="211">
        <v>0.75</v>
      </c>
      <c r="D14" s="212">
        <v>0.75</v>
      </c>
      <c r="E14" s="213">
        <v>0.75</v>
      </c>
      <c r="F14" s="95">
        <f t="shared" si="0"/>
        <v>0.75</v>
      </c>
      <c r="G14" s="791"/>
      <c r="H14" s="389">
        <f>F14/$G8</f>
        <v>0.75</v>
      </c>
      <c r="I14" s="794"/>
      <c r="J14" s="94">
        <f t="shared" si="1"/>
        <v>37.5</v>
      </c>
      <c r="K14" s="796"/>
    </row>
    <row r="15" spans="1:11" ht="15.75" x14ac:dyDescent="0.2">
      <c r="A15" s="786" t="s">
        <v>623</v>
      </c>
      <c r="B15" s="96" t="str">
        <f>B8</f>
        <v>CHIRURMEDICA SRL</v>
      </c>
      <c r="C15" s="217">
        <v>0</v>
      </c>
      <c r="D15" s="206">
        <v>0</v>
      </c>
      <c r="E15" s="207">
        <v>0</v>
      </c>
      <c r="F15" s="89">
        <f t="shared" si="0"/>
        <v>0</v>
      </c>
      <c r="G15" s="789">
        <f>MAX(F15:F21)</f>
        <v>1</v>
      </c>
      <c r="H15" s="387">
        <f>F15/$G15</f>
        <v>0</v>
      </c>
      <c r="I15" s="792">
        <v>15</v>
      </c>
      <c r="J15" s="88">
        <f>H15*I$15</f>
        <v>0</v>
      </c>
      <c r="K15" s="796"/>
    </row>
    <row r="16" spans="1:11" ht="15.75" x14ac:dyDescent="0.2">
      <c r="A16" s="787"/>
      <c r="B16" s="97" t="str">
        <f t="shared" ref="B16:B21" si="2">B9</f>
        <v>GADA ITALIA S.P.A.</v>
      </c>
      <c r="C16" s="208">
        <v>0.5</v>
      </c>
      <c r="D16" s="209">
        <v>0.5</v>
      </c>
      <c r="E16" s="210">
        <v>0.5</v>
      </c>
      <c r="F16" s="92">
        <f t="shared" si="0"/>
        <v>0.5</v>
      </c>
      <c r="G16" s="790"/>
      <c r="H16" s="388">
        <f>F16/$G15</f>
        <v>0.5</v>
      </c>
      <c r="I16" s="793"/>
      <c r="J16" s="91">
        <f t="shared" ref="J16:J21" si="3">H16*I$15</f>
        <v>7.5</v>
      </c>
      <c r="K16" s="796"/>
    </row>
    <row r="17" spans="1:11" ht="15.75" x14ac:dyDescent="0.2">
      <c r="A17" s="787"/>
      <c r="B17" s="97" t="str">
        <f t="shared" si="2"/>
        <v>BOSTON SCIENTIFIC S.P.A.</v>
      </c>
      <c r="C17" s="208">
        <v>0.5</v>
      </c>
      <c r="D17" s="209">
        <v>0.5</v>
      </c>
      <c r="E17" s="210">
        <v>0.5</v>
      </c>
      <c r="F17" s="92">
        <f t="shared" si="0"/>
        <v>0.5</v>
      </c>
      <c r="G17" s="790"/>
      <c r="H17" s="388">
        <f>F17/$G15</f>
        <v>0.5</v>
      </c>
      <c r="I17" s="793"/>
      <c r="J17" s="91">
        <f t="shared" si="3"/>
        <v>7.5</v>
      </c>
      <c r="K17" s="796"/>
    </row>
    <row r="18" spans="1:11" ht="15.75" x14ac:dyDescent="0.2">
      <c r="A18" s="787"/>
      <c r="B18" s="97" t="str">
        <f t="shared" si="2"/>
        <v>ARS CHIRURGICA SRL</v>
      </c>
      <c r="C18" s="218">
        <v>0</v>
      </c>
      <c r="D18" s="209">
        <v>0</v>
      </c>
      <c r="E18" s="210">
        <v>0</v>
      </c>
      <c r="F18" s="92">
        <f t="shared" si="0"/>
        <v>0</v>
      </c>
      <c r="G18" s="790"/>
      <c r="H18" s="388">
        <f>F18/$G15</f>
        <v>0</v>
      </c>
      <c r="I18" s="793"/>
      <c r="J18" s="91">
        <f t="shared" si="3"/>
        <v>0</v>
      </c>
      <c r="K18" s="796"/>
    </row>
    <row r="19" spans="1:11" ht="15.75" x14ac:dyDescent="0.2">
      <c r="A19" s="787"/>
      <c r="B19" s="97" t="str">
        <f t="shared" si="2"/>
        <v xml:space="preserve">COOK ITALIA SRL </v>
      </c>
      <c r="C19" s="218">
        <v>1</v>
      </c>
      <c r="D19" s="209">
        <v>1</v>
      </c>
      <c r="E19" s="210">
        <v>1</v>
      </c>
      <c r="F19" s="92">
        <f t="shared" si="0"/>
        <v>1</v>
      </c>
      <c r="G19" s="790"/>
      <c r="H19" s="388">
        <f>F19/$G15</f>
        <v>1</v>
      </c>
      <c r="I19" s="793"/>
      <c r="J19" s="91">
        <f t="shared" si="3"/>
        <v>15</v>
      </c>
      <c r="K19" s="796"/>
    </row>
    <row r="20" spans="1:11" ht="15.75" x14ac:dyDescent="0.2">
      <c r="A20" s="787"/>
      <c r="B20" s="97" t="str">
        <f t="shared" si="2"/>
        <v xml:space="preserve">OLYMPUS ITALIA SRL </v>
      </c>
      <c r="C20" s="218">
        <v>0.85</v>
      </c>
      <c r="D20" s="209">
        <v>0.85</v>
      </c>
      <c r="E20" s="210">
        <v>0.85</v>
      </c>
      <c r="F20" s="92">
        <f t="shared" si="0"/>
        <v>0.85</v>
      </c>
      <c r="G20" s="790"/>
      <c r="H20" s="388">
        <f>F20/$G15</f>
        <v>0.85</v>
      </c>
      <c r="I20" s="793"/>
      <c r="J20" s="91">
        <f t="shared" si="3"/>
        <v>12.75</v>
      </c>
      <c r="K20" s="796"/>
    </row>
    <row r="21" spans="1:11" ht="16.5" thickBot="1" x14ac:dyDescent="0.25">
      <c r="A21" s="788"/>
      <c r="B21" s="98" t="str">
        <f t="shared" si="2"/>
        <v>MEDITREND SRL</v>
      </c>
      <c r="C21" s="219">
        <v>0.75</v>
      </c>
      <c r="D21" s="212">
        <v>0.75</v>
      </c>
      <c r="E21" s="213">
        <v>0.75</v>
      </c>
      <c r="F21" s="95">
        <f t="shared" si="0"/>
        <v>0.75</v>
      </c>
      <c r="G21" s="791"/>
      <c r="H21" s="389">
        <f>F21/$G15</f>
        <v>0.75</v>
      </c>
      <c r="I21" s="794"/>
      <c r="J21" s="94">
        <f t="shared" si="3"/>
        <v>11.25</v>
      </c>
      <c r="K21" s="796"/>
    </row>
    <row r="22" spans="1:11" ht="15.75" x14ac:dyDescent="0.2">
      <c r="A22" s="786" t="s">
        <v>427</v>
      </c>
      <c r="B22" s="99" t="str">
        <f>B8</f>
        <v>CHIRURMEDICA SRL</v>
      </c>
      <c r="C22" s="217">
        <v>0</v>
      </c>
      <c r="D22" s="206">
        <v>0</v>
      </c>
      <c r="E22" s="207">
        <v>0</v>
      </c>
      <c r="F22" s="89">
        <f t="shared" si="0"/>
        <v>0</v>
      </c>
      <c r="G22" s="789">
        <f>MAX(F22:F28)</f>
        <v>1</v>
      </c>
      <c r="H22" s="387">
        <f>F22/$G22</f>
        <v>0</v>
      </c>
      <c r="I22" s="792">
        <v>10</v>
      </c>
      <c r="J22" s="88">
        <f>H22*I$22</f>
        <v>0</v>
      </c>
      <c r="K22" s="796"/>
    </row>
    <row r="23" spans="1:11" ht="15.75" x14ac:dyDescent="0.2">
      <c r="A23" s="787"/>
      <c r="B23" s="97" t="str">
        <f t="shared" ref="B23:B28" si="4">B9</f>
        <v>GADA ITALIA S.P.A.</v>
      </c>
      <c r="C23" s="208">
        <v>0.5</v>
      </c>
      <c r="D23" s="209">
        <v>0.5</v>
      </c>
      <c r="E23" s="210">
        <v>0.5</v>
      </c>
      <c r="F23" s="92">
        <f t="shared" si="0"/>
        <v>0.5</v>
      </c>
      <c r="G23" s="790"/>
      <c r="H23" s="388">
        <f>F23/$G22</f>
        <v>0.5</v>
      </c>
      <c r="I23" s="793"/>
      <c r="J23" s="91">
        <f t="shared" ref="J23:J28" si="5">H23*I$22</f>
        <v>5</v>
      </c>
      <c r="K23" s="796"/>
    </row>
    <row r="24" spans="1:11" ht="15.75" x14ac:dyDescent="0.2">
      <c r="A24" s="787"/>
      <c r="B24" s="97" t="str">
        <f t="shared" si="4"/>
        <v>BOSTON SCIENTIFIC S.P.A.</v>
      </c>
      <c r="C24" s="208">
        <v>0.5</v>
      </c>
      <c r="D24" s="209">
        <v>0.5</v>
      </c>
      <c r="E24" s="210">
        <v>0.5</v>
      </c>
      <c r="F24" s="92">
        <f t="shared" si="0"/>
        <v>0.5</v>
      </c>
      <c r="G24" s="790"/>
      <c r="H24" s="388">
        <f>F24/$G22</f>
        <v>0.5</v>
      </c>
      <c r="I24" s="793"/>
      <c r="J24" s="91">
        <f t="shared" si="5"/>
        <v>5</v>
      </c>
      <c r="K24" s="796"/>
    </row>
    <row r="25" spans="1:11" ht="15.75" x14ac:dyDescent="0.2">
      <c r="A25" s="787"/>
      <c r="B25" s="97" t="str">
        <f t="shared" si="4"/>
        <v>ARS CHIRURGICA SRL</v>
      </c>
      <c r="C25" s="218">
        <v>0</v>
      </c>
      <c r="D25" s="209">
        <v>0</v>
      </c>
      <c r="E25" s="210">
        <v>0</v>
      </c>
      <c r="F25" s="92">
        <f t="shared" si="0"/>
        <v>0</v>
      </c>
      <c r="G25" s="790"/>
      <c r="H25" s="388">
        <f>F25/$G22</f>
        <v>0</v>
      </c>
      <c r="I25" s="793"/>
      <c r="J25" s="91">
        <f t="shared" si="5"/>
        <v>0</v>
      </c>
      <c r="K25" s="796"/>
    </row>
    <row r="26" spans="1:11" ht="15.75" x14ac:dyDescent="0.2">
      <c r="A26" s="787"/>
      <c r="B26" s="97" t="str">
        <f t="shared" si="4"/>
        <v xml:space="preserve">COOK ITALIA SRL </v>
      </c>
      <c r="C26" s="218">
        <v>1</v>
      </c>
      <c r="D26" s="209">
        <v>1</v>
      </c>
      <c r="E26" s="210">
        <v>1</v>
      </c>
      <c r="F26" s="92">
        <f t="shared" si="0"/>
        <v>1</v>
      </c>
      <c r="G26" s="790"/>
      <c r="H26" s="388">
        <f>F26/$G22</f>
        <v>1</v>
      </c>
      <c r="I26" s="793"/>
      <c r="J26" s="91">
        <f t="shared" si="5"/>
        <v>10</v>
      </c>
      <c r="K26" s="796"/>
    </row>
    <row r="27" spans="1:11" ht="15.75" x14ac:dyDescent="0.2">
      <c r="A27" s="787"/>
      <c r="B27" s="97" t="str">
        <f t="shared" si="4"/>
        <v xml:space="preserve">OLYMPUS ITALIA SRL </v>
      </c>
      <c r="C27" s="218">
        <v>0.85</v>
      </c>
      <c r="D27" s="209">
        <v>0.85</v>
      </c>
      <c r="E27" s="210">
        <v>0.85</v>
      </c>
      <c r="F27" s="92">
        <f t="shared" si="0"/>
        <v>0.85</v>
      </c>
      <c r="G27" s="790"/>
      <c r="H27" s="388">
        <f>F27/$G22</f>
        <v>0.85</v>
      </c>
      <c r="I27" s="793"/>
      <c r="J27" s="91">
        <f t="shared" si="5"/>
        <v>8.5</v>
      </c>
      <c r="K27" s="796"/>
    </row>
    <row r="28" spans="1:11" ht="16.5" thickBot="1" x14ac:dyDescent="0.25">
      <c r="A28" s="805"/>
      <c r="B28" s="98" t="str">
        <f t="shared" si="4"/>
        <v>MEDITREND SRL</v>
      </c>
      <c r="C28" s="219">
        <v>0.75</v>
      </c>
      <c r="D28" s="212">
        <v>0.75</v>
      </c>
      <c r="E28" s="213">
        <v>0.75</v>
      </c>
      <c r="F28" s="95">
        <f t="shared" si="0"/>
        <v>0.75</v>
      </c>
      <c r="G28" s="791"/>
      <c r="H28" s="389">
        <f>F28/$G22</f>
        <v>0.75</v>
      </c>
      <c r="I28" s="794"/>
      <c r="J28" s="94">
        <f t="shared" si="5"/>
        <v>7.5</v>
      </c>
      <c r="K28" s="796"/>
    </row>
    <row r="29" spans="1:11" ht="15.75" x14ac:dyDescent="0.2">
      <c r="A29" s="786" t="s">
        <v>621</v>
      </c>
      <c r="B29" s="99" t="str">
        <f>B8</f>
        <v>CHIRURMEDICA SRL</v>
      </c>
      <c r="C29" s="217">
        <v>0</v>
      </c>
      <c r="D29" s="206">
        <v>0</v>
      </c>
      <c r="E29" s="207">
        <v>0</v>
      </c>
      <c r="F29" s="89">
        <f t="shared" si="0"/>
        <v>0</v>
      </c>
      <c r="G29" s="789">
        <f>MAX(F29:F35)</f>
        <v>1</v>
      </c>
      <c r="H29" s="387">
        <f>F29/$G29</f>
        <v>0</v>
      </c>
      <c r="I29" s="792">
        <v>5</v>
      </c>
      <c r="J29" s="88">
        <f>H29*I$29</f>
        <v>0</v>
      </c>
      <c r="K29" s="796"/>
    </row>
    <row r="30" spans="1:11" ht="15.75" x14ac:dyDescent="0.2">
      <c r="A30" s="787"/>
      <c r="B30" s="97" t="str">
        <f t="shared" ref="B30:B35" si="6">B9</f>
        <v>GADA ITALIA S.P.A.</v>
      </c>
      <c r="C30" s="218">
        <v>1</v>
      </c>
      <c r="D30" s="209">
        <v>1</v>
      </c>
      <c r="E30" s="210">
        <v>1</v>
      </c>
      <c r="F30" s="92">
        <f t="shared" si="0"/>
        <v>1</v>
      </c>
      <c r="G30" s="790"/>
      <c r="H30" s="388">
        <f>F30/$G29</f>
        <v>1</v>
      </c>
      <c r="I30" s="793"/>
      <c r="J30" s="91">
        <f t="shared" ref="J30:J35" si="7">H30*I$29</f>
        <v>5</v>
      </c>
      <c r="K30" s="796"/>
    </row>
    <row r="31" spans="1:11" ht="15.75" x14ac:dyDescent="0.2">
      <c r="A31" s="787"/>
      <c r="B31" s="97" t="str">
        <f t="shared" si="6"/>
        <v>BOSTON SCIENTIFIC S.P.A.</v>
      </c>
      <c r="C31" s="218">
        <v>1</v>
      </c>
      <c r="D31" s="209">
        <v>1</v>
      </c>
      <c r="E31" s="210">
        <v>1</v>
      </c>
      <c r="F31" s="92">
        <f t="shared" si="0"/>
        <v>1</v>
      </c>
      <c r="G31" s="790"/>
      <c r="H31" s="388">
        <f>F31/$G29</f>
        <v>1</v>
      </c>
      <c r="I31" s="793"/>
      <c r="J31" s="91">
        <f t="shared" si="7"/>
        <v>5</v>
      </c>
      <c r="K31" s="796"/>
    </row>
    <row r="32" spans="1:11" ht="15.75" x14ac:dyDescent="0.2">
      <c r="A32" s="787"/>
      <c r="B32" s="97" t="str">
        <f t="shared" si="6"/>
        <v>ARS CHIRURGICA SRL</v>
      </c>
      <c r="C32" s="218">
        <v>0</v>
      </c>
      <c r="D32" s="209">
        <v>0</v>
      </c>
      <c r="E32" s="210">
        <v>0</v>
      </c>
      <c r="F32" s="92">
        <f t="shared" si="0"/>
        <v>0</v>
      </c>
      <c r="G32" s="790"/>
      <c r="H32" s="388">
        <f>F32/$G29</f>
        <v>0</v>
      </c>
      <c r="I32" s="793"/>
      <c r="J32" s="91">
        <f t="shared" si="7"/>
        <v>0</v>
      </c>
      <c r="K32" s="796"/>
    </row>
    <row r="33" spans="1:11" ht="15.75" x14ac:dyDescent="0.2">
      <c r="A33" s="787"/>
      <c r="B33" s="97" t="str">
        <f t="shared" si="6"/>
        <v xml:space="preserve">COOK ITALIA SRL </v>
      </c>
      <c r="C33" s="218">
        <v>1</v>
      </c>
      <c r="D33" s="209">
        <v>1</v>
      </c>
      <c r="E33" s="210">
        <v>1</v>
      </c>
      <c r="F33" s="92">
        <f t="shared" si="0"/>
        <v>1</v>
      </c>
      <c r="G33" s="790"/>
      <c r="H33" s="388">
        <f>F33/$G29</f>
        <v>1</v>
      </c>
      <c r="I33" s="793"/>
      <c r="J33" s="91">
        <f t="shared" si="7"/>
        <v>5</v>
      </c>
      <c r="K33" s="796"/>
    </row>
    <row r="34" spans="1:11" ht="15.75" x14ac:dyDescent="0.2">
      <c r="A34" s="787"/>
      <c r="B34" s="97" t="str">
        <f t="shared" si="6"/>
        <v xml:space="preserve">OLYMPUS ITALIA SRL </v>
      </c>
      <c r="C34" s="218">
        <v>1</v>
      </c>
      <c r="D34" s="209">
        <v>1</v>
      </c>
      <c r="E34" s="210">
        <v>1</v>
      </c>
      <c r="F34" s="92">
        <f t="shared" si="0"/>
        <v>1</v>
      </c>
      <c r="G34" s="790"/>
      <c r="H34" s="388">
        <f>F34/$G29</f>
        <v>1</v>
      </c>
      <c r="I34" s="793"/>
      <c r="J34" s="91">
        <f t="shared" si="7"/>
        <v>5</v>
      </c>
      <c r="K34" s="796"/>
    </row>
    <row r="35" spans="1:11" ht="16.5" thickBot="1" x14ac:dyDescent="0.25">
      <c r="A35" s="805"/>
      <c r="B35" s="100" t="str">
        <f t="shared" si="6"/>
        <v>MEDITREND SRL</v>
      </c>
      <c r="C35" s="220">
        <v>1</v>
      </c>
      <c r="D35" s="215">
        <v>1</v>
      </c>
      <c r="E35" s="216">
        <v>1</v>
      </c>
      <c r="F35" s="101">
        <f t="shared" si="0"/>
        <v>1</v>
      </c>
      <c r="G35" s="806"/>
      <c r="H35" s="391">
        <f>F35/$G29</f>
        <v>1</v>
      </c>
      <c r="I35" s="807"/>
      <c r="J35" s="102">
        <f t="shared" si="7"/>
        <v>5</v>
      </c>
      <c r="K35" s="797"/>
    </row>
    <row r="36" spans="1:11" ht="16.5" thickBot="1" x14ac:dyDescent="0.3">
      <c r="A36" s="103"/>
      <c r="B36" s="104"/>
      <c r="C36" s="105"/>
      <c r="D36" s="105"/>
      <c r="E36" s="105"/>
      <c r="F36" s="105"/>
      <c r="G36" s="105"/>
      <c r="H36" s="105"/>
      <c r="I36" s="105"/>
      <c r="J36" s="105"/>
      <c r="K36" s="105"/>
    </row>
    <row r="37" spans="1:11" ht="15.75" x14ac:dyDescent="0.25">
      <c r="A37" s="798" t="s">
        <v>627</v>
      </c>
      <c r="B37" s="799"/>
      <c r="C37" s="105"/>
      <c r="D37" s="105"/>
      <c r="E37" s="105"/>
      <c r="F37" s="105"/>
      <c r="G37" s="106"/>
      <c r="H37" s="105"/>
      <c r="I37" s="105"/>
      <c r="J37" s="105"/>
      <c r="K37" s="105"/>
    </row>
    <row r="38" spans="1:11" ht="16.5" thickBot="1" x14ac:dyDescent="0.3">
      <c r="A38" s="800"/>
      <c r="B38" s="801"/>
      <c r="C38" s="105"/>
      <c r="D38" s="105"/>
      <c r="E38" s="105"/>
      <c r="F38" s="105"/>
      <c r="G38" s="106"/>
      <c r="H38" s="105"/>
      <c r="I38" s="105"/>
      <c r="J38" s="105"/>
      <c r="K38" s="105"/>
    </row>
    <row r="39" spans="1:11" ht="15.75" x14ac:dyDescent="0.25">
      <c r="A39" s="399" t="str">
        <f>B8</f>
        <v>CHIRURMEDICA SRL</v>
      </c>
      <c r="B39" s="402">
        <f>J8+J15+J22+J29</f>
        <v>0</v>
      </c>
      <c r="C39" s="105"/>
      <c r="D39" s="105"/>
      <c r="E39" s="105"/>
      <c r="F39" s="105"/>
      <c r="G39" s="109"/>
      <c r="H39" s="105"/>
      <c r="I39" s="105"/>
      <c r="J39" s="105"/>
      <c r="K39" s="105"/>
    </row>
    <row r="40" spans="1:11" ht="15.75" x14ac:dyDescent="0.25">
      <c r="A40" s="400" t="str">
        <f t="shared" ref="A40:A45" si="8">B9</f>
        <v>GADA ITALIA S.P.A.</v>
      </c>
      <c r="B40" s="403">
        <f t="shared" ref="B40:B44" si="9">J9+J16+J23+J30</f>
        <v>42.5</v>
      </c>
      <c r="C40" s="105"/>
      <c r="D40" s="105"/>
      <c r="E40" s="105"/>
      <c r="F40" s="105"/>
      <c r="G40" s="109"/>
      <c r="H40" s="105"/>
      <c r="I40" s="105"/>
      <c r="J40" s="105"/>
      <c r="K40" s="105"/>
    </row>
    <row r="41" spans="1:11" ht="15.75" x14ac:dyDescent="0.25">
      <c r="A41" s="400" t="str">
        <f t="shared" si="8"/>
        <v>BOSTON SCIENTIFIC S.P.A.</v>
      </c>
      <c r="B41" s="403">
        <f>J10+J17+J24+J31</f>
        <v>42.5</v>
      </c>
      <c r="C41" s="105"/>
      <c r="D41" s="105"/>
      <c r="E41" s="105"/>
      <c r="F41" s="105"/>
      <c r="G41" s="109"/>
      <c r="H41" s="105"/>
      <c r="I41" s="105"/>
      <c r="J41" s="105"/>
      <c r="K41" s="105"/>
    </row>
    <row r="42" spans="1:11" ht="15.75" x14ac:dyDescent="0.25">
      <c r="A42" s="400" t="str">
        <f t="shared" si="8"/>
        <v>ARS CHIRURGICA SRL</v>
      </c>
      <c r="B42" s="403">
        <f t="shared" si="9"/>
        <v>0</v>
      </c>
      <c r="C42" s="105"/>
      <c r="D42" s="105"/>
      <c r="E42" s="105"/>
      <c r="F42" s="105"/>
      <c r="G42" s="109"/>
      <c r="H42" s="105"/>
      <c r="I42" s="105"/>
      <c r="J42" s="105"/>
      <c r="K42" s="105"/>
    </row>
    <row r="43" spans="1:11" ht="15.75" x14ac:dyDescent="0.25">
      <c r="A43" s="400" t="str">
        <f t="shared" si="8"/>
        <v xml:space="preserve">COOK ITALIA SRL </v>
      </c>
      <c r="B43" s="403">
        <f>J12+J19+J26+J33</f>
        <v>80</v>
      </c>
      <c r="C43" s="105"/>
      <c r="D43" s="105"/>
      <c r="E43" s="105"/>
      <c r="F43" s="105"/>
      <c r="G43" s="109"/>
      <c r="H43" s="105"/>
      <c r="I43" s="105"/>
      <c r="J43" s="105"/>
      <c r="K43" s="105"/>
    </row>
    <row r="44" spans="1:11" ht="15.75" x14ac:dyDescent="0.25">
      <c r="A44" s="400" t="str">
        <f t="shared" si="8"/>
        <v xml:space="preserve">OLYMPUS ITALIA SRL </v>
      </c>
      <c r="B44" s="403">
        <f t="shared" si="9"/>
        <v>68.75</v>
      </c>
      <c r="C44" s="105"/>
      <c r="D44" s="105"/>
      <c r="E44" s="105"/>
      <c r="F44" s="105"/>
      <c r="G44" s="109"/>
      <c r="H44" s="105"/>
      <c r="I44" s="105"/>
      <c r="J44" s="105"/>
      <c r="K44" s="105"/>
    </row>
    <row r="45" spans="1:11" ht="16.5" thickBot="1" x14ac:dyDescent="0.3">
      <c r="A45" s="401" t="str">
        <f t="shared" si="8"/>
        <v>MEDITREND SRL</v>
      </c>
      <c r="B45" s="404">
        <f>J14+J21+J28+J35</f>
        <v>61.25</v>
      </c>
      <c r="C45" s="105"/>
      <c r="D45" s="105"/>
      <c r="E45" s="105"/>
      <c r="F45" s="105"/>
      <c r="G45" s="109"/>
      <c r="H45" s="105"/>
      <c r="I45" s="105"/>
      <c r="J45" s="105"/>
      <c r="K45" s="105"/>
    </row>
  </sheetData>
  <sheetProtection formatCells="0" formatColumns="0" formatRows="0" insertColumns="0" insertRows="0" insertHyperlinks="0" deleteColumns="0" deleteRows="0" sort="0" autoFilter="0" pivotTables="0"/>
  <mergeCells count="19">
    <mergeCell ref="A37:B38"/>
    <mergeCell ref="A4:K4"/>
    <mergeCell ref="A15:A21"/>
    <mergeCell ref="G15:G21"/>
    <mergeCell ref="I15:I21"/>
    <mergeCell ref="A22:A28"/>
    <mergeCell ref="G22:G28"/>
    <mergeCell ref="A29:A35"/>
    <mergeCell ref="G29:G35"/>
    <mergeCell ref="I29:I35"/>
    <mergeCell ref="I22:I28"/>
    <mergeCell ref="B1:K1"/>
    <mergeCell ref="A2:K2"/>
    <mergeCell ref="A3:K3"/>
    <mergeCell ref="A5:K6"/>
    <mergeCell ref="A8:A14"/>
    <mergeCell ref="G8:G14"/>
    <mergeCell ref="I8:I14"/>
    <mergeCell ref="K8:K35"/>
  </mergeCells>
  <pageMargins left="0.25" right="0.25" top="0.75" bottom="0.75" header="0.3" footer="0.3"/>
  <pageSetup paperSize="8" scale="8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8"/>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466</v>
      </c>
      <c r="B2" s="775"/>
      <c r="C2" s="775"/>
      <c r="D2" s="775"/>
      <c r="E2" s="775"/>
      <c r="F2" s="775"/>
      <c r="G2" s="775"/>
      <c r="H2" s="775"/>
      <c r="I2" s="775"/>
      <c r="J2" s="775"/>
      <c r="K2" s="776"/>
      <c r="L2" s="105"/>
      <c r="M2" s="105"/>
    </row>
    <row r="3" spans="1:13" ht="21" thickBot="1" x14ac:dyDescent="0.35">
      <c r="A3" s="865" t="s">
        <v>251</v>
      </c>
      <c r="B3" s="866"/>
      <c r="C3" s="866"/>
      <c r="D3" s="866"/>
      <c r="E3" s="866"/>
      <c r="F3" s="866"/>
      <c r="G3" s="866"/>
      <c r="H3" s="866"/>
      <c r="I3" s="866"/>
      <c r="J3" s="866"/>
      <c r="K3" s="867"/>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4" customHeight="1" x14ac:dyDescent="0.25">
      <c r="A5" s="780" t="str">
        <f>'Elenco Lotti'!C80</f>
        <v>Catetere vescicale in silicone 100%, con palloncino ml 80-100, tre vie, punta Couvelaire,ch 16-24, 2 fori, sterile</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23'!A24</f>
        <v>ANTONIO PELLECCHIA SRL</v>
      </c>
      <c r="J8" s="811">
        <f>'LOTTO 23'!B24</f>
        <v>67.5</v>
      </c>
      <c r="K8" s="812"/>
      <c r="L8" s="117"/>
      <c r="M8" s="118"/>
    </row>
    <row r="9" spans="1:13" ht="16.5" thickBot="1" x14ac:dyDescent="0.3">
      <c r="A9" s="808"/>
      <c r="B9" s="808"/>
      <c r="C9" s="808"/>
      <c r="D9" s="808"/>
      <c r="E9" s="808"/>
      <c r="F9" s="808"/>
      <c r="G9" s="808"/>
      <c r="H9" s="808"/>
      <c r="I9" s="144" t="str">
        <f>'LOTTO 23'!A25</f>
        <v>TELEFLEX MEDICAL SRL</v>
      </c>
      <c r="J9" s="811">
        <f>'LOTTO 23'!B25</f>
        <v>75.833333333333329</v>
      </c>
      <c r="K9" s="812"/>
      <c r="L9" s="117"/>
      <c r="M9" s="118"/>
    </row>
    <row r="10" spans="1:13" ht="16.5" thickBot="1" x14ac:dyDescent="0.3">
      <c r="A10" s="813" t="s">
        <v>430</v>
      </c>
      <c r="B10" s="814"/>
      <c r="C10" s="814"/>
      <c r="D10" s="815"/>
      <c r="E10" s="119"/>
      <c r="F10" s="119"/>
      <c r="G10" s="119"/>
      <c r="H10" s="119"/>
      <c r="I10" s="144" t="str">
        <f>'LOTTO 23'!A26</f>
        <v>COLOPLAST</v>
      </c>
      <c r="J10" s="811">
        <f>'LOTTO 23'!B26</f>
        <v>80</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59"/>
      <c r="F12" s="105"/>
      <c r="G12" s="822" t="s">
        <v>432</v>
      </c>
      <c r="H12" s="823"/>
      <c r="I12" s="144"/>
      <c r="J12" s="811"/>
      <c r="K12" s="812"/>
      <c r="L12" s="117"/>
      <c r="M12" s="118"/>
    </row>
    <row r="13" spans="1:13" ht="16.5" thickBot="1" x14ac:dyDescent="0.3">
      <c r="A13" s="819" t="s">
        <v>433</v>
      </c>
      <c r="B13" s="820"/>
      <c r="C13" s="820"/>
      <c r="D13" s="821"/>
      <c r="E13" s="259"/>
      <c r="F13" s="105"/>
      <c r="G13" s="824">
        <f>'Elenco Lotti'!O80</f>
        <v>12402</v>
      </c>
      <c r="H13" s="825"/>
      <c r="I13" s="144"/>
      <c r="J13" s="811"/>
      <c r="K13" s="812"/>
      <c r="L13" s="117"/>
      <c r="M13" s="118"/>
    </row>
    <row r="14" spans="1:13" ht="16.5" thickBot="1" x14ac:dyDescent="0.3">
      <c r="A14" s="855"/>
      <c r="B14" s="856"/>
      <c r="C14" s="856"/>
      <c r="D14" s="857"/>
      <c r="E14" s="259"/>
      <c r="F14" s="105"/>
      <c r="G14" s="152"/>
      <c r="H14" s="152"/>
      <c r="I14" s="144"/>
      <c r="J14" s="811"/>
      <c r="K14" s="812"/>
      <c r="L14" s="117"/>
      <c r="M14" s="118"/>
    </row>
    <row r="15" spans="1:13" ht="16.5" thickBot="1" x14ac:dyDescent="0.3">
      <c r="A15" s="826" t="s">
        <v>434</v>
      </c>
      <c r="B15" s="820"/>
      <c r="C15" s="820"/>
      <c r="D15" s="821"/>
      <c r="E15" s="259"/>
      <c r="F15" s="105"/>
      <c r="G15" s="827"/>
      <c r="H15" s="827"/>
      <c r="I15" s="150"/>
      <c r="J15" s="828"/>
      <c r="K15" s="829"/>
      <c r="L15" s="105"/>
      <c r="M15" s="105"/>
    </row>
    <row r="16" spans="1:13" ht="15.75" x14ac:dyDescent="0.25">
      <c r="A16" s="819" t="s">
        <v>435</v>
      </c>
      <c r="B16" s="820"/>
      <c r="C16" s="820"/>
      <c r="D16" s="821"/>
      <c r="E16" s="259"/>
      <c r="F16" s="105"/>
      <c r="G16" s="830"/>
      <c r="H16" s="830"/>
      <c r="I16" s="105"/>
      <c r="J16" s="105"/>
      <c r="K16" s="105"/>
      <c r="L16" s="105"/>
      <c r="M16" s="105"/>
    </row>
    <row r="17" spans="1:13" ht="16.5" thickBot="1" x14ac:dyDescent="0.3">
      <c r="A17" s="831"/>
      <c r="B17" s="832"/>
      <c r="C17" s="832"/>
      <c r="D17" s="833"/>
      <c r="E17" s="259"/>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ANTONIO PELLECCHIA SRL</v>
      </c>
      <c r="B20" s="202"/>
      <c r="C20" s="835">
        <v>0.5</v>
      </c>
      <c r="D20" s="835">
        <f>MAX(B20:B22)</f>
        <v>0</v>
      </c>
      <c r="E20" s="260" t="e">
        <f>POWER(B20/$D$20,$C$20)</f>
        <v>#DIV/0!</v>
      </c>
      <c r="F20" s="835">
        <v>40</v>
      </c>
      <c r="G20" s="260" t="e">
        <f>E20*$F$20</f>
        <v>#DIV/0!</v>
      </c>
      <c r="H20" s="134">
        <f>TRUNC($G$13-($G$13/100*B20),2)</f>
        <v>12402</v>
      </c>
      <c r="I20" s="135" t="str">
        <f>A20</f>
        <v>ANTONIO PELLECCHIA SRL</v>
      </c>
      <c r="J20" s="260">
        <f>IF(I20=I8,J8,IF(I20=$H$7,$I$7,IF(I20=$H$8,$I$8,IF(I20=#REF!,#REF!,IF(I20=$H$10,$I$10,IF(I20=$H$11,$I$11,"1"))))))</f>
        <v>67.5</v>
      </c>
      <c r="K20" s="260" t="e">
        <f>G20</f>
        <v>#DIV/0!</v>
      </c>
      <c r="L20" s="70" t="e">
        <f>SUM(J20,K20)</f>
        <v>#DIV/0!</v>
      </c>
      <c r="M20" s="71" t="e">
        <f>IF(AND(K20&gt;=20,J20&gt;=60),"ANOMALIA","NO ANOMALIA")</f>
        <v>#DIV/0!</v>
      </c>
    </row>
    <row r="21" spans="1:13" ht="15.75" x14ac:dyDescent="0.2">
      <c r="A21" s="136" t="str">
        <f>I9</f>
        <v>TELEFLEX MEDICAL SRL</v>
      </c>
      <c r="B21" s="203"/>
      <c r="C21" s="836"/>
      <c r="D21" s="836"/>
      <c r="E21" s="261" t="e">
        <f>POWER(B21/$D$20,$C$20)</f>
        <v>#DIV/0!</v>
      </c>
      <c r="F21" s="836"/>
      <c r="G21" s="261" t="e">
        <f>E21*$F$20</f>
        <v>#DIV/0!</v>
      </c>
      <c r="H21" s="138">
        <f>TRUNC($G$13-($G$13/100*B21),2)</f>
        <v>12402</v>
      </c>
      <c r="I21" s="139" t="str">
        <f>A21</f>
        <v>TELEFLEX MEDICAL SRL</v>
      </c>
      <c r="J21" s="261">
        <f>IF(I21=I9,J9,IF(I21=$H$7,$I$7,IF(I21=$H$8,$I$8,IF(I21=#REF!,#REF!,IF(I21=$H$10,$I$10,IF(I21=$H$11,$I$11,"1"))))))</f>
        <v>75.833333333333329</v>
      </c>
      <c r="K21" s="261" t="e">
        <f>G21</f>
        <v>#DIV/0!</v>
      </c>
      <c r="L21" s="72" t="e">
        <f>SUM(J21,K21)</f>
        <v>#DIV/0!</v>
      </c>
      <c r="M21" s="73" t="e">
        <f>IF(AND(K21&gt;=20,J21&gt;=60),"ANOMALIA","NO ANOMALIA")</f>
        <v>#DIV/0!</v>
      </c>
    </row>
    <row r="22" spans="1:13" ht="16.5" thickBot="1" x14ac:dyDescent="0.25">
      <c r="A22" s="140" t="str">
        <f>I10</f>
        <v>COLOPLAST</v>
      </c>
      <c r="B22" s="204"/>
      <c r="C22" s="837"/>
      <c r="D22" s="837"/>
      <c r="E22" s="262" t="e">
        <f>POWER(B22/$D$20,$C$20)</f>
        <v>#DIV/0!</v>
      </c>
      <c r="F22" s="837"/>
      <c r="G22" s="262" t="e">
        <f>E22*$F$20</f>
        <v>#DIV/0!</v>
      </c>
      <c r="H22" s="142">
        <f>TRUNC($G$13-($G$13/100*B22),2)</f>
        <v>12402</v>
      </c>
      <c r="I22" s="143" t="str">
        <f>A22</f>
        <v>COLOPLAST</v>
      </c>
      <c r="J22" s="262">
        <f>IF(I22=I10,J10,IF(I22=$H$7,$I$7,IF(I22=$H$8,$I$8,IF(I22=#REF!,#REF!,IF(I22=$H$10,$I$10,IF(I22=$H$11,$I$11,"1"))))))</f>
        <v>80</v>
      </c>
      <c r="K22" s="262"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603" priority="1" operator="containsText" text="NO ANOMALIA">
      <formula>NOT(ISERROR(SEARCH("NO ANOMALIA",M20)))</formula>
    </cfRule>
    <cfRule type="containsText" dxfId="602" priority="2" operator="containsText" text="ANOMALIA">
      <formula>NOT(ISERROR(SEARCH("ANOMALIA",M20)))</formula>
    </cfRule>
  </conditionalFormatting>
  <conditionalFormatting sqref="M20:M22">
    <cfRule type="containsText" dxfId="601" priority="3" operator="containsText" text="ANOMALIA">
      <formula>NOT(ISERROR(SEARCH("ANOMALIA",M20)))</formula>
    </cfRule>
  </conditionalFormatting>
  <conditionalFormatting sqref="L20:L22">
    <cfRule type="expression" dxfId="600" priority="4">
      <formula>L20=MAX($L$20:$L$26)</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49">
    <pageSetUpPr fitToPage="1"/>
  </sheetPr>
  <dimension ref="A1:K37"/>
  <sheetViews>
    <sheetView topLeftCell="A10" workbookViewId="0">
      <selection activeCell="J39" sqref="J3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467</v>
      </c>
      <c r="B2" s="775"/>
      <c r="C2" s="775"/>
      <c r="D2" s="775"/>
      <c r="E2" s="775"/>
      <c r="F2" s="775"/>
      <c r="G2" s="775"/>
      <c r="H2" s="775"/>
      <c r="I2" s="775"/>
      <c r="J2" s="775"/>
      <c r="K2" s="776"/>
    </row>
    <row r="3" spans="1:11" ht="21" thickBot="1" x14ac:dyDescent="0.35">
      <c r="A3" s="777" t="str">
        <f>'Elenco Lotti'!B83</f>
        <v>9822077A58</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Lotti'!C83</f>
        <v>Catetere autostatico (tipo Foley) a 2 vie in  silicone punta Tieman con palloncino 5/10 ml da CH12 a CH24</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Lotti'!R83</f>
        <v>TELEFLEX MEDICAL SRL</v>
      </c>
      <c r="C8" s="217">
        <v>0.9</v>
      </c>
      <c r="D8" s="206">
        <v>0.9</v>
      </c>
      <c r="E8" s="207">
        <v>0.9</v>
      </c>
      <c r="F8" s="505">
        <f>AVERAGE(C8:E8)</f>
        <v>0.9</v>
      </c>
      <c r="G8" s="789">
        <f>MAX(F8:F12)</f>
        <v>0.9</v>
      </c>
      <c r="H8" s="414">
        <f>F8/$G8</f>
        <v>1</v>
      </c>
      <c r="I8" s="792">
        <v>50</v>
      </c>
      <c r="J8" s="88">
        <f>H8*I$8</f>
        <v>50</v>
      </c>
      <c r="K8" s="795" t="s">
        <v>744</v>
      </c>
    </row>
    <row r="9" spans="1:11" ht="15.75" x14ac:dyDescent="0.2">
      <c r="A9" s="787"/>
      <c r="B9" s="469" t="str">
        <f>'Elenco Lotti'!R84</f>
        <v>COLOPLAST</v>
      </c>
      <c r="C9" s="218">
        <v>0.9</v>
      </c>
      <c r="D9" s="209">
        <v>0.9</v>
      </c>
      <c r="E9" s="210">
        <v>0.9</v>
      </c>
      <c r="F9" s="506">
        <f t="shared" ref="F9:F27" si="0">AVERAGE(C9:E9)</f>
        <v>0.9</v>
      </c>
      <c r="G9" s="790"/>
      <c r="H9" s="415">
        <f>F9/$G8</f>
        <v>1</v>
      </c>
      <c r="I9" s="793"/>
      <c r="J9" s="91">
        <f>H9*I$8</f>
        <v>50</v>
      </c>
      <c r="K9" s="796"/>
    </row>
    <row r="10" spans="1:11" ht="31.5" x14ac:dyDescent="0.2">
      <c r="A10" s="787"/>
      <c r="B10" s="469" t="str">
        <f>'Elenco Lotti'!R85</f>
        <v>MEDLINE INTERNATIONAL ITALY SRL UNIP.</v>
      </c>
      <c r="C10" s="218">
        <v>0.25</v>
      </c>
      <c r="D10" s="209">
        <v>0.25</v>
      </c>
      <c r="E10" s="210">
        <v>0.25</v>
      </c>
      <c r="F10" s="506">
        <f t="shared" si="0"/>
        <v>0.25</v>
      </c>
      <c r="G10" s="790"/>
      <c r="H10" s="415">
        <f>F10/$G8</f>
        <v>0.27777777777777779</v>
      </c>
      <c r="I10" s="793"/>
      <c r="J10" s="91">
        <f>H10*I$8</f>
        <v>13.888888888888889</v>
      </c>
      <c r="K10" s="796"/>
    </row>
    <row r="11" spans="1:11" ht="15.75" x14ac:dyDescent="0.2">
      <c r="A11" s="787"/>
      <c r="B11" s="469" t="str">
        <f>'Elenco Lotti'!R86</f>
        <v>CARBINI SRL</v>
      </c>
      <c r="C11" s="218">
        <v>0.25</v>
      </c>
      <c r="D11" s="209">
        <v>0.25</v>
      </c>
      <c r="E11" s="210">
        <v>0.25</v>
      </c>
      <c r="F11" s="506">
        <f t="shared" si="0"/>
        <v>0.25</v>
      </c>
      <c r="G11" s="790"/>
      <c r="H11" s="415">
        <f>F11/$G8</f>
        <v>0.27777777777777779</v>
      </c>
      <c r="I11" s="793"/>
      <c r="J11" s="91">
        <f>H11*I$8</f>
        <v>13.888888888888889</v>
      </c>
      <c r="K11" s="796"/>
    </row>
    <row r="12" spans="1:11" ht="16.5" thickBot="1" x14ac:dyDescent="0.25">
      <c r="A12" s="805"/>
      <c r="B12" s="485" t="str">
        <f>'Elenco Lotti'!R87</f>
        <v>CLINI-LAB SRL</v>
      </c>
      <c r="C12" s="219">
        <v>0.25</v>
      </c>
      <c r="D12" s="212">
        <v>0.25</v>
      </c>
      <c r="E12" s="213">
        <v>0.25</v>
      </c>
      <c r="F12" s="508">
        <f t="shared" si="0"/>
        <v>0.25</v>
      </c>
      <c r="G12" s="806"/>
      <c r="H12" s="416">
        <f>F12/$G8</f>
        <v>0.27777777777777779</v>
      </c>
      <c r="I12" s="807"/>
      <c r="J12" s="102">
        <f>H12*I$8</f>
        <v>13.888888888888889</v>
      </c>
      <c r="K12" s="796"/>
    </row>
    <row r="13" spans="1:11" ht="15.75" customHeight="1" x14ac:dyDescent="0.2">
      <c r="A13" s="860" t="s">
        <v>623</v>
      </c>
      <c r="B13" s="399" t="str">
        <f>B8</f>
        <v>TELEFLEX MEDICAL SRL</v>
      </c>
      <c r="C13" s="217">
        <v>0.9</v>
      </c>
      <c r="D13" s="206">
        <v>0.9</v>
      </c>
      <c r="E13" s="207">
        <v>0.9</v>
      </c>
      <c r="F13" s="498">
        <f t="shared" si="0"/>
        <v>0.9</v>
      </c>
      <c r="G13" s="861">
        <f>MAX(F13:F17)</f>
        <v>0.9</v>
      </c>
      <c r="H13" s="422">
        <f>F13/$G13</f>
        <v>1</v>
      </c>
      <c r="I13" s="859">
        <v>15</v>
      </c>
      <c r="J13" s="222">
        <f>H13*I$13</f>
        <v>15</v>
      </c>
      <c r="K13" s="796"/>
    </row>
    <row r="14" spans="1:11" ht="15.75" x14ac:dyDescent="0.2">
      <c r="A14" s="787"/>
      <c r="B14" s="400" t="str">
        <f>B9</f>
        <v>COLOPLAST</v>
      </c>
      <c r="C14" s="218">
        <v>0.9</v>
      </c>
      <c r="D14" s="209">
        <v>0.9</v>
      </c>
      <c r="E14" s="210">
        <v>0.9</v>
      </c>
      <c r="F14" s="506">
        <f t="shared" si="0"/>
        <v>0.9</v>
      </c>
      <c r="G14" s="790"/>
      <c r="H14" s="415">
        <f>F14/$G13</f>
        <v>1</v>
      </c>
      <c r="I14" s="793"/>
      <c r="J14" s="91">
        <f>H14*I$13</f>
        <v>15</v>
      </c>
      <c r="K14" s="796"/>
    </row>
    <row r="15" spans="1:11" ht="31.5" x14ac:dyDescent="0.2">
      <c r="A15" s="787"/>
      <c r="B15" s="400" t="str">
        <f>B10</f>
        <v>MEDLINE INTERNATIONAL ITALY SRL UNIP.</v>
      </c>
      <c r="C15" s="218">
        <v>0.25</v>
      </c>
      <c r="D15" s="209">
        <v>0.25</v>
      </c>
      <c r="E15" s="210">
        <v>0.25</v>
      </c>
      <c r="F15" s="506">
        <f t="shared" si="0"/>
        <v>0.25</v>
      </c>
      <c r="G15" s="790"/>
      <c r="H15" s="415">
        <f>F15/$G13</f>
        <v>0.27777777777777779</v>
      </c>
      <c r="I15" s="793"/>
      <c r="J15" s="91">
        <f>H15*I$13</f>
        <v>4.166666666666667</v>
      </c>
      <c r="K15" s="796"/>
    </row>
    <row r="16" spans="1:11" ht="15.75" x14ac:dyDescent="0.2">
      <c r="A16" s="787"/>
      <c r="B16" s="400" t="str">
        <f>B11</f>
        <v>CARBINI SRL</v>
      </c>
      <c r="C16" s="218">
        <v>0.25</v>
      </c>
      <c r="D16" s="209">
        <v>0.25</v>
      </c>
      <c r="E16" s="210">
        <v>0.25</v>
      </c>
      <c r="F16" s="506">
        <f t="shared" si="0"/>
        <v>0.25</v>
      </c>
      <c r="G16" s="790"/>
      <c r="H16" s="415">
        <f>F16/$G13</f>
        <v>0.27777777777777779</v>
      </c>
      <c r="I16" s="793"/>
      <c r="J16" s="91">
        <f>H16*I$13</f>
        <v>4.166666666666667</v>
      </c>
      <c r="K16" s="796"/>
    </row>
    <row r="17" spans="1:11" ht="16.5" thickBot="1" x14ac:dyDescent="0.25">
      <c r="A17" s="788"/>
      <c r="B17" s="497" t="str">
        <f>B12</f>
        <v>CLINI-LAB SRL</v>
      </c>
      <c r="C17" s="219">
        <v>0.25</v>
      </c>
      <c r="D17" s="212">
        <v>0.25</v>
      </c>
      <c r="E17" s="213">
        <v>0.25</v>
      </c>
      <c r="F17" s="507">
        <f t="shared" si="0"/>
        <v>0.25</v>
      </c>
      <c r="G17" s="791"/>
      <c r="H17" s="418">
        <f>F17/$G13</f>
        <v>0.27777777777777779</v>
      </c>
      <c r="I17" s="794"/>
      <c r="J17" s="94">
        <f>H17*I$13</f>
        <v>4.166666666666667</v>
      </c>
      <c r="K17" s="796"/>
    </row>
    <row r="18" spans="1:11" ht="15.75" customHeight="1" x14ac:dyDescent="0.2">
      <c r="A18" s="786" t="s">
        <v>427</v>
      </c>
      <c r="B18" s="478" t="str">
        <f>B8</f>
        <v>TELEFLEX MEDICAL SRL</v>
      </c>
      <c r="C18" s="217">
        <v>0.9</v>
      </c>
      <c r="D18" s="206">
        <v>0.9</v>
      </c>
      <c r="E18" s="207">
        <v>0.9</v>
      </c>
      <c r="F18" s="505">
        <f t="shared" si="0"/>
        <v>0.9</v>
      </c>
      <c r="G18" s="789">
        <f>MAX(F18:F22)</f>
        <v>0.9</v>
      </c>
      <c r="H18" s="414">
        <f>F18/$G18</f>
        <v>1</v>
      </c>
      <c r="I18" s="792">
        <v>10</v>
      </c>
      <c r="J18" s="88">
        <f>H18*I$18</f>
        <v>10</v>
      </c>
      <c r="K18" s="796"/>
    </row>
    <row r="19" spans="1:11" ht="15.75" x14ac:dyDescent="0.2">
      <c r="A19" s="787"/>
      <c r="B19" s="400" t="str">
        <f>B9</f>
        <v>COLOPLAST</v>
      </c>
      <c r="C19" s="218">
        <v>0.9</v>
      </c>
      <c r="D19" s="209">
        <v>0.9</v>
      </c>
      <c r="E19" s="210">
        <v>0.9</v>
      </c>
      <c r="F19" s="506">
        <f t="shared" si="0"/>
        <v>0.9</v>
      </c>
      <c r="G19" s="790"/>
      <c r="H19" s="415">
        <f>F19/$G18</f>
        <v>1</v>
      </c>
      <c r="I19" s="793"/>
      <c r="J19" s="91">
        <f>H19*I$18</f>
        <v>10</v>
      </c>
      <c r="K19" s="796"/>
    </row>
    <row r="20" spans="1:11" ht="31.5" x14ac:dyDescent="0.2">
      <c r="A20" s="787"/>
      <c r="B20" s="400" t="str">
        <f>B10</f>
        <v>MEDLINE INTERNATIONAL ITALY SRL UNIP.</v>
      </c>
      <c r="C20" s="218">
        <v>0.25</v>
      </c>
      <c r="D20" s="209">
        <v>0.25</v>
      </c>
      <c r="E20" s="210">
        <v>0.25</v>
      </c>
      <c r="F20" s="506">
        <f t="shared" si="0"/>
        <v>0.25</v>
      </c>
      <c r="G20" s="790"/>
      <c r="H20" s="415">
        <f>F20/$G18</f>
        <v>0.27777777777777779</v>
      </c>
      <c r="I20" s="793"/>
      <c r="J20" s="91">
        <f>H20*I$18</f>
        <v>2.7777777777777777</v>
      </c>
      <c r="K20" s="796"/>
    </row>
    <row r="21" spans="1:11" ht="15.75" x14ac:dyDescent="0.2">
      <c r="A21" s="787"/>
      <c r="B21" s="400" t="str">
        <f>B11</f>
        <v>CARBINI SRL</v>
      </c>
      <c r="C21" s="218">
        <v>0.25</v>
      </c>
      <c r="D21" s="209">
        <v>0.25</v>
      </c>
      <c r="E21" s="210">
        <v>0.25</v>
      </c>
      <c r="F21" s="506">
        <f t="shared" si="0"/>
        <v>0.25</v>
      </c>
      <c r="G21" s="790"/>
      <c r="H21" s="415">
        <f>F21/$G18</f>
        <v>0.27777777777777779</v>
      </c>
      <c r="I21" s="793"/>
      <c r="J21" s="91">
        <f>H21*I$18</f>
        <v>2.7777777777777777</v>
      </c>
      <c r="K21" s="796"/>
    </row>
    <row r="22" spans="1:11" ht="16.5" thickBot="1" x14ac:dyDescent="0.25">
      <c r="A22" s="805"/>
      <c r="B22" s="497" t="str">
        <f>B12</f>
        <v>CLINI-LAB SRL</v>
      </c>
      <c r="C22" s="220">
        <v>0.25</v>
      </c>
      <c r="D22" s="215">
        <v>0.25</v>
      </c>
      <c r="E22" s="216">
        <v>0.25</v>
      </c>
      <c r="F22" s="507">
        <f t="shared" si="0"/>
        <v>0.25</v>
      </c>
      <c r="G22" s="791"/>
      <c r="H22" s="418">
        <f>F22/$G18</f>
        <v>0.27777777777777779</v>
      </c>
      <c r="I22" s="794"/>
      <c r="J22" s="94">
        <f>H22*I$18</f>
        <v>2.7777777777777777</v>
      </c>
      <c r="K22" s="796"/>
    </row>
    <row r="23" spans="1:11" ht="15.75" x14ac:dyDescent="0.2">
      <c r="A23" s="786" t="s">
        <v>621</v>
      </c>
      <c r="B23" s="478" t="str">
        <f>B8</f>
        <v>TELEFLEX MEDICAL SRL</v>
      </c>
      <c r="C23" s="217">
        <v>1</v>
      </c>
      <c r="D23" s="206">
        <v>1</v>
      </c>
      <c r="E23" s="207">
        <v>1</v>
      </c>
      <c r="F23" s="505">
        <f t="shared" si="0"/>
        <v>1</v>
      </c>
      <c r="G23" s="789">
        <f>MAX(F23:F27)</f>
        <v>1</v>
      </c>
      <c r="H23" s="414">
        <f>F23/$G23</f>
        <v>1</v>
      </c>
      <c r="I23" s="792">
        <v>5</v>
      </c>
      <c r="J23" s="88">
        <f>H23*I$23</f>
        <v>5</v>
      </c>
      <c r="K23" s="796"/>
    </row>
    <row r="24" spans="1:11" ht="15.75" x14ac:dyDescent="0.2">
      <c r="A24" s="787"/>
      <c r="B24" s="400" t="str">
        <f>B9</f>
        <v>COLOPLAST</v>
      </c>
      <c r="C24" s="218">
        <v>1</v>
      </c>
      <c r="D24" s="209">
        <v>1</v>
      </c>
      <c r="E24" s="210">
        <v>1</v>
      </c>
      <c r="F24" s="506">
        <f t="shared" si="0"/>
        <v>1</v>
      </c>
      <c r="G24" s="790"/>
      <c r="H24" s="415">
        <f>F24/$G23</f>
        <v>1</v>
      </c>
      <c r="I24" s="793"/>
      <c r="J24" s="91">
        <f>H24*I$23</f>
        <v>5</v>
      </c>
      <c r="K24" s="796"/>
    </row>
    <row r="25" spans="1:11" ht="31.5" x14ac:dyDescent="0.2">
      <c r="A25" s="787"/>
      <c r="B25" s="400" t="str">
        <f>B10</f>
        <v>MEDLINE INTERNATIONAL ITALY SRL UNIP.</v>
      </c>
      <c r="C25" s="218">
        <v>1</v>
      </c>
      <c r="D25" s="209">
        <v>1</v>
      </c>
      <c r="E25" s="210">
        <v>1</v>
      </c>
      <c r="F25" s="506">
        <f t="shared" si="0"/>
        <v>1</v>
      </c>
      <c r="G25" s="790"/>
      <c r="H25" s="415">
        <f>F25/$G23</f>
        <v>1</v>
      </c>
      <c r="I25" s="793"/>
      <c r="J25" s="91">
        <f>H25*I$23</f>
        <v>5</v>
      </c>
      <c r="K25" s="796"/>
    </row>
    <row r="26" spans="1:11" ht="15.75" x14ac:dyDescent="0.2">
      <c r="A26" s="787"/>
      <c r="B26" s="400" t="str">
        <f>B11</f>
        <v>CARBINI SRL</v>
      </c>
      <c r="C26" s="218">
        <v>1</v>
      </c>
      <c r="D26" s="209">
        <v>1</v>
      </c>
      <c r="E26" s="210">
        <v>1</v>
      </c>
      <c r="F26" s="506">
        <f t="shared" si="0"/>
        <v>1</v>
      </c>
      <c r="G26" s="790"/>
      <c r="H26" s="415">
        <f>F26/$G23</f>
        <v>1</v>
      </c>
      <c r="I26" s="793"/>
      <c r="J26" s="91">
        <f>H26*I$23</f>
        <v>5</v>
      </c>
      <c r="K26" s="796"/>
    </row>
    <row r="27" spans="1:11" ht="16.5" thickBot="1" x14ac:dyDescent="0.25">
      <c r="A27" s="805"/>
      <c r="B27" s="401" t="str">
        <f>B12</f>
        <v>CLINI-LAB SRL</v>
      </c>
      <c r="C27" s="220">
        <v>1</v>
      </c>
      <c r="D27" s="215">
        <v>1</v>
      </c>
      <c r="E27" s="216">
        <v>1</v>
      </c>
      <c r="F27" s="508">
        <f t="shared" si="0"/>
        <v>1</v>
      </c>
      <c r="G27" s="806"/>
      <c r="H27" s="416">
        <f>F27/$G23</f>
        <v>1</v>
      </c>
      <c r="I27" s="807"/>
      <c r="J27" s="102">
        <f>H27*I$23</f>
        <v>5</v>
      </c>
      <c r="K27" s="797"/>
    </row>
    <row r="28" spans="1:11" ht="16.5" thickBot="1" x14ac:dyDescent="0.3">
      <c r="A28" s="103"/>
      <c r="B28" s="104"/>
      <c r="C28" s="105"/>
      <c r="D28" s="105"/>
      <c r="E28" s="105"/>
      <c r="F28" s="105"/>
      <c r="G28" s="105"/>
      <c r="H28" s="105"/>
      <c r="I28" s="105"/>
      <c r="J28" s="105"/>
      <c r="K28" s="105"/>
    </row>
    <row r="29" spans="1:11" ht="15.75" x14ac:dyDescent="0.25">
      <c r="A29" s="798" t="s">
        <v>627</v>
      </c>
      <c r="B29" s="799"/>
      <c r="C29" s="539"/>
      <c r="D29" s="539"/>
      <c r="E29" s="539"/>
      <c r="F29" s="539"/>
      <c r="G29" s="106"/>
      <c r="H29" s="105"/>
      <c r="I29" s="105"/>
      <c r="J29" s="105"/>
      <c r="K29" s="105"/>
    </row>
    <row r="30" spans="1:11" ht="16.5" thickBot="1" x14ac:dyDescent="0.3">
      <c r="A30" s="800"/>
      <c r="B30" s="801"/>
      <c r="C30" s="539"/>
      <c r="D30" s="539"/>
      <c r="E30" s="541"/>
      <c r="F30" s="541"/>
      <c r="G30" s="541"/>
      <c r="H30" s="541"/>
      <c r="I30" s="427"/>
      <c r="J30" s="105"/>
      <c r="K30" s="105"/>
    </row>
    <row r="31" spans="1:11" ht="15.75" x14ac:dyDescent="0.25">
      <c r="A31" s="107" t="str">
        <f>B8</f>
        <v>TELEFLEX MEDICAL SRL</v>
      </c>
      <c r="B31" s="108">
        <f>J8+J13+J18+J23</f>
        <v>80</v>
      </c>
      <c r="C31" s="601"/>
      <c r="D31" s="540"/>
      <c r="E31" s="623"/>
      <c r="F31" s="623"/>
      <c r="G31" s="623"/>
      <c r="H31" s="541"/>
      <c r="I31" s="427"/>
      <c r="J31" s="105"/>
      <c r="K31" s="105"/>
    </row>
    <row r="32" spans="1:11" ht="15.75" x14ac:dyDescent="0.25">
      <c r="A32" s="110" t="str">
        <f>B9</f>
        <v>COLOPLAST</v>
      </c>
      <c r="B32" s="111">
        <f>J9+J14+J19+J24</f>
        <v>80</v>
      </c>
      <c r="C32" s="601"/>
      <c r="D32" s="540"/>
      <c r="E32" s="623"/>
      <c r="F32" s="623"/>
      <c r="G32" s="623"/>
      <c r="H32" s="541"/>
      <c r="I32" s="427"/>
      <c r="J32" s="105"/>
      <c r="K32" s="105"/>
    </row>
    <row r="33" spans="1:11" ht="15.75" x14ac:dyDescent="0.25">
      <c r="A33" s="110" t="str">
        <f>B10</f>
        <v>MEDLINE INTERNATIONAL ITALY SRL UNIP.</v>
      </c>
      <c r="B33" s="111">
        <f>J10+J15+J20+J25</f>
        <v>25.833333333333336</v>
      </c>
      <c r="C33" s="601"/>
      <c r="D33" s="540"/>
      <c r="E33" s="623"/>
      <c r="F33" s="623"/>
      <c r="G33" s="623"/>
      <c r="H33" s="541"/>
      <c r="I33" s="427"/>
      <c r="J33" s="105"/>
      <c r="K33" s="105"/>
    </row>
    <row r="34" spans="1:11" ht="15.75" x14ac:dyDescent="0.25">
      <c r="A34" s="110" t="str">
        <f>B11</f>
        <v>CARBINI SRL</v>
      </c>
      <c r="B34" s="111">
        <f>J11+J16+J21+J26</f>
        <v>25.833333333333336</v>
      </c>
      <c r="C34" s="601"/>
      <c r="D34" s="540"/>
      <c r="E34" s="623"/>
      <c r="F34" s="623"/>
      <c r="G34" s="623"/>
      <c r="H34" s="541"/>
      <c r="I34" s="427"/>
      <c r="J34" s="105"/>
      <c r="K34" s="105"/>
    </row>
    <row r="35" spans="1:11" ht="16.5" thickBot="1" x14ac:dyDescent="0.3">
      <c r="A35" s="112" t="str">
        <f>B12</f>
        <v>CLINI-LAB SRL</v>
      </c>
      <c r="B35" s="113">
        <f>J12+J17+J22+J27</f>
        <v>25.833333333333336</v>
      </c>
      <c r="C35" s="601"/>
      <c r="D35" s="540"/>
      <c r="E35" s="623"/>
      <c r="F35" s="623"/>
      <c r="G35" s="623"/>
      <c r="H35" s="541"/>
      <c r="I35" s="427"/>
      <c r="J35" s="105"/>
      <c r="K35" s="105"/>
    </row>
    <row r="36" spans="1:11" x14ac:dyDescent="0.2">
      <c r="D36" s="456"/>
      <c r="E36" s="456"/>
      <c r="F36" s="456"/>
      <c r="G36" s="456"/>
      <c r="H36" s="456"/>
      <c r="I36" s="456"/>
    </row>
    <row r="37" spans="1:11" x14ac:dyDescent="0.2">
      <c r="D37" s="456"/>
      <c r="E37" s="456"/>
      <c r="F37" s="456"/>
      <c r="G37" s="456"/>
      <c r="H37" s="456"/>
      <c r="I37" s="456"/>
    </row>
  </sheetData>
  <sheetProtection formatCells="0" formatColumns="0" formatRows="0" insertColumns="0" insertRows="0" insertHyperlinks="0" deleteColumns="0" deleteRows="0" sort="0" autoFilter="0" pivotTables="0"/>
  <mergeCells count="19">
    <mergeCell ref="A8:A12"/>
    <mergeCell ref="G8:G12"/>
    <mergeCell ref="I8:I12"/>
    <mergeCell ref="I13:I17"/>
    <mergeCell ref="K8:K27"/>
    <mergeCell ref="I23:I27"/>
    <mergeCell ref="I18:I22"/>
    <mergeCell ref="B1:K1"/>
    <mergeCell ref="A2:K2"/>
    <mergeCell ref="A3:K3"/>
    <mergeCell ref="A4:K4"/>
    <mergeCell ref="A5:K6"/>
    <mergeCell ref="A29:B30"/>
    <mergeCell ref="A13:A17"/>
    <mergeCell ref="G13:G17"/>
    <mergeCell ref="G18:G22"/>
    <mergeCell ref="G23:G27"/>
    <mergeCell ref="A23:A27"/>
    <mergeCell ref="A18:A22"/>
  </mergeCells>
  <pageMargins left="0.25" right="0.25" top="0.75" bottom="0.75" header="0.3" footer="0.3"/>
  <pageSetup paperSize="8"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50"/>
  <dimension ref="A1:M27"/>
  <sheetViews>
    <sheetView workbookViewId="0">
      <selection activeCell="I12" sqref="I12"/>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467</v>
      </c>
      <c r="B2" s="775"/>
      <c r="C2" s="775"/>
      <c r="D2" s="775"/>
      <c r="E2" s="775"/>
      <c r="F2" s="775"/>
      <c r="G2" s="775"/>
      <c r="H2" s="775"/>
      <c r="I2" s="775"/>
      <c r="J2" s="775"/>
      <c r="K2" s="776"/>
      <c r="L2" s="105"/>
      <c r="M2" s="105"/>
    </row>
    <row r="3" spans="1:13" ht="21" thickBot="1" x14ac:dyDescent="0.35">
      <c r="A3" s="777" t="str">
        <f>'Elenco Lotti'!B83</f>
        <v>9822077A58</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15.75" customHeight="1" x14ac:dyDescent="0.25">
      <c r="A5" s="780" t="str">
        <f>'Elenco Lotti'!C83</f>
        <v>Catetere autostatico (tipo Foley) a 2 vie in  silicone punta Tieman con palloncino 5/10 ml da CH12 a CH24</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24'!A31</f>
        <v>TELEFLEX MEDICAL SRL</v>
      </c>
      <c r="J8" s="811">
        <f>'LOTTO 24'!B31</f>
        <v>80</v>
      </c>
      <c r="K8" s="812"/>
      <c r="L8" s="117"/>
      <c r="M8" s="118"/>
    </row>
    <row r="9" spans="1:13" ht="16.5" thickBot="1" x14ac:dyDescent="0.3">
      <c r="A9" s="808"/>
      <c r="B9" s="808"/>
      <c r="C9" s="808"/>
      <c r="D9" s="808"/>
      <c r="E9" s="808"/>
      <c r="F9" s="808"/>
      <c r="G9" s="808"/>
      <c r="H9" s="808"/>
      <c r="I9" s="144" t="str">
        <f>'LOTTO 24'!A32</f>
        <v>COLOPLAST</v>
      </c>
      <c r="J9" s="811">
        <f>'LOTTO 24'!B32</f>
        <v>80</v>
      </c>
      <c r="K9" s="812"/>
      <c r="L9" s="117"/>
      <c r="M9" s="118"/>
    </row>
    <row r="10" spans="1:13" ht="16.5" thickBot="1" x14ac:dyDescent="0.3">
      <c r="A10" s="813" t="s">
        <v>430</v>
      </c>
      <c r="B10" s="814"/>
      <c r="C10" s="814"/>
      <c r="D10" s="815"/>
      <c r="E10" s="119"/>
      <c r="F10" s="119"/>
      <c r="G10" s="119"/>
      <c r="H10" s="119"/>
      <c r="I10" s="144" t="str">
        <f>'LOTTO 24'!A33</f>
        <v>MEDLINE INTERNATIONAL ITALY SRL UNIP.</v>
      </c>
      <c r="J10" s="811">
        <f>'LOTTO 24'!B33</f>
        <v>25.833333333333336</v>
      </c>
      <c r="K10" s="812"/>
      <c r="L10" s="117"/>
      <c r="M10" s="118"/>
    </row>
    <row r="11" spans="1:13" ht="16.5" thickBot="1" x14ac:dyDescent="0.3">
      <c r="A11" s="816"/>
      <c r="B11" s="817"/>
      <c r="C11" s="817"/>
      <c r="D11" s="818"/>
      <c r="E11" s="119"/>
      <c r="F11" s="119"/>
      <c r="G11" s="119"/>
      <c r="H11" s="119"/>
      <c r="I11" s="144" t="str">
        <f>'LOTTO 24'!A34</f>
        <v>CARBINI SRL</v>
      </c>
      <c r="J11" s="811">
        <f>'LOTTO 24'!B34</f>
        <v>25.833333333333336</v>
      </c>
      <c r="K11" s="812"/>
      <c r="L11" s="117"/>
      <c r="M11" s="118"/>
    </row>
    <row r="12" spans="1:13" ht="16.5" thickBot="1" x14ac:dyDescent="0.3">
      <c r="A12" s="819" t="s">
        <v>431</v>
      </c>
      <c r="B12" s="820"/>
      <c r="C12" s="820"/>
      <c r="D12" s="821"/>
      <c r="E12" s="259"/>
      <c r="F12" s="105"/>
      <c r="G12" s="822" t="s">
        <v>432</v>
      </c>
      <c r="H12" s="823"/>
      <c r="I12" s="144" t="str">
        <f>'LOTTO 24'!A35</f>
        <v>CLINI-LAB SRL</v>
      </c>
      <c r="J12" s="811">
        <f>'LOTTO 24'!B35</f>
        <v>25.833333333333336</v>
      </c>
      <c r="K12" s="812"/>
      <c r="L12" s="117"/>
      <c r="M12" s="118"/>
    </row>
    <row r="13" spans="1:13" ht="16.5" thickBot="1" x14ac:dyDescent="0.3">
      <c r="A13" s="819" t="s">
        <v>433</v>
      </c>
      <c r="B13" s="820"/>
      <c r="C13" s="820"/>
      <c r="D13" s="821"/>
      <c r="E13" s="259"/>
      <c r="F13" s="105"/>
      <c r="G13" s="824">
        <f>'Elenco Lotti'!O83</f>
        <v>21200</v>
      </c>
      <c r="H13" s="825"/>
      <c r="I13" s="144"/>
      <c r="J13" s="811"/>
      <c r="K13" s="812"/>
      <c r="L13" s="117"/>
      <c r="M13" s="118"/>
    </row>
    <row r="14" spans="1:13" ht="16.5" thickBot="1" x14ac:dyDescent="0.3">
      <c r="A14" s="855"/>
      <c r="B14" s="856"/>
      <c r="C14" s="856"/>
      <c r="D14" s="857"/>
      <c r="E14" s="259"/>
      <c r="F14" s="105"/>
      <c r="G14" s="152"/>
      <c r="H14" s="152"/>
      <c r="I14" s="144"/>
      <c r="J14" s="811"/>
      <c r="K14" s="812"/>
      <c r="L14" s="117"/>
      <c r="M14" s="118"/>
    </row>
    <row r="15" spans="1:13" ht="16.5" thickBot="1" x14ac:dyDescent="0.3">
      <c r="A15" s="826" t="s">
        <v>434</v>
      </c>
      <c r="B15" s="820"/>
      <c r="C15" s="820"/>
      <c r="D15" s="821"/>
      <c r="E15" s="259"/>
      <c r="F15" s="105"/>
      <c r="G15" s="827"/>
      <c r="H15" s="827"/>
      <c r="I15" s="150"/>
      <c r="J15" s="828"/>
      <c r="K15" s="829"/>
      <c r="L15" s="105"/>
      <c r="M15" s="105"/>
    </row>
    <row r="16" spans="1:13" ht="15.75" x14ac:dyDescent="0.25">
      <c r="A16" s="819" t="s">
        <v>435</v>
      </c>
      <c r="B16" s="820"/>
      <c r="C16" s="820"/>
      <c r="D16" s="821"/>
      <c r="E16" s="259"/>
      <c r="F16" s="105"/>
      <c r="G16" s="830"/>
      <c r="H16" s="830"/>
      <c r="I16" s="105"/>
      <c r="J16" s="105"/>
      <c r="K16" s="105"/>
      <c r="L16" s="105"/>
      <c r="M16" s="105"/>
    </row>
    <row r="17" spans="1:13" ht="16.5" thickBot="1" x14ac:dyDescent="0.3">
      <c r="A17" s="831"/>
      <c r="B17" s="832"/>
      <c r="C17" s="832"/>
      <c r="D17" s="833"/>
      <c r="E17" s="259"/>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MAX(B20:B24)</f>
        <v>0</v>
      </c>
      <c r="E20" s="260" t="e">
        <f>POWER(B20/$D$20,$C$20)</f>
        <v>#DIV/0!</v>
      </c>
      <c r="F20" s="835">
        <v>40</v>
      </c>
      <c r="G20" s="260" t="e">
        <f>E20*$F$20</f>
        <v>#DIV/0!</v>
      </c>
      <c r="H20" s="134">
        <f>TRUNC($G$13-($G$13/100*B20),2)</f>
        <v>21200</v>
      </c>
      <c r="I20" s="193" t="str">
        <f>A20</f>
        <v>TELEFLEX MEDICAL SRL</v>
      </c>
      <c r="J20" s="199">
        <f>IF(I20=I8,J8,IF(I20=$H$7,$I$7,IF(I20=$H$8,$I$8,IF(I20=#REF!,#REF!,IF(I20=$H$10,$I$10,IF(I20=$H$11,$I$11,"1"))))))</f>
        <v>80</v>
      </c>
      <c r="K20" s="196" t="e">
        <f>G20</f>
        <v>#DIV/0!</v>
      </c>
      <c r="L20" s="70" t="e">
        <f>SUM(J20,K20)</f>
        <v>#DIV/0!</v>
      </c>
      <c r="M20" s="71" t="e">
        <f>IF(AND(K20&gt;=20,J20&gt;=60),"ANOMALIA","NO ANOMALIA")</f>
        <v>#DIV/0!</v>
      </c>
    </row>
    <row r="21" spans="1:13" ht="15.75" x14ac:dyDescent="0.2">
      <c r="A21" s="227" t="str">
        <f>I9</f>
        <v>COLOPLAST</v>
      </c>
      <c r="B21" s="224"/>
      <c r="C21" s="836"/>
      <c r="D21" s="836"/>
      <c r="E21" s="261" t="e">
        <f>POWER(B21/$D$20,$C$20)</f>
        <v>#DIV/0!</v>
      </c>
      <c r="F21" s="836"/>
      <c r="G21" s="261" t="e">
        <f>E21*$F$20</f>
        <v>#DIV/0!</v>
      </c>
      <c r="H21" s="138">
        <f>TRUNC($G$13-($G$13/100*B21),2)</f>
        <v>21200</v>
      </c>
      <c r="I21" s="194" t="str">
        <f>A21</f>
        <v>COLOPLAST</v>
      </c>
      <c r="J21" s="200">
        <f>IF(I21=I9,J9,IF(I21=$H$7,$I$7,IF(I21=$H$8,$I$8,IF(I21=#REF!,#REF!,IF(I21=$H$10,$I$10,IF(I21=$H$11,$I$11,"1"))))))</f>
        <v>80</v>
      </c>
      <c r="K21" s="197" t="e">
        <f>G21</f>
        <v>#DIV/0!</v>
      </c>
      <c r="L21" s="72" t="e">
        <f>SUM(J21,K21)</f>
        <v>#DIV/0!</v>
      </c>
      <c r="M21" s="73" t="e">
        <f>IF(AND(K21&gt;=20,J21&gt;=60),"ANOMALIA","NO ANOMALIA")</f>
        <v>#DIV/0!</v>
      </c>
    </row>
    <row r="22" spans="1:13" ht="15.75" x14ac:dyDescent="0.2">
      <c r="A22" s="227" t="str">
        <f>I10</f>
        <v>MEDLINE INTERNATIONAL ITALY SRL UNIP.</v>
      </c>
      <c r="B22" s="224"/>
      <c r="C22" s="836"/>
      <c r="D22" s="836"/>
      <c r="E22" s="261" t="e">
        <f>POWER(B22/$D$20,$C$20)</f>
        <v>#DIV/0!</v>
      </c>
      <c r="F22" s="836"/>
      <c r="G22" s="261" t="e">
        <f>E22*$F$20</f>
        <v>#DIV/0!</v>
      </c>
      <c r="H22" s="138">
        <f>TRUNC($G$13-($G$13/100*B22),2)</f>
        <v>21200</v>
      </c>
      <c r="I22" s="194" t="str">
        <f>A22</f>
        <v>MEDLINE INTERNATIONAL ITALY SRL UNIP.</v>
      </c>
      <c r="J22" s="200">
        <f>IF(I22=I10,J10,IF(I22=$H$7,$I$7,IF(I22=$H$8,$I$8,IF(I22=#REF!,#REF!,IF(I22=$H$10,$I$10,IF(I22=$H$11,$I$11,"1"))))))</f>
        <v>25.833333333333336</v>
      </c>
      <c r="K22" s="197" t="e">
        <f>G22</f>
        <v>#DIV/0!</v>
      </c>
      <c r="L22" s="72" t="e">
        <f>SUM(J22,K22)</f>
        <v>#DIV/0!</v>
      </c>
      <c r="M22" s="73" t="e">
        <f>IF(AND(K22&gt;=20,J22&gt;=60),"ANOMALIA","NO ANOMALIA")</f>
        <v>#DIV/0!</v>
      </c>
    </row>
    <row r="23" spans="1:13" ht="15.75" x14ac:dyDescent="0.2">
      <c r="A23" s="227" t="str">
        <f>I11</f>
        <v>CARBINI SRL</v>
      </c>
      <c r="B23" s="224"/>
      <c r="C23" s="836"/>
      <c r="D23" s="836"/>
      <c r="E23" s="261" t="e">
        <f>POWER(B23/$D$20,$C$20)</f>
        <v>#DIV/0!</v>
      </c>
      <c r="F23" s="836"/>
      <c r="G23" s="261" t="e">
        <f>E23*$F$20</f>
        <v>#DIV/0!</v>
      </c>
      <c r="H23" s="138">
        <f>TRUNC($G$13-($G$13/100*B23),2)</f>
        <v>21200</v>
      </c>
      <c r="I23" s="194" t="str">
        <f>A23</f>
        <v>CARBINI SRL</v>
      </c>
      <c r="J23" s="200">
        <f>IF(I23=I11,J11,IF(I23=$H$7,$I$7,IF(I23=$H$8,$I$8,IF(I23=#REF!,#REF!,IF(I23=$H$10,$I$10,IF(I23=$H$11,$I$11,"1"))))))</f>
        <v>25.833333333333336</v>
      </c>
      <c r="K23" s="197" t="e">
        <f>G23</f>
        <v>#DIV/0!</v>
      </c>
      <c r="L23" s="72" t="e">
        <f>SUM(J23,K23)</f>
        <v>#DIV/0!</v>
      </c>
      <c r="M23" s="73" t="e">
        <f>IF(AND(K23&gt;=20,J23&gt;=60),"ANOMALIA","NO ANOMALIA")</f>
        <v>#DIV/0!</v>
      </c>
    </row>
    <row r="24" spans="1:13" ht="16.5" thickBot="1" x14ac:dyDescent="0.25">
      <c r="A24" s="228" t="str">
        <f>I12</f>
        <v>CLINI-LAB SRL</v>
      </c>
      <c r="B24" s="225"/>
      <c r="C24" s="837"/>
      <c r="D24" s="837"/>
      <c r="E24" s="262" t="e">
        <f>POWER(B24/$D$20,$C$20)</f>
        <v>#DIV/0!</v>
      </c>
      <c r="F24" s="837"/>
      <c r="G24" s="262" t="e">
        <f>E24*$F$20</f>
        <v>#DIV/0!</v>
      </c>
      <c r="H24" s="142">
        <f>TRUNC($G$13-($G$13/100*B24),2)</f>
        <v>21200</v>
      </c>
      <c r="I24" s="195" t="str">
        <f>A24</f>
        <v>CLINI-LAB SRL</v>
      </c>
      <c r="J24" s="201">
        <f>IF(I24=I12,J12,IF(I24=$H$7,$I$7,IF(I24=$H$8,$I$8,IF(I24=#REF!,#REF!,IF(I24=$H$10,$I$10,IF(I24=$H$11,$I$11,"1"))))))</f>
        <v>25.833333333333336</v>
      </c>
      <c r="K24" s="198" t="e">
        <f>G24</f>
        <v>#DIV/0!</v>
      </c>
      <c r="L24" s="74" t="e">
        <f>SUM(J24,K24)</f>
        <v>#DIV/0!</v>
      </c>
      <c r="M24" s="75" t="e">
        <f>IF(AND(K24&gt;=20,J24&gt;=60),"ANOMALIA","NO ANOMALIA")</f>
        <v>#DIV/0!</v>
      </c>
    </row>
    <row r="25" spans="1:13" ht="15.75" x14ac:dyDescent="0.2">
      <c r="A25" s="229"/>
      <c r="B25" s="230"/>
      <c r="C25" s="229"/>
      <c r="D25" s="229"/>
      <c r="E25" s="231"/>
      <c r="F25" s="229"/>
      <c r="G25" s="231"/>
      <c r="H25" s="232"/>
      <c r="I25" s="229"/>
      <c r="J25" s="229"/>
      <c r="K25" s="231"/>
      <c r="L25" s="229"/>
      <c r="M25" s="229"/>
    </row>
    <row r="26" spans="1:13" x14ac:dyDescent="0.2">
      <c r="A26" s="229"/>
      <c r="B26" s="229"/>
      <c r="C26" s="229"/>
      <c r="D26" s="229"/>
      <c r="E26" s="229"/>
      <c r="F26" s="229"/>
      <c r="G26" s="229"/>
      <c r="H26" s="229"/>
      <c r="I26" s="229"/>
      <c r="J26" s="229"/>
      <c r="K26" s="229"/>
      <c r="L26" s="229"/>
      <c r="M26" s="229"/>
    </row>
    <row r="27" spans="1:13" x14ac:dyDescent="0.2">
      <c r="A27" s="229"/>
      <c r="B27" s="229"/>
      <c r="C27" s="229"/>
      <c r="D27" s="229"/>
      <c r="E27" s="229"/>
      <c r="F27" s="229"/>
      <c r="G27" s="229"/>
      <c r="H27" s="229"/>
      <c r="I27" s="229"/>
      <c r="J27" s="229"/>
      <c r="K27" s="229"/>
      <c r="L27" s="229"/>
      <c r="M27"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4"/>
    <mergeCell ref="D20:D24"/>
    <mergeCell ref="F20:F24"/>
  </mergeCells>
  <conditionalFormatting sqref="M20:M24">
    <cfRule type="containsText" dxfId="599" priority="1" operator="containsText" text="NO ANOMALIA">
      <formula>NOT(ISERROR(SEARCH("NO ANOMALIA",M20)))</formula>
    </cfRule>
    <cfRule type="containsText" dxfId="598" priority="2" operator="containsText" text="ANOMALIA">
      <formula>NOT(ISERROR(SEARCH("ANOMALIA",M20)))</formula>
    </cfRule>
  </conditionalFormatting>
  <conditionalFormatting sqref="M20:M24">
    <cfRule type="containsText" dxfId="597" priority="3" operator="containsText" text="ANOMALIA">
      <formula>NOT(ISERROR(SEARCH("ANOMALIA",M20)))</formula>
    </cfRule>
  </conditionalFormatting>
  <conditionalFormatting sqref="L20:L24">
    <cfRule type="expression" dxfId="596" priority="4">
      <formula>L20=MAX($L$20:$L$28)</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oglio51">
    <pageSetUpPr fitToPage="1"/>
  </sheetPr>
  <dimension ref="A1:K25"/>
  <sheetViews>
    <sheetView workbookViewId="0">
      <selection activeCell="F25" sqref="F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468</v>
      </c>
      <c r="B2" s="775"/>
      <c r="C2" s="775"/>
      <c r="D2" s="775"/>
      <c r="E2" s="775"/>
      <c r="F2" s="775"/>
      <c r="G2" s="775"/>
      <c r="H2" s="775"/>
      <c r="I2" s="775"/>
      <c r="J2" s="775"/>
      <c r="K2" s="776"/>
    </row>
    <row r="3" spans="1:11" ht="21" thickBot="1" x14ac:dyDescent="0.35">
      <c r="A3" s="865">
        <f>'Elenco Lotti'!B88</f>
        <v>9822089441</v>
      </c>
      <c r="B3" s="866"/>
      <c r="C3" s="866"/>
      <c r="D3" s="866"/>
      <c r="E3" s="866"/>
      <c r="F3" s="866"/>
      <c r="G3" s="866"/>
      <c r="H3" s="866"/>
      <c r="I3" s="866"/>
      <c r="J3" s="866"/>
      <c r="K3" s="867"/>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Lotti'!C88</f>
        <v>Catetere Foley a 2 vie in  silicone punta cilindrica, piena  con palloncino 5/10 ml misure da CH12 a CH24</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468" t="str">
        <f>'Elenco Lotti'!R88</f>
        <v>TELEFLEX MEDICAL SRL</v>
      </c>
      <c r="C8" s="217">
        <v>0.9</v>
      </c>
      <c r="D8" s="206">
        <v>0.9</v>
      </c>
      <c r="E8" s="207">
        <v>0.9</v>
      </c>
      <c r="F8" s="489">
        <f>AVERAGE(C8:E8)</f>
        <v>0.9</v>
      </c>
      <c r="G8" s="789">
        <f>MAX(F8:F10)</f>
        <v>0.9</v>
      </c>
      <c r="H8" s="414">
        <f>F8/$G8</f>
        <v>1</v>
      </c>
      <c r="I8" s="792">
        <v>50</v>
      </c>
      <c r="J8" s="88">
        <f>H8*I$8</f>
        <v>50</v>
      </c>
      <c r="K8" s="795" t="s">
        <v>650</v>
      </c>
    </row>
    <row r="9" spans="1:11" ht="15.75" x14ac:dyDescent="0.2">
      <c r="A9" s="787"/>
      <c r="B9" s="469" t="str">
        <f>'Elenco Lotti'!R89</f>
        <v>COLOPLAST</v>
      </c>
      <c r="C9" s="218">
        <v>0.9</v>
      </c>
      <c r="D9" s="209">
        <v>0.9</v>
      </c>
      <c r="E9" s="210">
        <v>0.9</v>
      </c>
      <c r="F9" s="490">
        <f t="shared" ref="F9:F19" si="0">AVERAGE(C9:E9)</f>
        <v>0.9</v>
      </c>
      <c r="G9" s="790"/>
      <c r="H9" s="415">
        <f>F9/$G8</f>
        <v>1</v>
      </c>
      <c r="I9" s="793"/>
      <c r="J9" s="91">
        <f>H9*I$8</f>
        <v>50</v>
      </c>
      <c r="K9" s="796"/>
    </row>
    <row r="10" spans="1:11" ht="16.5" thickBot="1" x14ac:dyDescent="0.25">
      <c r="A10" s="788"/>
      <c r="B10" s="485" t="str">
        <f>'Elenco Lotti'!R90</f>
        <v>CARBINI SRL</v>
      </c>
      <c r="C10" s="220">
        <v>0.75</v>
      </c>
      <c r="D10" s="215">
        <v>0.75</v>
      </c>
      <c r="E10" s="216">
        <v>0.75</v>
      </c>
      <c r="F10" s="491">
        <f t="shared" si="0"/>
        <v>0.75</v>
      </c>
      <c r="G10" s="791"/>
      <c r="H10" s="418">
        <f>F10/$G8</f>
        <v>0.83333333333333326</v>
      </c>
      <c r="I10" s="794"/>
      <c r="J10" s="94">
        <f>H10*I$8</f>
        <v>41.666666666666664</v>
      </c>
      <c r="K10" s="796"/>
    </row>
    <row r="11" spans="1:11" ht="15.75" customHeight="1" x14ac:dyDescent="0.2">
      <c r="A11" s="786" t="s">
        <v>623</v>
      </c>
      <c r="B11" s="399" t="str">
        <f>B8</f>
        <v>TELEFLEX MEDICAL SRL</v>
      </c>
      <c r="C11" s="217">
        <v>0.9</v>
      </c>
      <c r="D11" s="206">
        <v>0.9</v>
      </c>
      <c r="E11" s="207">
        <v>0.9</v>
      </c>
      <c r="F11" s="518">
        <f t="shared" si="0"/>
        <v>0.9</v>
      </c>
      <c r="G11" s="789">
        <f>MAX(F11:F13)</f>
        <v>0.9</v>
      </c>
      <c r="H11" s="414">
        <f>F11/$G11</f>
        <v>1</v>
      </c>
      <c r="I11" s="792">
        <v>15</v>
      </c>
      <c r="J11" s="88">
        <f>H11*I$11</f>
        <v>15</v>
      </c>
      <c r="K11" s="796"/>
    </row>
    <row r="12" spans="1:11" ht="15.75" x14ac:dyDescent="0.2">
      <c r="A12" s="787"/>
      <c r="B12" s="400" t="str">
        <f>B9</f>
        <v>COLOPLAST</v>
      </c>
      <c r="C12" s="218">
        <v>0.9</v>
      </c>
      <c r="D12" s="209">
        <v>0.9</v>
      </c>
      <c r="E12" s="210">
        <v>0.9</v>
      </c>
      <c r="F12" s="519">
        <f t="shared" si="0"/>
        <v>0.9</v>
      </c>
      <c r="G12" s="790"/>
      <c r="H12" s="415">
        <f>F12/$G11</f>
        <v>1</v>
      </c>
      <c r="I12" s="793"/>
      <c r="J12" s="91">
        <f>H12*I$11</f>
        <v>15</v>
      </c>
      <c r="K12" s="796"/>
    </row>
    <row r="13" spans="1:11" ht="16.5" thickBot="1" x14ac:dyDescent="0.25">
      <c r="A13" s="788"/>
      <c r="B13" s="497" t="str">
        <f>B10</f>
        <v>CARBINI SRL</v>
      </c>
      <c r="C13" s="220">
        <v>0.75</v>
      </c>
      <c r="D13" s="215">
        <v>0.75</v>
      </c>
      <c r="E13" s="216">
        <v>0.75</v>
      </c>
      <c r="F13" s="520">
        <f t="shared" si="0"/>
        <v>0.75</v>
      </c>
      <c r="G13" s="791"/>
      <c r="H13" s="418">
        <f>F13/$G11</f>
        <v>0.83333333333333326</v>
      </c>
      <c r="I13" s="794"/>
      <c r="J13" s="94">
        <f>H13*I$11</f>
        <v>12.499999999999998</v>
      </c>
      <c r="K13" s="796"/>
    </row>
    <row r="14" spans="1:11" ht="15.75" customHeight="1" x14ac:dyDescent="0.2">
      <c r="A14" s="786" t="s">
        <v>427</v>
      </c>
      <c r="B14" s="478" t="str">
        <f>B8</f>
        <v>TELEFLEX MEDICAL SRL</v>
      </c>
      <c r="C14" s="217">
        <v>0.9</v>
      </c>
      <c r="D14" s="206">
        <v>0.9</v>
      </c>
      <c r="E14" s="207">
        <v>0.9</v>
      </c>
      <c r="F14" s="518">
        <f t="shared" si="0"/>
        <v>0.9</v>
      </c>
      <c r="G14" s="789">
        <f>MAX(F14:F16)</f>
        <v>0.9</v>
      </c>
      <c r="H14" s="414">
        <f>F14/$G14</f>
        <v>1</v>
      </c>
      <c r="I14" s="792">
        <v>10</v>
      </c>
      <c r="J14" s="88">
        <f>H14*I$14</f>
        <v>10</v>
      </c>
      <c r="K14" s="796"/>
    </row>
    <row r="15" spans="1:11" ht="15.75" x14ac:dyDescent="0.2">
      <c r="A15" s="787"/>
      <c r="B15" s="400" t="str">
        <f>B9</f>
        <v>COLOPLAST</v>
      </c>
      <c r="C15" s="218">
        <v>0.9</v>
      </c>
      <c r="D15" s="209">
        <v>0.9</v>
      </c>
      <c r="E15" s="210">
        <v>0.9</v>
      </c>
      <c r="F15" s="519">
        <f t="shared" si="0"/>
        <v>0.9</v>
      </c>
      <c r="G15" s="790"/>
      <c r="H15" s="415">
        <f>F15/$G14</f>
        <v>1</v>
      </c>
      <c r="I15" s="793"/>
      <c r="J15" s="91">
        <f>H15*I$14</f>
        <v>10</v>
      </c>
      <c r="K15" s="796"/>
    </row>
    <row r="16" spans="1:11" ht="16.5" thickBot="1" x14ac:dyDescent="0.25">
      <c r="A16" s="805"/>
      <c r="B16" s="401" t="str">
        <f>B10</f>
        <v>CARBINI SRL</v>
      </c>
      <c r="C16" s="220">
        <v>0.75</v>
      </c>
      <c r="D16" s="215">
        <v>0.75</v>
      </c>
      <c r="E16" s="216">
        <v>0.75</v>
      </c>
      <c r="F16" s="520">
        <f t="shared" si="0"/>
        <v>0.75</v>
      </c>
      <c r="G16" s="791"/>
      <c r="H16" s="418">
        <f>F16/$G14</f>
        <v>0.83333333333333326</v>
      </c>
      <c r="I16" s="794"/>
      <c r="J16" s="94">
        <f>H16*I$14</f>
        <v>8.3333333333333321</v>
      </c>
      <c r="K16" s="796"/>
    </row>
    <row r="17" spans="1:11" ht="15.75" x14ac:dyDescent="0.2">
      <c r="A17" s="786" t="s">
        <v>621</v>
      </c>
      <c r="B17" s="478" t="str">
        <f>B8</f>
        <v>TELEFLEX MEDICAL SRL</v>
      </c>
      <c r="C17" s="217">
        <v>1</v>
      </c>
      <c r="D17" s="206">
        <v>1</v>
      </c>
      <c r="E17" s="207">
        <v>1</v>
      </c>
      <c r="F17" s="518">
        <f t="shared" si="0"/>
        <v>1</v>
      </c>
      <c r="G17" s="789">
        <f>MAX(F17:F19)</f>
        <v>1</v>
      </c>
      <c r="H17" s="414">
        <f>F17/$G17</f>
        <v>1</v>
      </c>
      <c r="I17" s="792">
        <v>5</v>
      </c>
      <c r="J17" s="88">
        <f>H17*I$17</f>
        <v>5</v>
      </c>
      <c r="K17" s="796"/>
    </row>
    <row r="18" spans="1:11" ht="15.75" x14ac:dyDescent="0.2">
      <c r="A18" s="787"/>
      <c r="B18" s="400" t="str">
        <f>B9</f>
        <v>COLOPLAST</v>
      </c>
      <c r="C18" s="218">
        <v>1</v>
      </c>
      <c r="D18" s="209">
        <v>1</v>
      </c>
      <c r="E18" s="210">
        <v>1</v>
      </c>
      <c r="F18" s="519">
        <f t="shared" si="0"/>
        <v>1</v>
      </c>
      <c r="G18" s="790"/>
      <c r="H18" s="415">
        <f>F18/$G17</f>
        <v>1</v>
      </c>
      <c r="I18" s="793"/>
      <c r="J18" s="91">
        <f>H18*I$17</f>
        <v>5</v>
      </c>
      <c r="K18" s="796"/>
    </row>
    <row r="19" spans="1:11" ht="16.5" thickBot="1" x14ac:dyDescent="0.25">
      <c r="A19" s="805"/>
      <c r="B19" s="493" t="str">
        <f>B10</f>
        <v>CARBINI SRL</v>
      </c>
      <c r="C19" s="220">
        <v>1</v>
      </c>
      <c r="D19" s="215">
        <v>1</v>
      </c>
      <c r="E19" s="216">
        <v>1</v>
      </c>
      <c r="F19" s="521">
        <f t="shared" si="0"/>
        <v>1</v>
      </c>
      <c r="G19" s="806"/>
      <c r="H19" s="416">
        <f>F19/$G17</f>
        <v>1</v>
      </c>
      <c r="I19" s="807"/>
      <c r="J19" s="102">
        <f>H19*I$17</f>
        <v>5</v>
      </c>
      <c r="K19" s="797"/>
    </row>
    <row r="20" spans="1:11" ht="16.5" thickBot="1" x14ac:dyDescent="0.3">
      <c r="A20" s="103"/>
      <c r="B20" s="104"/>
      <c r="C20" s="105"/>
      <c r="D20" s="105"/>
      <c r="E20" s="105"/>
      <c r="F20" s="105"/>
      <c r="G20" s="105"/>
      <c r="H20" s="105"/>
      <c r="I20" s="105"/>
      <c r="J20" s="105"/>
      <c r="K20" s="105"/>
    </row>
    <row r="21" spans="1:11" ht="15.75" x14ac:dyDescent="0.25">
      <c r="A21" s="798" t="s">
        <v>627</v>
      </c>
      <c r="B21" s="799"/>
      <c r="C21" s="106"/>
      <c r="D21" s="106"/>
      <c r="E21" s="106"/>
      <c r="F21" s="106"/>
      <c r="G21" s="106"/>
      <c r="H21" s="105"/>
      <c r="I21" s="105"/>
      <c r="J21" s="105"/>
      <c r="K21" s="105"/>
    </row>
    <row r="22" spans="1:11" ht="16.5" thickBot="1" x14ac:dyDescent="0.3">
      <c r="A22" s="800"/>
      <c r="B22" s="801"/>
      <c r="C22" s="106"/>
      <c r="D22" s="106"/>
      <c r="E22" s="106"/>
      <c r="F22" s="106"/>
      <c r="G22" s="106"/>
      <c r="H22" s="105"/>
      <c r="I22" s="105"/>
      <c r="J22" s="105"/>
      <c r="K22" s="105"/>
    </row>
    <row r="23" spans="1:11" ht="15.75" x14ac:dyDescent="0.25">
      <c r="A23" s="107" t="str">
        <f>B8</f>
        <v>TELEFLEX MEDICAL SRL</v>
      </c>
      <c r="B23" s="108">
        <f>J8+J11+J14+J17</f>
        <v>80</v>
      </c>
      <c r="C23" s="599"/>
      <c r="D23" s="531"/>
      <c r="E23" s="531"/>
      <c r="F23" s="532"/>
      <c r="G23" s="109"/>
      <c r="H23" s="105"/>
      <c r="I23" s="105"/>
      <c r="J23" s="105"/>
      <c r="K23" s="105"/>
    </row>
    <row r="24" spans="1:11" ht="15.75" x14ac:dyDescent="0.25">
      <c r="A24" s="110" t="str">
        <f>B9</f>
        <v>COLOPLAST</v>
      </c>
      <c r="B24" s="111">
        <f>J9+J12+J15+J18</f>
        <v>80</v>
      </c>
      <c r="C24" s="599"/>
      <c r="D24" s="531"/>
      <c r="E24" s="531"/>
      <c r="F24" s="532"/>
      <c r="G24" s="109"/>
      <c r="H24" s="105"/>
      <c r="I24" s="105"/>
      <c r="J24" s="105"/>
      <c r="K24" s="105"/>
    </row>
    <row r="25" spans="1:11" ht="16.5" thickBot="1" x14ac:dyDescent="0.3">
      <c r="A25" s="112" t="str">
        <f>B10</f>
        <v>CARBINI SRL</v>
      </c>
      <c r="B25" s="113">
        <f>J10+J13+J16+J19</f>
        <v>67.5</v>
      </c>
      <c r="C25" s="599"/>
      <c r="D25" s="531"/>
      <c r="E25" s="531"/>
      <c r="F25" s="532"/>
      <c r="G25" s="109"/>
      <c r="H25" s="105"/>
      <c r="I25" s="105"/>
      <c r="J25" s="105"/>
      <c r="K25" s="105"/>
    </row>
  </sheetData>
  <sheetProtection formatCells="0" formatColumns="0" formatRows="0" insertColumns="0" insertRows="0" insertHyperlinks="0" deleteColumns="0" deleteRows="0" sort="0" autoFilter="0" pivotTables="0"/>
  <mergeCells count="19">
    <mergeCell ref="A8:A10"/>
    <mergeCell ref="G8:G10"/>
    <mergeCell ref="I8:I10"/>
    <mergeCell ref="I11:I13"/>
    <mergeCell ref="K8:K19"/>
    <mergeCell ref="I17:I19"/>
    <mergeCell ref="I14:I16"/>
    <mergeCell ref="B1:K1"/>
    <mergeCell ref="A2:K2"/>
    <mergeCell ref="A3:K3"/>
    <mergeCell ref="A4:K4"/>
    <mergeCell ref="A5:K6"/>
    <mergeCell ref="A21:B22"/>
    <mergeCell ref="A11:A13"/>
    <mergeCell ref="G11:G13"/>
    <mergeCell ref="G14:G16"/>
    <mergeCell ref="G17:G19"/>
    <mergeCell ref="A17:A19"/>
    <mergeCell ref="A14:A16"/>
  </mergeCells>
  <conditionalFormatting sqref="F23:F25">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oglio52"/>
  <dimension ref="A1:M22"/>
  <sheetViews>
    <sheetView workbookViewId="0">
      <selection activeCell="J10" sqref="J10:K10"/>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3.5703125" style="77"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468</v>
      </c>
      <c r="B2" s="775"/>
      <c r="C2" s="775"/>
      <c r="D2" s="775"/>
      <c r="E2" s="775"/>
      <c r="F2" s="775"/>
      <c r="G2" s="775"/>
      <c r="H2" s="775"/>
      <c r="I2" s="775"/>
      <c r="J2" s="775"/>
      <c r="K2" s="776"/>
      <c r="L2" s="105"/>
      <c r="M2" s="105"/>
    </row>
    <row r="3" spans="1:13" ht="21" thickBot="1" x14ac:dyDescent="0.35">
      <c r="A3" s="865">
        <f>'Elenco Lotti'!B88</f>
        <v>9822089441</v>
      </c>
      <c r="B3" s="866"/>
      <c r="C3" s="866"/>
      <c r="D3" s="866"/>
      <c r="E3" s="866"/>
      <c r="F3" s="866"/>
      <c r="G3" s="866"/>
      <c r="H3" s="866"/>
      <c r="I3" s="866"/>
      <c r="J3" s="866"/>
      <c r="K3" s="867"/>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4" customHeight="1" x14ac:dyDescent="0.25">
      <c r="A5" s="780" t="str">
        <f>'Elenco Lotti'!C88</f>
        <v>Catetere Foley a 2 vie in  silicone punta cilindrica, piena  con palloncino 5/10 ml misure da CH12 a CH24</v>
      </c>
      <c r="B5" s="781"/>
      <c r="C5" s="781"/>
      <c r="D5" s="781"/>
      <c r="E5" s="781"/>
      <c r="F5" s="781"/>
      <c r="G5" s="781"/>
      <c r="H5" s="781"/>
      <c r="I5" s="781"/>
      <c r="J5" s="781"/>
      <c r="K5" s="782"/>
      <c r="L5" s="105"/>
      <c r="M5" s="105"/>
    </row>
    <row r="6" spans="1:13" ht="24"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25'!A23</f>
        <v>TELEFLEX MEDICAL SRL</v>
      </c>
      <c r="J8" s="811">
        <f>'LOTTO 25'!B23</f>
        <v>80</v>
      </c>
      <c r="K8" s="812"/>
      <c r="L8" s="117"/>
      <c r="M8" s="118"/>
    </row>
    <row r="9" spans="1:13" ht="16.5" thickBot="1" x14ac:dyDescent="0.3">
      <c r="A9" s="808"/>
      <c r="B9" s="808"/>
      <c r="C9" s="808"/>
      <c r="D9" s="808"/>
      <c r="E9" s="808"/>
      <c r="F9" s="808"/>
      <c r="G9" s="808"/>
      <c r="H9" s="808"/>
      <c r="I9" s="144" t="str">
        <f>'LOTTO 25'!A24</f>
        <v>COLOPLAST</v>
      </c>
      <c r="J9" s="811">
        <f>'LOTTO 25'!B24</f>
        <v>80</v>
      </c>
      <c r="K9" s="812"/>
      <c r="L9" s="117"/>
      <c r="M9" s="118"/>
    </row>
    <row r="10" spans="1:13" ht="16.5" thickBot="1" x14ac:dyDescent="0.3">
      <c r="A10" s="813" t="s">
        <v>430</v>
      </c>
      <c r="B10" s="814"/>
      <c r="C10" s="814"/>
      <c r="D10" s="815"/>
      <c r="E10" s="119"/>
      <c r="F10" s="119"/>
      <c r="G10" s="119"/>
      <c r="H10" s="119"/>
      <c r="I10" s="144" t="str">
        <f>'LOTTO 25'!A25</f>
        <v>CARBINI SRL</v>
      </c>
      <c r="J10" s="811">
        <f>'LOTTO 25'!B25</f>
        <v>67.5</v>
      </c>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59"/>
      <c r="F12" s="105"/>
      <c r="G12" s="822" t="s">
        <v>432</v>
      </c>
      <c r="H12" s="823"/>
      <c r="I12" s="144"/>
      <c r="J12" s="811"/>
      <c r="K12" s="812"/>
      <c r="L12" s="117"/>
      <c r="M12" s="118"/>
    </row>
    <row r="13" spans="1:13" ht="16.5" thickBot="1" x14ac:dyDescent="0.3">
      <c r="A13" s="819" t="s">
        <v>433</v>
      </c>
      <c r="B13" s="820"/>
      <c r="C13" s="820"/>
      <c r="D13" s="821"/>
      <c r="E13" s="259"/>
      <c r="F13" s="105"/>
      <c r="G13" s="824">
        <f>'Elenco Lotti'!O88</f>
        <v>9911</v>
      </c>
      <c r="H13" s="825"/>
      <c r="I13" s="144"/>
      <c r="J13" s="811"/>
      <c r="K13" s="812"/>
      <c r="L13" s="117"/>
      <c r="M13" s="118"/>
    </row>
    <row r="14" spans="1:13" ht="16.5" thickBot="1" x14ac:dyDescent="0.3">
      <c r="A14" s="855"/>
      <c r="B14" s="856"/>
      <c r="C14" s="856"/>
      <c r="D14" s="857"/>
      <c r="E14" s="259"/>
      <c r="F14" s="105"/>
      <c r="G14" s="152"/>
      <c r="H14" s="152"/>
      <c r="I14" s="144"/>
      <c r="J14" s="811"/>
      <c r="K14" s="812"/>
      <c r="L14" s="117"/>
      <c r="M14" s="118"/>
    </row>
    <row r="15" spans="1:13" ht="16.5" thickBot="1" x14ac:dyDescent="0.3">
      <c r="A15" s="826" t="s">
        <v>434</v>
      </c>
      <c r="B15" s="820"/>
      <c r="C15" s="820"/>
      <c r="D15" s="821"/>
      <c r="E15" s="259"/>
      <c r="F15" s="105"/>
      <c r="G15" s="827"/>
      <c r="H15" s="827"/>
      <c r="I15" s="150"/>
      <c r="J15" s="828"/>
      <c r="K15" s="829"/>
      <c r="L15" s="105"/>
      <c r="M15" s="105"/>
    </row>
    <row r="16" spans="1:13" ht="15.75" x14ac:dyDescent="0.25">
      <c r="A16" s="819" t="s">
        <v>435</v>
      </c>
      <c r="B16" s="820"/>
      <c r="C16" s="820"/>
      <c r="D16" s="821"/>
      <c r="E16" s="259"/>
      <c r="F16" s="105"/>
      <c r="G16" s="830"/>
      <c r="H16" s="830"/>
      <c r="I16" s="105"/>
      <c r="J16" s="105"/>
      <c r="K16" s="105"/>
      <c r="L16" s="105"/>
      <c r="M16" s="105"/>
    </row>
    <row r="17" spans="1:13" ht="16.5" thickBot="1" x14ac:dyDescent="0.3">
      <c r="A17" s="831"/>
      <c r="B17" s="832"/>
      <c r="C17" s="832"/>
      <c r="D17" s="833"/>
      <c r="E17" s="259"/>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132" t="str">
        <f>I8</f>
        <v>TELEFLEX MEDICAL SRL</v>
      </c>
      <c r="B20" s="202"/>
      <c r="C20" s="835">
        <v>0.5</v>
      </c>
      <c r="D20" s="835">
        <f>MAX(B20:B22)</f>
        <v>0</v>
      </c>
      <c r="E20" s="260" t="e">
        <f>POWER(B20/$D$20,$C$20)</f>
        <v>#DIV/0!</v>
      </c>
      <c r="F20" s="835">
        <v>40</v>
      </c>
      <c r="G20" s="260" t="e">
        <f>E20*$F$20</f>
        <v>#DIV/0!</v>
      </c>
      <c r="H20" s="134">
        <f>TRUNC($G$13-($G$13/100*B20),2)</f>
        <v>9911</v>
      </c>
      <c r="I20" s="135" t="str">
        <f>A20</f>
        <v>TELEFLEX MEDICAL SRL</v>
      </c>
      <c r="J20" s="260">
        <f>IF(I20=I8,J8,IF(I20=$H$7,$I$7,IF(I20=$H$8,$I$8,IF(I20=#REF!,#REF!,IF(I20=$H$10,$I$10,IF(I20=$H$11,$I$11,"1"))))))</f>
        <v>80</v>
      </c>
      <c r="K20" s="260" t="e">
        <f>G20</f>
        <v>#DIV/0!</v>
      </c>
      <c r="L20" s="70" t="e">
        <f>SUM(J20,K20)</f>
        <v>#DIV/0!</v>
      </c>
      <c r="M20" s="71" t="e">
        <f>IF(AND(K20&gt;=20,J20&gt;=60),"ANOMALIA","NO ANOMALIA")</f>
        <v>#DIV/0!</v>
      </c>
    </row>
    <row r="21" spans="1:13" ht="15.75" x14ac:dyDescent="0.2">
      <c r="A21" s="136" t="str">
        <f>I9</f>
        <v>COLOPLAST</v>
      </c>
      <c r="B21" s="203"/>
      <c r="C21" s="836"/>
      <c r="D21" s="836"/>
      <c r="E21" s="261" t="e">
        <f>POWER(B21/$D$20,$C$20)</f>
        <v>#DIV/0!</v>
      </c>
      <c r="F21" s="836"/>
      <c r="G21" s="261" t="e">
        <f>E21*$F$20</f>
        <v>#DIV/0!</v>
      </c>
      <c r="H21" s="138">
        <f>TRUNC($G$13-($G$13/100*B21),2)</f>
        <v>9911</v>
      </c>
      <c r="I21" s="139" t="str">
        <f>A21</f>
        <v>COLOPLAST</v>
      </c>
      <c r="J21" s="261">
        <f>IF(I21=I9,J9,IF(I21=$H$7,$I$7,IF(I21=$H$8,$I$8,IF(I21=#REF!,#REF!,IF(I21=$H$10,$I$10,IF(I21=$H$11,$I$11,"1"))))))</f>
        <v>80</v>
      </c>
      <c r="K21" s="261" t="e">
        <f>G21</f>
        <v>#DIV/0!</v>
      </c>
      <c r="L21" s="72" t="e">
        <f>SUM(J21,K21)</f>
        <v>#DIV/0!</v>
      </c>
      <c r="M21" s="73" t="e">
        <f>IF(AND(K21&gt;=20,J21&gt;=60),"ANOMALIA","NO ANOMALIA")</f>
        <v>#DIV/0!</v>
      </c>
    </row>
    <row r="22" spans="1:13" ht="16.5" thickBot="1" x14ac:dyDescent="0.25">
      <c r="A22" s="140" t="str">
        <f>I10</f>
        <v>CARBINI SRL</v>
      </c>
      <c r="B22" s="204"/>
      <c r="C22" s="837"/>
      <c r="D22" s="837"/>
      <c r="E22" s="262" t="e">
        <f>POWER(B22/$D$20,$C$20)</f>
        <v>#DIV/0!</v>
      </c>
      <c r="F22" s="837"/>
      <c r="G22" s="262" t="e">
        <f>E22*$F$20</f>
        <v>#DIV/0!</v>
      </c>
      <c r="H22" s="142">
        <f>TRUNC($G$13-($G$13/100*B22),2)</f>
        <v>9911</v>
      </c>
      <c r="I22" s="143" t="str">
        <f>A22</f>
        <v>CARBINI SRL</v>
      </c>
      <c r="J22" s="262">
        <f>IF(I22=I10,J10,IF(I22=$H$7,$I$7,IF(I22=$H$8,$I$8,IF(I22=#REF!,#REF!,IF(I22=$H$10,$I$10,IF(I22=$H$11,$I$11,"1"))))))</f>
        <v>67.5</v>
      </c>
      <c r="K22" s="262" t="e">
        <f>G22</f>
        <v>#DIV/0!</v>
      </c>
      <c r="L22" s="74" t="e">
        <f>SUM(J22,K22)</f>
        <v>#DIV/0!</v>
      </c>
      <c r="M22" s="75" t="e">
        <f>IF(AND(K22&gt;=20,J22&gt;=60),"ANOMALIA","NO ANOMALIA")</f>
        <v>#DIV/0!</v>
      </c>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2"/>
    <mergeCell ref="D20:D22"/>
    <mergeCell ref="F20:F22"/>
  </mergeCells>
  <conditionalFormatting sqref="M20:M22">
    <cfRule type="containsText" dxfId="595" priority="1" operator="containsText" text="NO ANOMALIA">
      <formula>NOT(ISERROR(SEARCH("NO ANOMALIA",M20)))</formula>
    </cfRule>
    <cfRule type="containsText" dxfId="594" priority="2" operator="containsText" text="ANOMALIA">
      <formula>NOT(ISERROR(SEARCH("ANOMALIA",M20)))</formula>
    </cfRule>
  </conditionalFormatting>
  <conditionalFormatting sqref="M20:M22">
    <cfRule type="containsText" dxfId="593" priority="3" operator="containsText" text="ANOMALIA">
      <formula>NOT(ISERROR(SEARCH("ANOMALIA",M20)))</formula>
    </cfRule>
  </conditionalFormatting>
  <conditionalFormatting sqref="L20:L22">
    <cfRule type="expression" dxfId="592" priority="4">
      <formula>L20=MAX($L$20:$L$26)</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oglio53">
    <pageSetUpPr fitToPage="1"/>
  </sheetPr>
  <dimension ref="A1:K30"/>
  <sheetViews>
    <sheetView topLeftCell="A7" workbookViewId="0">
      <selection activeCell="F28" sqref="F2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469</v>
      </c>
      <c r="B2" s="775"/>
      <c r="C2" s="775"/>
      <c r="D2" s="775"/>
      <c r="E2" s="775"/>
      <c r="F2" s="775"/>
      <c r="G2" s="775"/>
      <c r="H2" s="775"/>
      <c r="I2" s="775"/>
      <c r="J2" s="775"/>
      <c r="K2" s="776"/>
    </row>
    <row r="3" spans="1:11" ht="21" thickBot="1" x14ac:dyDescent="0.35">
      <c r="A3" s="777" t="str">
        <f>'Elenco Lotti'!B91</f>
        <v>9822213A93</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Lotti'!C91</f>
        <v xml:space="preserve">Catetere Foley a 2 vie in lattice siliconato punta cilindrica, piena due fori contrapposti, con palloncino 5/15 ml misure da CH12 a CH24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542" t="s">
        <v>413</v>
      </c>
      <c r="B7" s="79" t="s">
        <v>414</v>
      </c>
      <c r="C7" s="80" t="s">
        <v>445</v>
      </c>
      <c r="D7" s="81" t="s">
        <v>446</v>
      </c>
      <c r="E7" s="82" t="s">
        <v>447</v>
      </c>
      <c r="F7" s="83" t="s">
        <v>415</v>
      </c>
      <c r="G7" s="84" t="s">
        <v>416</v>
      </c>
      <c r="H7" s="85" t="s">
        <v>417</v>
      </c>
      <c r="I7" s="85" t="s">
        <v>418</v>
      </c>
      <c r="J7" s="86" t="s">
        <v>419</v>
      </c>
      <c r="K7" s="83" t="s">
        <v>420</v>
      </c>
    </row>
    <row r="8" spans="1:11" ht="16.5" customHeight="1" x14ac:dyDescent="0.2">
      <c r="A8" s="786" t="s">
        <v>622</v>
      </c>
      <c r="B8" s="468" t="str">
        <f>'Elenco Lotti'!R91</f>
        <v>ANTONIO PELLECCHIA SRL</v>
      </c>
      <c r="C8" s="89">
        <v>0.75</v>
      </c>
      <c r="D8" s="513">
        <v>0.75</v>
      </c>
      <c r="E8" s="88">
        <v>0.75</v>
      </c>
      <c r="F8" s="518">
        <f>AVERAGE(C8:E8)</f>
        <v>0.75</v>
      </c>
      <c r="G8" s="789">
        <f>MAX(F8:F11)</f>
        <v>0.75</v>
      </c>
      <c r="H8" s="513">
        <f>F8/$G8</f>
        <v>1</v>
      </c>
      <c r="I8" s="792">
        <v>50</v>
      </c>
      <c r="J8" s="88">
        <f>H8*I$8</f>
        <v>50</v>
      </c>
      <c r="K8" s="869" t="s">
        <v>651</v>
      </c>
    </row>
    <row r="9" spans="1:11" ht="15.75" x14ac:dyDescent="0.2">
      <c r="A9" s="787"/>
      <c r="B9" s="469" t="str">
        <f>'Elenco Lotti'!R92</f>
        <v>TELEFLEX MEDICAL SRL</v>
      </c>
      <c r="C9" s="92">
        <v>0.75</v>
      </c>
      <c r="D9" s="514">
        <v>0.75</v>
      </c>
      <c r="E9" s="91">
        <v>0.75</v>
      </c>
      <c r="F9" s="519">
        <f t="shared" ref="F9:F23" si="0">AVERAGE(C9:E9)</f>
        <v>0.75</v>
      </c>
      <c r="G9" s="790"/>
      <c r="H9" s="514">
        <f>F9/$G8</f>
        <v>1</v>
      </c>
      <c r="I9" s="793"/>
      <c r="J9" s="91">
        <f>H9*I$8</f>
        <v>50</v>
      </c>
      <c r="K9" s="870"/>
    </row>
    <row r="10" spans="1:11" ht="15.75" x14ac:dyDescent="0.2">
      <c r="A10" s="787"/>
      <c r="B10" s="469" t="str">
        <f>'Elenco Lotti'!R93</f>
        <v>CARBINI SRL</v>
      </c>
      <c r="C10" s="92">
        <v>0.75</v>
      </c>
      <c r="D10" s="514">
        <v>0.75</v>
      </c>
      <c r="E10" s="91">
        <v>0.75</v>
      </c>
      <c r="F10" s="519">
        <f t="shared" si="0"/>
        <v>0.75</v>
      </c>
      <c r="G10" s="790"/>
      <c r="H10" s="514">
        <f>F10/$G8</f>
        <v>1</v>
      </c>
      <c r="I10" s="793"/>
      <c r="J10" s="91">
        <f>H10*I$8</f>
        <v>50</v>
      </c>
      <c r="K10" s="870"/>
    </row>
    <row r="11" spans="1:11" ht="16.5" thickBot="1" x14ac:dyDescent="0.25">
      <c r="A11" s="805"/>
      <c r="B11" s="485" t="str">
        <f>'Elenco Lotti'!R94</f>
        <v>CLINI-LAB SRL</v>
      </c>
      <c r="C11" s="95">
        <v>0.75</v>
      </c>
      <c r="D11" s="515">
        <v>0.75</v>
      </c>
      <c r="E11" s="94">
        <v>0.75</v>
      </c>
      <c r="F11" s="521">
        <f t="shared" si="0"/>
        <v>0.75</v>
      </c>
      <c r="G11" s="806"/>
      <c r="H11" s="517">
        <f>F11/$G8</f>
        <v>1</v>
      </c>
      <c r="I11" s="807"/>
      <c r="J11" s="102">
        <f>H11*I$8</f>
        <v>50</v>
      </c>
      <c r="K11" s="870"/>
    </row>
    <row r="12" spans="1:11" ht="15.75" customHeight="1" x14ac:dyDescent="0.2">
      <c r="A12" s="860" t="s">
        <v>623</v>
      </c>
      <c r="B12" s="399" t="str">
        <f>B8</f>
        <v>ANTONIO PELLECCHIA SRL</v>
      </c>
      <c r="C12" s="89">
        <v>0.75</v>
      </c>
      <c r="D12" s="513">
        <v>0.75</v>
      </c>
      <c r="E12" s="88">
        <v>0.75</v>
      </c>
      <c r="F12" s="498">
        <f t="shared" si="0"/>
        <v>0.75</v>
      </c>
      <c r="G12" s="861">
        <f>MAX(F12:F15)</f>
        <v>0.75</v>
      </c>
      <c r="H12" s="522">
        <f>F12/$G12</f>
        <v>1</v>
      </c>
      <c r="I12" s="859">
        <v>15</v>
      </c>
      <c r="J12" s="222">
        <f>H12*I$12</f>
        <v>15</v>
      </c>
      <c r="K12" s="870"/>
    </row>
    <row r="13" spans="1:11" ht="15.75" x14ac:dyDescent="0.2">
      <c r="A13" s="787"/>
      <c r="B13" s="400" t="str">
        <f>B9</f>
        <v>TELEFLEX MEDICAL SRL</v>
      </c>
      <c r="C13" s="92">
        <v>0.75</v>
      </c>
      <c r="D13" s="514">
        <v>0.75</v>
      </c>
      <c r="E13" s="91">
        <v>0.75</v>
      </c>
      <c r="F13" s="519">
        <f t="shared" si="0"/>
        <v>0.75</v>
      </c>
      <c r="G13" s="790"/>
      <c r="H13" s="514">
        <f>F13/$G12</f>
        <v>1</v>
      </c>
      <c r="I13" s="793"/>
      <c r="J13" s="91">
        <f>H13*I$12</f>
        <v>15</v>
      </c>
      <c r="K13" s="870"/>
    </row>
    <row r="14" spans="1:11" ht="15.75" x14ac:dyDescent="0.2">
      <c r="A14" s="787"/>
      <c r="B14" s="400" t="str">
        <f>B10</f>
        <v>CARBINI SRL</v>
      </c>
      <c r="C14" s="92">
        <v>0.75</v>
      </c>
      <c r="D14" s="514">
        <v>0.75</v>
      </c>
      <c r="E14" s="91">
        <v>0.75</v>
      </c>
      <c r="F14" s="519">
        <f t="shared" si="0"/>
        <v>0.75</v>
      </c>
      <c r="G14" s="790"/>
      <c r="H14" s="514">
        <f>F14/$G12</f>
        <v>1</v>
      </c>
      <c r="I14" s="793"/>
      <c r="J14" s="91">
        <f>H14*I$12</f>
        <v>15</v>
      </c>
      <c r="K14" s="870"/>
    </row>
    <row r="15" spans="1:11" ht="16.5" thickBot="1" x14ac:dyDescent="0.25">
      <c r="A15" s="788"/>
      <c r="B15" s="497" t="str">
        <f>B11</f>
        <v>CLINI-LAB SRL</v>
      </c>
      <c r="C15" s="95">
        <v>0.75</v>
      </c>
      <c r="D15" s="515">
        <v>0.75</v>
      </c>
      <c r="E15" s="94">
        <v>0.75</v>
      </c>
      <c r="F15" s="520">
        <f t="shared" si="0"/>
        <v>0.75</v>
      </c>
      <c r="G15" s="791"/>
      <c r="H15" s="515">
        <f>F15/$G12</f>
        <v>1</v>
      </c>
      <c r="I15" s="794"/>
      <c r="J15" s="94">
        <f>H15*I$12</f>
        <v>15</v>
      </c>
      <c r="K15" s="870"/>
    </row>
    <row r="16" spans="1:11" ht="15.75" customHeight="1" x14ac:dyDescent="0.2">
      <c r="A16" s="786" t="s">
        <v>427</v>
      </c>
      <c r="B16" s="478" t="str">
        <f>B8</f>
        <v>ANTONIO PELLECCHIA SRL</v>
      </c>
      <c r="C16" s="89">
        <v>0.75</v>
      </c>
      <c r="D16" s="513">
        <v>0.75</v>
      </c>
      <c r="E16" s="88">
        <v>0.75</v>
      </c>
      <c r="F16" s="518">
        <f t="shared" si="0"/>
        <v>0.75</v>
      </c>
      <c r="G16" s="789">
        <f>MAX(F16:F19)</f>
        <v>0.75</v>
      </c>
      <c r="H16" s="513">
        <f>F16/$G16</f>
        <v>1</v>
      </c>
      <c r="I16" s="792">
        <v>10</v>
      </c>
      <c r="J16" s="88">
        <f>H16*I$16</f>
        <v>10</v>
      </c>
      <c r="K16" s="870"/>
    </row>
    <row r="17" spans="1:11" ht="15.75" x14ac:dyDescent="0.2">
      <c r="A17" s="787"/>
      <c r="B17" s="400" t="str">
        <f>B9</f>
        <v>TELEFLEX MEDICAL SRL</v>
      </c>
      <c r="C17" s="92">
        <v>0.75</v>
      </c>
      <c r="D17" s="514">
        <v>0.75</v>
      </c>
      <c r="E17" s="91">
        <v>0.75</v>
      </c>
      <c r="F17" s="519">
        <f t="shared" si="0"/>
        <v>0.75</v>
      </c>
      <c r="G17" s="790"/>
      <c r="H17" s="514">
        <f>F17/$G16</f>
        <v>1</v>
      </c>
      <c r="I17" s="793"/>
      <c r="J17" s="91">
        <f>H17*I$16</f>
        <v>10</v>
      </c>
      <c r="K17" s="870"/>
    </row>
    <row r="18" spans="1:11" ht="15.75" x14ac:dyDescent="0.2">
      <c r="A18" s="787"/>
      <c r="B18" s="400" t="str">
        <f>B10</f>
        <v>CARBINI SRL</v>
      </c>
      <c r="C18" s="92">
        <v>0.75</v>
      </c>
      <c r="D18" s="514">
        <v>0.75</v>
      </c>
      <c r="E18" s="91">
        <v>0.75</v>
      </c>
      <c r="F18" s="519">
        <f t="shared" si="0"/>
        <v>0.75</v>
      </c>
      <c r="G18" s="790"/>
      <c r="H18" s="514">
        <f>F18/$G16</f>
        <v>1</v>
      </c>
      <c r="I18" s="793"/>
      <c r="J18" s="91">
        <f>H18*I$16</f>
        <v>10</v>
      </c>
      <c r="K18" s="870"/>
    </row>
    <row r="19" spans="1:11" ht="16.5" thickBot="1" x14ac:dyDescent="0.25">
      <c r="A19" s="805"/>
      <c r="B19" s="401" t="str">
        <f>B11</f>
        <v>CLINI-LAB SRL</v>
      </c>
      <c r="C19" s="95">
        <v>0.75</v>
      </c>
      <c r="D19" s="515">
        <v>0.75</v>
      </c>
      <c r="E19" s="94">
        <v>0.75</v>
      </c>
      <c r="F19" s="520">
        <f t="shared" si="0"/>
        <v>0.75</v>
      </c>
      <c r="G19" s="791"/>
      <c r="H19" s="515">
        <f>F19/$G16</f>
        <v>1</v>
      </c>
      <c r="I19" s="794"/>
      <c r="J19" s="94">
        <f>H19*I$16</f>
        <v>10</v>
      </c>
      <c r="K19" s="870"/>
    </row>
    <row r="20" spans="1:11" ht="15.75" x14ac:dyDescent="0.2">
      <c r="A20" s="786" t="s">
        <v>621</v>
      </c>
      <c r="B20" s="478" t="str">
        <f>B8</f>
        <v>ANTONIO PELLECCHIA SRL</v>
      </c>
      <c r="C20" s="89">
        <v>1</v>
      </c>
      <c r="D20" s="513">
        <v>1</v>
      </c>
      <c r="E20" s="88">
        <v>1</v>
      </c>
      <c r="F20" s="518">
        <f t="shared" si="0"/>
        <v>1</v>
      </c>
      <c r="G20" s="789">
        <f>MAX(F20:F23)</f>
        <v>1</v>
      </c>
      <c r="H20" s="513">
        <f>F20/$G20</f>
        <v>1</v>
      </c>
      <c r="I20" s="792">
        <v>5</v>
      </c>
      <c r="J20" s="88">
        <f>H20*I$20</f>
        <v>5</v>
      </c>
      <c r="K20" s="870"/>
    </row>
    <row r="21" spans="1:11" ht="15.75" x14ac:dyDescent="0.2">
      <c r="A21" s="787"/>
      <c r="B21" s="400" t="str">
        <f>B9</f>
        <v>TELEFLEX MEDICAL SRL</v>
      </c>
      <c r="C21" s="92">
        <v>1</v>
      </c>
      <c r="D21" s="514">
        <v>1</v>
      </c>
      <c r="E21" s="91">
        <v>1</v>
      </c>
      <c r="F21" s="519">
        <f t="shared" si="0"/>
        <v>1</v>
      </c>
      <c r="G21" s="790"/>
      <c r="H21" s="514">
        <f>F21/$G20</f>
        <v>1</v>
      </c>
      <c r="I21" s="793"/>
      <c r="J21" s="91">
        <f>H21*I$20</f>
        <v>5</v>
      </c>
      <c r="K21" s="870"/>
    </row>
    <row r="22" spans="1:11" ht="15.75" x14ac:dyDescent="0.2">
      <c r="A22" s="787"/>
      <c r="B22" s="400" t="str">
        <f>B10</f>
        <v>CARBINI SRL</v>
      </c>
      <c r="C22" s="92">
        <v>1</v>
      </c>
      <c r="D22" s="514">
        <v>1</v>
      </c>
      <c r="E22" s="91">
        <v>1</v>
      </c>
      <c r="F22" s="519">
        <f t="shared" si="0"/>
        <v>1</v>
      </c>
      <c r="G22" s="790"/>
      <c r="H22" s="514">
        <f>F22/$G20</f>
        <v>1</v>
      </c>
      <c r="I22" s="793"/>
      <c r="J22" s="91">
        <f>H22*I$20</f>
        <v>5</v>
      </c>
      <c r="K22" s="870"/>
    </row>
    <row r="23" spans="1:11" ht="16.5" thickBot="1" x14ac:dyDescent="0.25">
      <c r="A23" s="805"/>
      <c r="B23" s="493" t="str">
        <f>B11</f>
        <v>CLINI-LAB SRL</v>
      </c>
      <c r="C23" s="101">
        <v>1</v>
      </c>
      <c r="D23" s="517">
        <v>1</v>
      </c>
      <c r="E23" s="102">
        <v>1</v>
      </c>
      <c r="F23" s="521">
        <f t="shared" si="0"/>
        <v>1</v>
      </c>
      <c r="G23" s="806"/>
      <c r="H23" s="517">
        <f>F23/$G20</f>
        <v>1</v>
      </c>
      <c r="I23" s="807"/>
      <c r="J23" s="102">
        <f>H23*I$20</f>
        <v>5</v>
      </c>
      <c r="K23" s="871"/>
    </row>
    <row r="24" spans="1:11" ht="15.75" x14ac:dyDescent="0.25">
      <c r="A24" s="103"/>
      <c r="B24" s="104"/>
      <c r="C24" s="105"/>
      <c r="D24" s="105"/>
      <c r="E24" s="105"/>
      <c r="F24" s="105"/>
      <c r="G24" s="105"/>
      <c r="H24" s="105"/>
      <c r="I24" s="105"/>
      <c r="J24" s="105"/>
      <c r="K24" s="105"/>
    </row>
    <row r="25" spans="1:11" ht="15.75" x14ac:dyDescent="0.25">
      <c r="A25" s="868" t="s">
        <v>627</v>
      </c>
      <c r="B25" s="868"/>
      <c r="C25" s="106"/>
      <c r="D25" s="106"/>
      <c r="E25" s="106"/>
      <c r="F25" s="106"/>
      <c r="G25" s="106"/>
      <c r="H25" s="105"/>
      <c r="I25" s="105"/>
      <c r="J25" s="105"/>
      <c r="K25" s="105"/>
    </row>
    <row r="26" spans="1:11" ht="15.75" x14ac:dyDescent="0.25">
      <c r="A26" s="868"/>
      <c r="B26" s="868"/>
      <c r="C26" s="106"/>
      <c r="D26" s="106"/>
      <c r="E26" s="106"/>
      <c r="F26" s="106"/>
      <c r="G26" s="106"/>
      <c r="H26" s="105"/>
      <c r="I26" s="105"/>
      <c r="J26" s="105"/>
      <c r="K26" s="105"/>
    </row>
    <row r="27" spans="1:11" ht="15.75" x14ac:dyDescent="0.25">
      <c r="A27" s="537" t="str">
        <f>B8</f>
        <v>ANTONIO PELLECCHIA SRL</v>
      </c>
      <c r="B27" s="538">
        <f>J8+J12+J16+J20</f>
        <v>80</v>
      </c>
      <c r="C27" s="535"/>
      <c r="D27" s="531"/>
      <c r="E27" s="531"/>
      <c r="F27" s="532"/>
      <c r="G27" s="109"/>
      <c r="H27" s="105"/>
      <c r="I27" s="105"/>
      <c r="J27" s="105"/>
      <c r="K27" s="105"/>
    </row>
    <row r="28" spans="1:11" ht="15.75" x14ac:dyDescent="0.25">
      <c r="A28" s="537" t="str">
        <f>B9</f>
        <v>TELEFLEX MEDICAL SRL</v>
      </c>
      <c r="B28" s="538">
        <f>J9+J13+J17+J21</f>
        <v>80</v>
      </c>
      <c r="C28" s="535"/>
      <c r="D28" s="531"/>
      <c r="E28" s="531"/>
      <c r="F28" s="532"/>
      <c r="G28" s="109"/>
      <c r="H28" s="105"/>
      <c r="I28" s="105"/>
      <c r="J28" s="105"/>
      <c r="K28" s="105"/>
    </row>
    <row r="29" spans="1:11" ht="15.75" x14ac:dyDescent="0.25">
      <c r="A29" s="537" t="str">
        <f>B10</f>
        <v>CARBINI SRL</v>
      </c>
      <c r="B29" s="538">
        <f>J10+J14+J18+J22</f>
        <v>80</v>
      </c>
      <c r="C29" s="535"/>
      <c r="D29" s="531"/>
      <c r="E29" s="531"/>
      <c r="F29" s="532"/>
      <c r="G29" s="109"/>
      <c r="H29" s="105"/>
      <c r="I29" s="105"/>
      <c r="J29" s="105"/>
      <c r="K29" s="105"/>
    </row>
    <row r="30" spans="1:11" ht="15.75" x14ac:dyDescent="0.25">
      <c r="A30" s="537" t="str">
        <f>B11</f>
        <v>CLINI-LAB SRL</v>
      </c>
      <c r="B30" s="538">
        <f>J11+J15+J19+J23</f>
        <v>80</v>
      </c>
      <c r="C30" s="535"/>
      <c r="D30" s="531"/>
      <c r="E30" s="531"/>
      <c r="F30" s="532"/>
      <c r="G30" s="109"/>
      <c r="H30" s="105"/>
      <c r="I30" s="105"/>
      <c r="J30" s="105"/>
      <c r="K30" s="105"/>
    </row>
  </sheetData>
  <sheetProtection formatCells="0" formatColumns="0" formatRows="0" insertColumns="0" insertRows="0" insertHyperlinks="0" deleteColumns="0" deleteRows="0" sort="0" autoFilter="0" pivotTables="0"/>
  <mergeCells count="19">
    <mergeCell ref="A8:A11"/>
    <mergeCell ref="G8:G11"/>
    <mergeCell ref="I8:I11"/>
    <mergeCell ref="I12:I15"/>
    <mergeCell ref="K8:K23"/>
    <mergeCell ref="I20:I23"/>
    <mergeCell ref="I16:I19"/>
    <mergeCell ref="B1:K1"/>
    <mergeCell ref="A2:K2"/>
    <mergeCell ref="A3:K3"/>
    <mergeCell ref="A4:K4"/>
    <mergeCell ref="A5:K6"/>
    <mergeCell ref="A25:B26"/>
    <mergeCell ref="A12:A15"/>
    <mergeCell ref="G12:G15"/>
    <mergeCell ref="G16:G19"/>
    <mergeCell ref="G20:G23"/>
    <mergeCell ref="A20:A23"/>
    <mergeCell ref="A16:A19"/>
  </mergeCells>
  <conditionalFormatting sqref="F27:F3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oglio54"/>
  <dimension ref="A1:M26"/>
  <sheetViews>
    <sheetView topLeftCell="B1"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469</v>
      </c>
      <c r="B2" s="775"/>
      <c r="C2" s="775"/>
      <c r="D2" s="775"/>
      <c r="E2" s="775"/>
      <c r="F2" s="775"/>
      <c r="G2" s="775"/>
      <c r="H2" s="775"/>
      <c r="I2" s="775"/>
      <c r="J2" s="775"/>
      <c r="K2" s="776"/>
      <c r="L2" s="105"/>
      <c r="M2" s="105"/>
    </row>
    <row r="3" spans="1:13" ht="21" thickBot="1" x14ac:dyDescent="0.35">
      <c r="A3" s="777" t="str">
        <f>'Elenco Lotti'!B91</f>
        <v>9822213A93</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15.75" customHeight="1" x14ac:dyDescent="0.25">
      <c r="A5" s="780" t="str">
        <f>'Elenco Lotti'!C91</f>
        <v xml:space="preserve">Catetere Foley a 2 vie in lattice siliconato punta cilindrica, piena due fori contrapposti, con palloncino 5/15 ml misure da CH12 a CH24  </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26'!A27</f>
        <v>ANTONIO PELLECCHIA SRL</v>
      </c>
      <c r="J8" s="811">
        <f>'LOTTO 26'!B27</f>
        <v>80</v>
      </c>
      <c r="K8" s="812"/>
      <c r="L8" s="117"/>
      <c r="M8" s="118"/>
    </row>
    <row r="9" spans="1:13" ht="16.5" thickBot="1" x14ac:dyDescent="0.3">
      <c r="A9" s="808"/>
      <c r="B9" s="808"/>
      <c r="C9" s="808"/>
      <c r="D9" s="808"/>
      <c r="E9" s="808"/>
      <c r="F9" s="808"/>
      <c r="G9" s="808"/>
      <c r="H9" s="808"/>
      <c r="I9" s="144" t="str">
        <f>'LOTTO 26'!A28</f>
        <v>TELEFLEX MEDICAL SRL</v>
      </c>
      <c r="J9" s="811">
        <f>'LOTTO 26'!B28</f>
        <v>80</v>
      </c>
      <c r="K9" s="812"/>
      <c r="L9" s="117"/>
      <c r="M9" s="118"/>
    </row>
    <row r="10" spans="1:13" ht="16.5" thickBot="1" x14ac:dyDescent="0.3">
      <c r="A10" s="813" t="s">
        <v>430</v>
      </c>
      <c r="B10" s="814"/>
      <c r="C10" s="814"/>
      <c r="D10" s="815"/>
      <c r="E10" s="119"/>
      <c r="F10" s="119"/>
      <c r="G10" s="119"/>
      <c r="H10" s="119"/>
      <c r="I10" s="144" t="str">
        <f>'LOTTO 26'!A29</f>
        <v>CARBINI SRL</v>
      </c>
      <c r="J10" s="811">
        <f>'LOTTO 26'!B29</f>
        <v>80</v>
      </c>
      <c r="K10" s="812"/>
      <c r="L10" s="117"/>
      <c r="M10" s="118"/>
    </row>
    <row r="11" spans="1:13" ht="16.5" thickBot="1" x14ac:dyDescent="0.3">
      <c r="A11" s="816"/>
      <c r="B11" s="817"/>
      <c r="C11" s="817"/>
      <c r="D11" s="818"/>
      <c r="E11" s="119"/>
      <c r="F11" s="119"/>
      <c r="G11" s="119"/>
      <c r="H11" s="119"/>
      <c r="I11" s="144" t="str">
        <f>'LOTTO 26'!A30</f>
        <v>CLINI-LAB SRL</v>
      </c>
      <c r="J11" s="811">
        <f>'LOTTO 26'!B30</f>
        <v>80</v>
      </c>
      <c r="K11" s="812"/>
      <c r="L11" s="117"/>
      <c r="M11" s="118"/>
    </row>
    <row r="12" spans="1:13" ht="16.5" thickBot="1" x14ac:dyDescent="0.3">
      <c r="A12" s="819" t="s">
        <v>431</v>
      </c>
      <c r="B12" s="820"/>
      <c r="C12" s="820"/>
      <c r="D12" s="821"/>
      <c r="E12" s="259"/>
      <c r="F12" s="105"/>
      <c r="G12" s="822" t="s">
        <v>432</v>
      </c>
      <c r="H12" s="823"/>
      <c r="I12" s="144"/>
      <c r="J12" s="811"/>
      <c r="K12" s="812"/>
      <c r="L12" s="117"/>
      <c r="M12" s="118"/>
    </row>
    <row r="13" spans="1:13" ht="16.5" thickBot="1" x14ac:dyDescent="0.3">
      <c r="A13" s="819" t="s">
        <v>433</v>
      </c>
      <c r="B13" s="820"/>
      <c r="C13" s="820"/>
      <c r="D13" s="821"/>
      <c r="E13" s="259"/>
      <c r="F13" s="105"/>
      <c r="G13" s="824">
        <f>'Elenco Lotti'!O91</f>
        <v>131175</v>
      </c>
      <c r="H13" s="825"/>
      <c r="I13" s="144"/>
      <c r="J13" s="811"/>
      <c r="K13" s="812"/>
      <c r="L13" s="117"/>
      <c r="M13" s="118"/>
    </row>
    <row r="14" spans="1:13" ht="16.5" thickBot="1" x14ac:dyDescent="0.3">
      <c r="A14" s="855"/>
      <c r="B14" s="856"/>
      <c r="C14" s="856"/>
      <c r="D14" s="857"/>
      <c r="E14" s="259"/>
      <c r="F14" s="105"/>
      <c r="G14" s="152"/>
      <c r="H14" s="152"/>
      <c r="I14" s="144"/>
      <c r="J14" s="811"/>
      <c r="K14" s="812"/>
      <c r="L14" s="117"/>
      <c r="M14" s="118"/>
    </row>
    <row r="15" spans="1:13" ht="16.5" thickBot="1" x14ac:dyDescent="0.3">
      <c r="A15" s="826" t="s">
        <v>434</v>
      </c>
      <c r="B15" s="820"/>
      <c r="C15" s="820"/>
      <c r="D15" s="821"/>
      <c r="E15" s="259"/>
      <c r="F15" s="105"/>
      <c r="G15" s="827"/>
      <c r="H15" s="827"/>
      <c r="I15" s="150"/>
      <c r="J15" s="828"/>
      <c r="K15" s="829"/>
      <c r="L15" s="105"/>
      <c r="M15" s="105"/>
    </row>
    <row r="16" spans="1:13" ht="15.75" x14ac:dyDescent="0.25">
      <c r="A16" s="819" t="s">
        <v>435</v>
      </c>
      <c r="B16" s="820"/>
      <c r="C16" s="820"/>
      <c r="D16" s="821"/>
      <c r="E16" s="259"/>
      <c r="F16" s="105"/>
      <c r="G16" s="830"/>
      <c r="H16" s="830"/>
      <c r="I16" s="105"/>
      <c r="J16" s="105"/>
      <c r="K16" s="105"/>
      <c r="L16" s="105"/>
      <c r="M16" s="105"/>
    </row>
    <row r="17" spans="1:13" ht="16.5" thickBot="1" x14ac:dyDescent="0.3">
      <c r="A17" s="831"/>
      <c r="B17" s="832"/>
      <c r="C17" s="832"/>
      <c r="D17" s="833"/>
      <c r="E17" s="259"/>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ANTONIO PELLECCHIA SRL</v>
      </c>
      <c r="B20" s="223"/>
      <c r="C20" s="835">
        <v>0.5</v>
      </c>
      <c r="D20" s="835">
        <f>MAX(B20:B23)</f>
        <v>0</v>
      </c>
      <c r="E20" s="260" t="e">
        <f>POWER(B20/$D$20,$C$20)</f>
        <v>#DIV/0!</v>
      </c>
      <c r="F20" s="835">
        <v>40</v>
      </c>
      <c r="G20" s="260" t="e">
        <f>E20*$F$20</f>
        <v>#DIV/0!</v>
      </c>
      <c r="H20" s="134">
        <f>TRUNC($G$13-($G$13/100*B20),2)</f>
        <v>131175</v>
      </c>
      <c r="I20" s="193" t="str">
        <f>A20</f>
        <v>ANTONIO PELLECCHIA SRL</v>
      </c>
      <c r="J20" s="260">
        <f>IF(I20=I8,J8,IF(I20=$H$7,$I$7,IF(I20=$H$8,$I$8,IF(I20=#REF!,#REF!,IF(I20=$H$10,$I$10,IF(I20=$H$11,$I$11,"1"))))))</f>
        <v>80</v>
      </c>
      <c r="K20" s="196" t="e">
        <f>G20</f>
        <v>#DIV/0!</v>
      </c>
      <c r="L20" s="70" t="e">
        <f>SUM(J20,K20)</f>
        <v>#DIV/0!</v>
      </c>
      <c r="M20" s="71" t="e">
        <f>IF(AND(K20&gt;=20,J20&gt;=60),"ANOMALIA","NO ANOMALIA")</f>
        <v>#DIV/0!</v>
      </c>
    </row>
    <row r="21" spans="1:13" ht="15.75" x14ac:dyDescent="0.2">
      <c r="A21" s="227" t="str">
        <f>I9</f>
        <v>TELEFLEX MEDICAL SRL</v>
      </c>
      <c r="B21" s="224"/>
      <c r="C21" s="836"/>
      <c r="D21" s="836"/>
      <c r="E21" s="261" t="e">
        <f>POWER(B21/$D$20,$C$20)</f>
        <v>#DIV/0!</v>
      </c>
      <c r="F21" s="836"/>
      <c r="G21" s="261" t="e">
        <f>E21*$F$20</f>
        <v>#DIV/0!</v>
      </c>
      <c r="H21" s="138">
        <f>TRUNC($G$13-($G$13/100*B21),2)</f>
        <v>131175</v>
      </c>
      <c r="I21" s="194" t="str">
        <f>A21</f>
        <v>TELEFLEX MEDICAL SRL</v>
      </c>
      <c r="J21" s="261">
        <f>IF(I21=I9,J9,IF(I21=$H$7,$I$7,IF(I21=$H$8,$I$8,IF(I21=#REF!,#REF!,IF(I21=$H$10,$I$10,IF(I21=$H$11,$I$11,"1"))))))</f>
        <v>80</v>
      </c>
      <c r="K21" s="197" t="e">
        <f>G21</f>
        <v>#DIV/0!</v>
      </c>
      <c r="L21" s="72" t="e">
        <f>SUM(J21,K21)</f>
        <v>#DIV/0!</v>
      </c>
      <c r="M21" s="73" t="e">
        <f>IF(AND(K21&gt;=20,J21&gt;=60),"ANOMALIA","NO ANOMALIA")</f>
        <v>#DIV/0!</v>
      </c>
    </row>
    <row r="22" spans="1:13" ht="15.75" x14ac:dyDescent="0.2">
      <c r="A22" s="227" t="str">
        <f>I10</f>
        <v>CARBINI SRL</v>
      </c>
      <c r="B22" s="224"/>
      <c r="C22" s="836"/>
      <c r="D22" s="836"/>
      <c r="E22" s="261" t="e">
        <f>POWER(B22/$D$20,$C$20)</f>
        <v>#DIV/0!</v>
      </c>
      <c r="F22" s="836"/>
      <c r="G22" s="261" t="e">
        <f>E22*$F$20</f>
        <v>#DIV/0!</v>
      </c>
      <c r="H22" s="138">
        <f>TRUNC($G$13-($G$13/100*B22),2)</f>
        <v>131175</v>
      </c>
      <c r="I22" s="194" t="str">
        <f>A22</f>
        <v>CARBINI SRL</v>
      </c>
      <c r="J22" s="261">
        <f>IF(I22=I10,J10,IF(I22=$H$7,$I$7,IF(I22=$H$8,$I$8,IF(I22=#REF!,#REF!,IF(I22=$H$10,$I$10,IF(I22=$H$11,$I$11,"1"))))))</f>
        <v>80</v>
      </c>
      <c r="K22" s="197" t="e">
        <f>G22</f>
        <v>#DIV/0!</v>
      </c>
      <c r="L22" s="72" t="e">
        <f>SUM(J22,K22)</f>
        <v>#DIV/0!</v>
      </c>
      <c r="M22" s="73" t="e">
        <f>IF(AND(K22&gt;=20,J22&gt;=60),"ANOMALIA","NO ANOMALIA")</f>
        <v>#DIV/0!</v>
      </c>
    </row>
    <row r="23" spans="1:13" ht="16.5" thickBot="1" x14ac:dyDescent="0.25">
      <c r="A23" s="228" t="str">
        <f>I11</f>
        <v>CLINI-LAB SRL</v>
      </c>
      <c r="B23" s="225"/>
      <c r="C23" s="837"/>
      <c r="D23" s="837"/>
      <c r="E23" s="262" t="e">
        <f>POWER(B23/$D$20,$C$20)</f>
        <v>#DIV/0!</v>
      </c>
      <c r="F23" s="837"/>
      <c r="G23" s="262" t="e">
        <f>E23*$F$20</f>
        <v>#DIV/0!</v>
      </c>
      <c r="H23" s="142">
        <f>TRUNC($G$13-($G$13/100*B23),2)</f>
        <v>131175</v>
      </c>
      <c r="I23" s="195" t="str">
        <f>A23</f>
        <v>CLINI-LAB SRL</v>
      </c>
      <c r="J23" s="262">
        <f>IF(I23=I11,J11,IF(I23=$H$7,$I$7,IF(I23=$H$8,$I$8,IF(I23=#REF!,#REF!,IF(I23=$H$10,$I$10,IF(I23=$H$11,$I$11,"1"))))))</f>
        <v>80</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J14:K14"/>
    <mergeCell ref="A15:D15"/>
    <mergeCell ref="G15:H15"/>
    <mergeCell ref="J15:K15"/>
    <mergeCell ref="A16:D16"/>
    <mergeCell ref="G16:H16"/>
    <mergeCell ref="A17:D17"/>
    <mergeCell ref="G17:H17"/>
    <mergeCell ref="C20:C23"/>
    <mergeCell ref="D20:D23"/>
    <mergeCell ref="F20:F23"/>
  </mergeCells>
  <conditionalFormatting sqref="M20:M23">
    <cfRule type="containsText" dxfId="591" priority="1" operator="containsText" text="NO ANOMALIA">
      <formula>NOT(ISERROR(SEARCH("NO ANOMALIA",M20)))</formula>
    </cfRule>
    <cfRule type="containsText" dxfId="590" priority="2" operator="containsText" text="ANOMALIA">
      <formula>NOT(ISERROR(SEARCH("ANOMALIA",M20)))</formula>
    </cfRule>
  </conditionalFormatting>
  <conditionalFormatting sqref="M20:M23">
    <cfRule type="containsText" dxfId="589" priority="3" operator="containsText" text="ANOMALIA">
      <formula>NOT(ISERROR(SEARCH("ANOMALIA",M20)))</formula>
    </cfRule>
  </conditionalFormatting>
  <conditionalFormatting sqref="L20:L23">
    <cfRule type="expression" dxfId="588" priority="4">
      <formula>L20=MAX($L$20:$L$27)</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oglio55">
    <tabColor rgb="FFFF0000"/>
    <pageSetUpPr fitToPage="1"/>
  </sheetPr>
  <dimension ref="A1:K15"/>
  <sheetViews>
    <sheetView topLeftCell="B1" workbookViewId="0">
      <selection activeCell="I18" sqref="I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470</v>
      </c>
      <c r="B2" s="775"/>
      <c r="C2" s="775"/>
      <c r="D2" s="775"/>
      <c r="E2" s="775"/>
      <c r="F2" s="775"/>
      <c r="G2" s="775"/>
      <c r="H2" s="775"/>
      <c r="I2" s="775"/>
      <c r="J2" s="775"/>
      <c r="K2" s="776"/>
    </row>
    <row r="3" spans="1:11" ht="21" thickBot="1" x14ac:dyDescent="0.35">
      <c r="A3" s="777" t="str">
        <f>'Elenco Lotti'!B95</f>
        <v>9822238F33</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Lotti'!C95</f>
        <v>Catetere Foley a 2 vie in  PVC punta couvelaire con palloncino 75 ml da CH18 a CH24</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63" t="s">
        <v>425</v>
      </c>
      <c r="B8" s="151" t="str">
        <f>'Elenco Lotti'!R41</f>
        <v>DESERTO</v>
      </c>
      <c r="C8" s="205"/>
      <c r="D8" s="206"/>
      <c r="E8" s="207"/>
      <c r="F8" s="89" t="e">
        <f>AVERAGE(C8:E8)</f>
        <v>#DIV/0!</v>
      </c>
      <c r="G8" s="264" t="e">
        <f>MAX(F8:F8)</f>
        <v>#DIV/0!</v>
      </c>
      <c r="H8" s="264" t="e">
        <f>F8/$G8</f>
        <v>#DIV/0!</v>
      </c>
      <c r="I8" s="265">
        <v>35</v>
      </c>
      <c r="J8" s="88" t="e">
        <f>H8*I$8</f>
        <v>#DIV/0!</v>
      </c>
      <c r="K8" s="266"/>
    </row>
    <row r="9" spans="1:11" ht="48" customHeight="1" thickBot="1" x14ac:dyDescent="0.25">
      <c r="A9" s="263" t="s">
        <v>426</v>
      </c>
      <c r="B9" s="96" t="str">
        <f>B8</f>
        <v>DESERTO</v>
      </c>
      <c r="C9" s="205"/>
      <c r="D9" s="206"/>
      <c r="E9" s="207"/>
      <c r="F9" s="89" t="e">
        <f>AVERAGE(C9:E9)</f>
        <v>#DIV/0!</v>
      </c>
      <c r="G9" s="264" t="e">
        <f>MAX(F9:F9)</f>
        <v>#DIV/0!</v>
      </c>
      <c r="H9" s="264" t="e">
        <f>F9/$G9</f>
        <v>#DIV/0!</v>
      </c>
      <c r="I9" s="265">
        <v>10</v>
      </c>
      <c r="J9" s="88" t="e">
        <f>H9*I$9</f>
        <v>#DIV/0!</v>
      </c>
      <c r="K9" s="266"/>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oglio56">
    <tabColor rgb="FFFF0000"/>
  </sheetPr>
  <dimension ref="A1:M19"/>
  <sheetViews>
    <sheetView workbookViewId="0">
      <selection activeCell="A5" sqref="A5:K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470</v>
      </c>
      <c r="B2" s="775"/>
      <c r="C2" s="775"/>
      <c r="D2" s="775"/>
      <c r="E2" s="775"/>
      <c r="F2" s="775"/>
      <c r="G2" s="775"/>
      <c r="H2" s="775"/>
      <c r="I2" s="775"/>
      <c r="J2" s="775"/>
      <c r="K2" s="776"/>
      <c r="L2" s="105"/>
      <c r="M2" s="105"/>
    </row>
    <row r="3" spans="1:13" ht="21" thickBot="1" x14ac:dyDescent="0.35">
      <c r="A3" s="777" t="str">
        <f>'Elenco Lotti'!B95</f>
        <v>9822238F33</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Lotti'!C95</f>
        <v>Catetere Foley a 2 vie in  PVC punta couvelaire con palloncino 75 ml da CH18 a CH24</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10'!A15</f>
        <v>DESERTO</v>
      </c>
      <c r="J8" s="811">
        <f>'LOTTO 9'!B15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67"/>
      <c r="F12" s="105"/>
      <c r="G12" s="822" t="s">
        <v>432</v>
      </c>
      <c r="H12" s="823"/>
      <c r="I12" s="150"/>
      <c r="J12" s="828"/>
      <c r="K12" s="829"/>
      <c r="L12" s="117"/>
      <c r="M12" s="118"/>
    </row>
    <row r="13" spans="1:13" ht="16.5" thickBot="1" x14ac:dyDescent="0.3">
      <c r="A13" s="819" t="s">
        <v>433</v>
      </c>
      <c r="B13" s="820"/>
      <c r="C13" s="820"/>
      <c r="D13" s="821"/>
      <c r="E13" s="267"/>
      <c r="F13" s="105"/>
      <c r="G13" s="824">
        <f>'Elenco Lotti'!O95</f>
        <v>54219</v>
      </c>
      <c r="H13" s="825"/>
      <c r="I13" s="150"/>
      <c r="J13" s="828"/>
      <c r="K13" s="829"/>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54219</v>
      </c>
      <c r="I19" s="249" t="str">
        <f>A19</f>
        <v>DESERTO</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87" priority="1" operator="containsText" text="NO ANOMALIA">
      <formula>NOT(ISERROR(SEARCH("NO ANOMALIA",M19)))</formula>
    </cfRule>
    <cfRule type="containsText" dxfId="586" priority="2" operator="containsText" text="ANOMALIA">
      <formula>NOT(ISERROR(SEARCH("ANOMALIA",M19)))</formula>
    </cfRule>
  </conditionalFormatting>
  <conditionalFormatting sqref="M19">
    <cfRule type="containsText" dxfId="585" priority="3" operator="containsText" text="ANOMALIA">
      <formula>NOT(ISERROR(SEARCH("ANOMALIA",M19)))</formula>
    </cfRule>
  </conditionalFormatting>
  <conditionalFormatting sqref="L19">
    <cfRule type="expression" dxfId="584" priority="4">
      <formula>L19=MAX($L$19:$L$23)</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oglio57">
    <pageSetUpPr fitToPage="1"/>
  </sheetPr>
  <dimension ref="A1:K21"/>
  <sheetViews>
    <sheetView topLeftCell="A4" workbookViewId="0">
      <selection activeCell="E23" sqref="E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471</v>
      </c>
      <c r="B2" s="775"/>
      <c r="C2" s="775"/>
      <c r="D2" s="775"/>
      <c r="E2" s="775"/>
      <c r="F2" s="775"/>
      <c r="G2" s="775"/>
      <c r="H2" s="775"/>
      <c r="I2" s="775"/>
      <c r="J2" s="775"/>
      <c r="K2" s="776"/>
    </row>
    <row r="3" spans="1:11" ht="21" thickBot="1" x14ac:dyDescent="0.35">
      <c r="A3" s="777" t="str">
        <f>'Elenco Lotti'!B96</f>
        <v>9822329A4D</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Lotti'!C96</f>
        <v>Catetere prostatico a tre vie in silicone 100% con rivestimento idrofilico ,latex free, con palloncino in silicone da  30 50 e  50/80 ml punta DUFOUR</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Lotti'!R96</f>
        <v>TELEFLEX MEDICAL SRL</v>
      </c>
      <c r="C8" s="217">
        <v>0.9</v>
      </c>
      <c r="D8" s="206">
        <v>0.9</v>
      </c>
      <c r="E8" s="568">
        <v>0.9</v>
      </c>
      <c r="F8" s="89">
        <f t="shared" ref="F8:F15" si="0">AVERAGE(C8:E8)</f>
        <v>0.9</v>
      </c>
      <c r="G8" s="789">
        <f>MAX(F8:F9)</f>
        <v>0.9</v>
      </c>
      <c r="H8" s="513">
        <f>F8/$G8</f>
        <v>1</v>
      </c>
      <c r="I8" s="792">
        <v>50</v>
      </c>
      <c r="J8" s="88">
        <f>H8*I$8</f>
        <v>50</v>
      </c>
      <c r="K8" s="795" t="s">
        <v>652</v>
      </c>
    </row>
    <row r="9" spans="1:11" ht="48" customHeight="1" thickBot="1" x14ac:dyDescent="0.25">
      <c r="A9" s="787"/>
      <c r="B9" s="286" t="str">
        <f>'Elenco Lotti'!R97</f>
        <v>COLOPLAST</v>
      </c>
      <c r="C9" s="553">
        <v>0.9</v>
      </c>
      <c r="D9" s="215">
        <v>0.9</v>
      </c>
      <c r="E9" s="571">
        <v>0.9</v>
      </c>
      <c r="F9" s="101">
        <f t="shared" si="0"/>
        <v>0.9</v>
      </c>
      <c r="G9" s="806"/>
      <c r="H9" s="517">
        <f>F9/$G8</f>
        <v>1</v>
      </c>
      <c r="I9" s="807"/>
      <c r="J9" s="102">
        <f>H9*I$8</f>
        <v>50</v>
      </c>
      <c r="K9" s="796"/>
    </row>
    <row r="10" spans="1:11" ht="48" customHeight="1" x14ac:dyDescent="0.2">
      <c r="A10" s="786" t="s">
        <v>623</v>
      </c>
      <c r="B10" s="99" t="str">
        <f>B8</f>
        <v>TELEFLEX MEDICAL SRL</v>
      </c>
      <c r="C10" s="217">
        <v>0.9</v>
      </c>
      <c r="D10" s="206">
        <v>0.9</v>
      </c>
      <c r="E10" s="207">
        <v>0.9</v>
      </c>
      <c r="F10" s="89">
        <f t="shared" si="0"/>
        <v>0.9</v>
      </c>
      <c r="G10" s="789">
        <f>MAX(F10:F11)</f>
        <v>0.9</v>
      </c>
      <c r="H10" s="513">
        <f>F10/$G10</f>
        <v>1</v>
      </c>
      <c r="I10" s="792">
        <v>15</v>
      </c>
      <c r="J10" s="88">
        <f>H10*I$10</f>
        <v>15</v>
      </c>
      <c r="K10" s="796"/>
    </row>
    <row r="11" spans="1:11" ht="48" customHeight="1" thickBot="1" x14ac:dyDescent="0.25">
      <c r="A11" s="787"/>
      <c r="B11" s="100" t="str">
        <f>B9</f>
        <v>COLOPLAST</v>
      </c>
      <c r="C11" s="553">
        <v>0.9</v>
      </c>
      <c r="D11" s="554">
        <v>0.9</v>
      </c>
      <c r="E11" s="555">
        <v>0.9</v>
      </c>
      <c r="F11" s="101">
        <f t="shared" si="0"/>
        <v>0.9</v>
      </c>
      <c r="G11" s="806"/>
      <c r="H11" s="517">
        <f>F11/$G10</f>
        <v>1</v>
      </c>
      <c r="I11" s="807"/>
      <c r="J11" s="102">
        <f>H11*I$10</f>
        <v>15</v>
      </c>
      <c r="K11" s="796"/>
    </row>
    <row r="12" spans="1:11" ht="48" customHeight="1" x14ac:dyDescent="0.2">
      <c r="A12" s="786" t="s">
        <v>427</v>
      </c>
      <c r="B12" s="99" t="str">
        <f>B8</f>
        <v>TELEFLEX MEDICAL SRL</v>
      </c>
      <c r="C12" s="217">
        <v>0.9</v>
      </c>
      <c r="D12" s="206">
        <v>0.9</v>
      </c>
      <c r="E12" s="207">
        <v>0.9</v>
      </c>
      <c r="F12" s="89">
        <f t="shared" si="0"/>
        <v>0.9</v>
      </c>
      <c r="G12" s="789">
        <f>MAX(F12:F13)</f>
        <v>0.9</v>
      </c>
      <c r="H12" s="513">
        <f>F12/$G12</f>
        <v>1</v>
      </c>
      <c r="I12" s="792">
        <v>10</v>
      </c>
      <c r="J12" s="88">
        <f>H12*I$12</f>
        <v>10</v>
      </c>
      <c r="K12" s="796"/>
    </row>
    <row r="13" spans="1:11" ht="48" customHeight="1" thickBot="1" x14ac:dyDescent="0.25">
      <c r="A13" s="805"/>
      <c r="B13" s="100" t="str">
        <f>B9</f>
        <v>COLOPLAST</v>
      </c>
      <c r="C13" s="553">
        <v>0.9</v>
      </c>
      <c r="D13" s="554">
        <v>0.9</v>
      </c>
      <c r="E13" s="555">
        <v>0.9</v>
      </c>
      <c r="F13" s="101">
        <f t="shared" si="0"/>
        <v>0.9</v>
      </c>
      <c r="G13" s="806"/>
      <c r="H13" s="517">
        <f>F13/$G12</f>
        <v>1</v>
      </c>
      <c r="I13" s="807"/>
      <c r="J13" s="102">
        <f>H13*I$12</f>
        <v>10</v>
      </c>
      <c r="K13" s="796"/>
    </row>
    <row r="14" spans="1:11" ht="48" customHeight="1" thickBot="1" x14ac:dyDescent="0.25">
      <c r="A14" s="786" t="s">
        <v>621</v>
      </c>
      <c r="B14" s="99" t="str">
        <f>B8</f>
        <v>TELEFLEX MEDICAL SRL</v>
      </c>
      <c r="C14" s="205">
        <v>1</v>
      </c>
      <c r="D14" s="206">
        <v>1</v>
      </c>
      <c r="E14" s="206">
        <v>1</v>
      </c>
      <c r="F14" s="518">
        <f t="shared" si="0"/>
        <v>1</v>
      </c>
      <c r="G14" s="789">
        <f>MAX(F14:F15)</f>
        <v>1</v>
      </c>
      <c r="H14" s="414">
        <f>F14/$G14</f>
        <v>1</v>
      </c>
      <c r="I14" s="792">
        <v>5</v>
      </c>
      <c r="J14" s="88">
        <f>H14*I$14</f>
        <v>5</v>
      </c>
      <c r="K14" s="796"/>
    </row>
    <row r="15" spans="1:11" ht="48" customHeight="1" thickBot="1" x14ac:dyDescent="0.25">
      <c r="A15" s="805"/>
      <c r="B15" s="405" t="str">
        <f>B9</f>
        <v>COLOPLAST</v>
      </c>
      <c r="C15" s="205">
        <v>1</v>
      </c>
      <c r="D15" s="206">
        <v>1</v>
      </c>
      <c r="E15" s="206">
        <v>1</v>
      </c>
      <c r="F15" s="52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TELEFLEX MEDICAL SRL</v>
      </c>
      <c r="B20" s="148">
        <f>J8+J10+J12+J14</f>
        <v>80</v>
      </c>
      <c r="C20" s="535"/>
      <c r="D20" s="531"/>
      <c r="E20" s="531"/>
      <c r="F20" s="532"/>
      <c r="G20" s="109"/>
      <c r="H20" s="105"/>
      <c r="I20" s="105"/>
      <c r="J20" s="105"/>
      <c r="K20" s="105"/>
    </row>
    <row r="21" spans="1:11" ht="16.5" thickBot="1" x14ac:dyDescent="0.3">
      <c r="A21" s="112" t="str">
        <f>B9</f>
        <v>COLOPLAST</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A18:B19"/>
    <mergeCell ref="A10:A11"/>
    <mergeCell ref="G10:G11"/>
    <mergeCell ref="I10:I11"/>
    <mergeCell ref="A12:A13"/>
    <mergeCell ref="A14:A15"/>
    <mergeCell ref="G14:G15"/>
    <mergeCell ref="I14:I15"/>
    <mergeCell ref="G12:G13"/>
    <mergeCell ref="I12:I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dimension ref="A1:M21"/>
  <sheetViews>
    <sheetView workbookViewId="0">
      <selection activeCell="M21" sqref="M2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422</v>
      </c>
      <c r="B2" s="775"/>
      <c r="C2" s="775"/>
      <c r="D2" s="775"/>
      <c r="E2" s="775"/>
      <c r="F2" s="775"/>
      <c r="G2" s="775"/>
      <c r="H2" s="775"/>
      <c r="I2" s="775"/>
      <c r="J2" s="775"/>
      <c r="K2" s="776"/>
      <c r="L2" s="105"/>
      <c r="M2" s="105"/>
    </row>
    <row r="3" spans="1:13" ht="21" thickBot="1" x14ac:dyDescent="0.35">
      <c r="A3" s="777" t="str">
        <f>'Elenco Lotti'!B4</f>
        <v>9821034DA1</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15.75" customHeight="1" x14ac:dyDescent="0.25">
      <c r="A5" s="780" t="str">
        <f>'Elenco Lotti'!C4</f>
        <v>Filo guida in nitinol con rivestimento idrofilico e punta flex,   diritta  ed angolata , corpo standard e stiff,  diametro .025,  .035 e .038 inch, lunghezza 150 cm;</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1'!A39</f>
        <v>CHIRURMEDICA SRL</v>
      </c>
      <c r="J8" s="811">
        <f>'LOTTO 1'!B39</f>
        <v>0</v>
      </c>
      <c r="K8" s="812"/>
      <c r="L8" s="117"/>
      <c r="M8" s="118"/>
    </row>
    <row r="9" spans="1:13" ht="16.5" thickBot="1" x14ac:dyDescent="0.3">
      <c r="A9" s="808"/>
      <c r="B9" s="808"/>
      <c r="C9" s="808"/>
      <c r="D9" s="808"/>
      <c r="E9" s="808"/>
      <c r="F9" s="808"/>
      <c r="G9" s="808"/>
      <c r="H9" s="808"/>
      <c r="I9" s="144" t="str">
        <f>'LOTTO 1'!A40</f>
        <v>GADA ITALIA S.P.A.</v>
      </c>
      <c r="J9" s="811">
        <f>'LOTTO 1'!B40</f>
        <v>42.5</v>
      </c>
      <c r="K9" s="812"/>
      <c r="L9" s="117"/>
      <c r="M9" s="118"/>
    </row>
    <row r="10" spans="1:13" ht="16.5" thickBot="1" x14ac:dyDescent="0.3">
      <c r="A10" s="813" t="s">
        <v>430</v>
      </c>
      <c r="B10" s="814"/>
      <c r="C10" s="814"/>
      <c r="D10" s="815"/>
      <c r="E10" s="119"/>
      <c r="F10" s="119"/>
      <c r="G10" s="119"/>
      <c r="H10" s="119"/>
      <c r="I10" s="144" t="str">
        <f>'LOTTO 1'!A41</f>
        <v>BOSTON SCIENTIFIC S.P.A.</v>
      </c>
      <c r="J10" s="811">
        <f>'LOTTO 1'!B41</f>
        <v>42.5</v>
      </c>
      <c r="K10" s="812"/>
      <c r="L10" s="117"/>
      <c r="M10" s="118"/>
    </row>
    <row r="11" spans="1:13" ht="16.5" thickBot="1" x14ac:dyDescent="0.3">
      <c r="A11" s="816"/>
      <c r="B11" s="817"/>
      <c r="C11" s="817"/>
      <c r="D11" s="818"/>
      <c r="E11" s="119"/>
      <c r="F11" s="119"/>
      <c r="G11" s="119"/>
      <c r="H11" s="119"/>
      <c r="I11" s="144" t="str">
        <f>'LOTTO 1'!A42</f>
        <v>ARS CHIRURGICA SRL</v>
      </c>
      <c r="J11" s="811">
        <f>'LOTTO 1'!B42</f>
        <v>0</v>
      </c>
      <c r="K11" s="812"/>
      <c r="L11" s="117"/>
      <c r="M11" s="118"/>
    </row>
    <row r="12" spans="1:13" ht="16.5" thickBot="1" x14ac:dyDescent="0.3">
      <c r="A12" s="819" t="s">
        <v>431</v>
      </c>
      <c r="B12" s="820"/>
      <c r="C12" s="820"/>
      <c r="D12" s="821"/>
      <c r="E12" s="120"/>
      <c r="F12" s="105"/>
      <c r="G12" s="822" t="s">
        <v>432</v>
      </c>
      <c r="H12" s="823"/>
      <c r="I12" s="144" t="str">
        <f>'LOTTO 1'!A43</f>
        <v xml:space="preserve">COOK ITALIA SRL </v>
      </c>
      <c r="J12" s="811">
        <f>'LOTTO 1'!B43</f>
        <v>80</v>
      </c>
      <c r="K12" s="812"/>
      <c r="L12" s="117"/>
      <c r="M12" s="118"/>
    </row>
    <row r="13" spans="1:13" ht="16.5" thickBot="1" x14ac:dyDescent="0.3">
      <c r="A13" s="819" t="s">
        <v>433</v>
      </c>
      <c r="B13" s="820"/>
      <c r="C13" s="820"/>
      <c r="D13" s="821"/>
      <c r="E13" s="120"/>
      <c r="F13" s="105"/>
      <c r="G13" s="824">
        <f>'Elenco Lotti'!L4</f>
        <v>10000</v>
      </c>
      <c r="H13" s="825"/>
      <c r="I13" s="144" t="str">
        <f>'LOTTO 1'!A44</f>
        <v xml:space="preserve">OLYMPUS ITALIA SRL </v>
      </c>
      <c r="J13" s="811">
        <f>'LOTTO 1'!B44</f>
        <v>68.75</v>
      </c>
      <c r="K13" s="812"/>
      <c r="L13" s="117"/>
      <c r="M13" s="118"/>
    </row>
    <row r="14" spans="1:13" ht="16.5" thickBot="1" x14ac:dyDescent="0.3">
      <c r="A14" s="826" t="s">
        <v>434</v>
      </c>
      <c r="B14" s="820"/>
      <c r="C14" s="820"/>
      <c r="D14" s="821"/>
      <c r="E14" s="120"/>
      <c r="F14" s="105"/>
      <c r="G14" s="827"/>
      <c r="H14" s="827"/>
      <c r="I14" s="150" t="str">
        <f>'LOTTO 1'!A45</f>
        <v>MEDITREND SRL</v>
      </c>
      <c r="J14" s="828">
        <f>'LOTTO 1'!B45</f>
        <v>61.25</v>
      </c>
      <c r="K14" s="829"/>
      <c r="L14" s="105"/>
      <c r="M14" s="105"/>
    </row>
    <row r="15" spans="1:13" ht="15.75" x14ac:dyDescent="0.25">
      <c r="A15" s="819" t="s">
        <v>435</v>
      </c>
      <c r="B15" s="820"/>
      <c r="C15" s="820"/>
      <c r="D15" s="821"/>
      <c r="E15" s="120"/>
      <c r="F15" s="105"/>
      <c r="G15" s="830"/>
      <c r="H15" s="830"/>
      <c r="I15" s="105"/>
      <c r="J15" s="105"/>
      <c r="K15" s="105"/>
      <c r="L15" s="105"/>
      <c r="M15" s="105"/>
    </row>
    <row r="16" spans="1:13" ht="16.5" thickBot="1" x14ac:dyDescent="0.3">
      <c r="A16" s="831"/>
      <c r="B16" s="832"/>
      <c r="C16" s="832"/>
      <c r="D16" s="833"/>
      <c r="E16" s="120"/>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132" t="str">
        <f>I12</f>
        <v xml:space="preserve">COOK ITALIA SRL </v>
      </c>
      <c r="B19" s="202">
        <v>22</v>
      </c>
      <c r="C19" s="835">
        <v>0.5</v>
      </c>
      <c r="D19" s="835">
        <f>MAX(B19:B21)</f>
        <v>41</v>
      </c>
      <c r="E19" s="419">
        <f>POWER(B19/$D$19,$C$19)</f>
        <v>0.7325198740332296</v>
      </c>
      <c r="F19" s="835">
        <v>20</v>
      </c>
      <c r="G19" s="419">
        <f>E19*$F$19</f>
        <v>14.650397480664592</v>
      </c>
      <c r="H19" s="134">
        <f>TRUNC($G$13-($G$13/100*B19),2)</f>
        <v>7800</v>
      </c>
      <c r="I19" s="135" t="str">
        <f>A19</f>
        <v xml:space="preserve">COOK ITALIA SRL </v>
      </c>
      <c r="J19" s="419">
        <f>J12</f>
        <v>80</v>
      </c>
      <c r="K19" s="419">
        <f>G19</f>
        <v>14.650397480664592</v>
      </c>
      <c r="L19" s="70">
        <f>SUM(J19,K19)</f>
        <v>94.650397480664594</v>
      </c>
      <c r="M19" s="71" t="str">
        <f>IF(AND(K19&gt;=20,J19&gt;=60),"ANOMALIA","NO ANOMALIA")</f>
        <v>NO ANOMALIA</v>
      </c>
    </row>
    <row r="20" spans="1:13" ht="16.5" thickBot="1" x14ac:dyDescent="0.25">
      <c r="A20" s="132" t="str">
        <f>I13</f>
        <v xml:space="preserve">OLYMPUS ITALIA SRL </v>
      </c>
      <c r="B20" s="203">
        <v>25.38</v>
      </c>
      <c r="C20" s="836"/>
      <c r="D20" s="836"/>
      <c r="E20" s="420">
        <f>POWER(B20/$D$19,$C$19)</f>
        <v>0.78678103068382532</v>
      </c>
      <c r="F20" s="836"/>
      <c r="G20" s="420">
        <f>E20*$F$19</f>
        <v>15.735620613676506</v>
      </c>
      <c r="H20" s="138">
        <f>TRUNC($G$13-($G$13/100*B20),2)</f>
        <v>7462</v>
      </c>
      <c r="I20" s="139" t="str">
        <f>A20</f>
        <v xml:space="preserve">OLYMPUS ITALIA SRL </v>
      </c>
      <c r="J20" s="419">
        <f>J13</f>
        <v>68.75</v>
      </c>
      <c r="K20" s="420">
        <f>G20</f>
        <v>15.735620613676506</v>
      </c>
      <c r="L20" s="72">
        <f>SUM(J20,K20)</f>
        <v>84.485620613676502</v>
      </c>
      <c r="M20" s="73" t="str">
        <f>IF(AND(K20&gt;=20,J20&gt;=60),"ANOMALIA","NO ANOMALIA")</f>
        <v>NO ANOMALIA</v>
      </c>
    </row>
    <row r="21" spans="1:13" ht="16.5" thickBot="1" x14ac:dyDescent="0.25">
      <c r="A21" s="245" t="str">
        <f>I14</f>
        <v>MEDITREND SRL</v>
      </c>
      <c r="B21" s="204">
        <v>41</v>
      </c>
      <c r="C21" s="837"/>
      <c r="D21" s="837"/>
      <c r="E21" s="421">
        <f>POWER(B21/$D$19,$C$19)</f>
        <v>1</v>
      </c>
      <c r="F21" s="837"/>
      <c r="G21" s="421">
        <f>E21*$F$19</f>
        <v>20</v>
      </c>
      <c r="H21" s="142">
        <f>TRUNC($G$13-($G$13/100*B21),2)</f>
        <v>5900</v>
      </c>
      <c r="I21" s="143" t="str">
        <f>A21</f>
        <v>MEDITREND SRL</v>
      </c>
      <c r="J21" s="247">
        <f>J14</f>
        <v>61.25</v>
      </c>
      <c r="K21" s="421">
        <f>G21</f>
        <v>20</v>
      </c>
      <c r="L21" s="74">
        <f>SUM(J21,K21)</f>
        <v>81.25</v>
      </c>
      <c r="M21" s="75" t="str">
        <f>IF(AND(K21&gt;=20,J21&gt;=60),"ANOMALIA","NO ANOMALIA")</f>
        <v>ANOMALIA</v>
      </c>
    </row>
  </sheetData>
  <sheetProtection formatCells="0" formatColumns="0" formatRows="0" insertColumns="0" insertRows="0" insertHyperlinks="0" deleteColumns="0" deleteRows="0" sort="0" autoFilter="0" pivotTables="0"/>
  <mergeCells count="29">
    <mergeCell ref="A15:D15"/>
    <mergeCell ref="G15:H15"/>
    <mergeCell ref="A16:D16"/>
    <mergeCell ref="G16:H16"/>
    <mergeCell ref="C19:C21"/>
    <mergeCell ref="D19:D21"/>
    <mergeCell ref="F19:F21"/>
    <mergeCell ref="A13:D13"/>
    <mergeCell ref="G13:H13"/>
    <mergeCell ref="J13:K13"/>
    <mergeCell ref="A14:D14"/>
    <mergeCell ref="G14:H14"/>
    <mergeCell ref="J14:K14"/>
    <mergeCell ref="A10:D10"/>
    <mergeCell ref="J10:K10"/>
    <mergeCell ref="A11:D11"/>
    <mergeCell ref="J11:K11"/>
    <mergeCell ref="A12:D12"/>
    <mergeCell ref="G12:H12"/>
    <mergeCell ref="J12:K12"/>
    <mergeCell ref="B1:K1"/>
    <mergeCell ref="A2:K2"/>
    <mergeCell ref="A3:K3"/>
    <mergeCell ref="A5:K6"/>
    <mergeCell ref="A7:H9"/>
    <mergeCell ref="J7:K7"/>
    <mergeCell ref="J8:K8"/>
    <mergeCell ref="J9:K9"/>
    <mergeCell ref="A4:K4"/>
  </mergeCells>
  <conditionalFormatting sqref="M19:M21">
    <cfRule type="containsText" dxfId="691" priority="1" operator="containsText" text="NO ANOMALIA">
      <formula>NOT(ISERROR(SEARCH("NO ANOMALIA",M19)))</formula>
    </cfRule>
    <cfRule type="containsText" dxfId="690" priority="2" operator="containsText" text="ANOMALIA">
      <formula>NOT(ISERROR(SEARCH("ANOMALIA",M19)))</formula>
    </cfRule>
  </conditionalFormatting>
  <conditionalFormatting sqref="M19:M21">
    <cfRule type="containsText" dxfId="689" priority="3" operator="containsText" text="ANOMALIA">
      <formula>NOT(ISERROR(SEARCH("ANOMALIA",M19)))</formula>
    </cfRule>
  </conditionalFormatting>
  <conditionalFormatting sqref="L19:L21">
    <cfRule type="expression" dxfId="688" priority="43">
      <formula>L19=MAX($L$19:$L$25)</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oglio58"/>
  <dimension ref="A1:M20"/>
  <sheetViews>
    <sheetView workbookViewId="0">
      <selection activeCell="J15" sqref="J1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471</v>
      </c>
      <c r="B2" s="775"/>
      <c r="C2" s="775"/>
      <c r="D2" s="775"/>
      <c r="E2" s="775"/>
      <c r="F2" s="775"/>
      <c r="G2" s="775"/>
      <c r="H2" s="775"/>
      <c r="I2" s="775"/>
      <c r="J2" s="775"/>
      <c r="K2" s="776"/>
      <c r="L2" s="105"/>
      <c r="M2" s="105"/>
    </row>
    <row r="3" spans="1:13" ht="21" thickBot="1" x14ac:dyDescent="0.35">
      <c r="A3" s="777" t="str">
        <f>'Elenco Lotti'!B96</f>
        <v>9822329A4D</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Lotti'!C96</f>
        <v>Catetere prostatico a tre vie in silicone 100% con rivestimento idrofilico ,latex free, con palloncino in silicone da  30 50 e  50/80 ml punta DUFOUR</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28'!A20</f>
        <v>TELEFLEX MEDICAL SRL</v>
      </c>
      <c r="J8" s="811">
        <f>'LOTTO 28'!B20</f>
        <v>80</v>
      </c>
      <c r="K8" s="812"/>
      <c r="L8" s="117"/>
      <c r="M8" s="118"/>
    </row>
    <row r="9" spans="1:13" ht="16.5" thickBot="1" x14ac:dyDescent="0.3">
      <c r="A9" s="808"/>
      <c r="B9" s="808"/>
      <c r="C9" s="808"/>
      <c r="D9" s="808"/>
      <c r="E9" s="808"/>
      <c r="F9" s="808"/>
      <c r="G9" s="808"/>
      <c r="H9" s="808"/>
      <c r="I9" s="144" t="str">
        <f>'LOTTO 28'!A21</f>
        <v>COLOPLAST</v>
      </c>
      <c r="J9" s="811">
        <f>'LOTTO 28'!B21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67"/>
      <c r="F12" s="105"/>
      <c r="G12" s="822" t="s">
        <v>432</v>
      </c>
      <c r="H12" s="823"/>
      <c r="I12" s="145"/>
      <c r="J12" s="847"/>
      <c r="K12" s="848"/>
      <c r="L12" s="117"/>
      <c r="M12" s="118"/>
    </row>
    <row r="13" spans="1:13" ht="16.5" thickBot="1" x14ac:dyDescent="0.3">
      <c r="A13" s="819" t="s">
        <v>433</v>
      </c>
      <c r="B13" s="820"/>
      <c r="C13" s="820"/>
      <c r="D13" s="821"/>
      <c r="E13" s="267"/>
      <c r="F13" s="105"/>
      <c r="G13" s="824">
        <f>'Elenco Lotti'!O96</f>
        <v>2915</v>
      </c>
      <c r="H13" s="825"/>
      <c r="I13" s="145"/>
      <c r="J13" s="847"/>
      <c r="K13" s="848"/>
      <c r="L13" s="117"/>
      <c r="M13" s="118"/>
    </row>
    <row r="14" spans="1:13" ht="16.5" thickBot="1" x14ac:dyDescent="0.3">
      <c r="A14" s="826" t="s">
        <v>434</v>
      </c>
      <c r="B14" s="820"/>
      <c r="C14" s="820"/>
      <c r="D14" s="821"/>
      <c r="E14" s="267"/>
      <c r="F14" s="105"/>
      <c r="G14" s="827"/>
      <c r="H14" s="827"/>
      <c r="I14" s="146"/>
      <c r="J14" s="849"/>
      <c r="K14" s="850"/>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268" t="e">
        <f>POWER(B19/$D$19,$C$19)</f>
        <v>#DIV/0!</v>
      </c>
      <c r="F19" s="835">
        <v>40</v>
      </c>
      <c r="G19" s="268" t="e">
        <f>E19*$F$19</f>
        <v>#DIV/0!</v>
      </c>
      <c r="H19" s="134">
        <f>TRUNC($G$13-($G$13/100*B19),2)</f>
        <v>2915</v>
      </c>
      <c r="I19" s="135" t="str">
        <f>A19</f>
        <v>TELEFLEX MEDICAL SRL</v>
      </c>
      <c r="J19" s="268">
        <f>IF(I19=I8,J8,IF(I19=$H$7,$I$7,IF(I19=$H$8,$I$8,IF(I19=#REF!,#REF!,IF(I19=$H$10,$I$10,IF(I19=$H$11,$I$11,"1"))))))</f>
        <v>80</v>
      </c>
      <c r="K19" s="268" t="e">
        <f>G19</f>
        <v>#DIV/0!</v>
      </c>
      <c r="L19" s="70" t="e">
        <f>SUM(J19,K19)</f>
        <v>#DIV/0!</v>
      </c>
      <c r="M19" s="71" t="e">
        <f>IF(AND(K19&gt;=20,J19&gt;=60),"ANOMALIA","NO ANOMALIA")</f>
        <v>#DIV/0!</v>
      </c>
    </row>
    <row r="20" spans="1:13" ht="16.5" thickBot="1" x14ac:dyDescent="0.25">
      <c r="A20" s="140" t="str">
        <f>I9</f>
        <v>COLOPLAST</v>
      </c>
      <c r="B20" s="204"/>
      <c r="C20" s="837"/>
      <c r="D20" s="837"/>
      <c r="E20" s="269" t="e">
        <f>POWER(B20/$D$19,$C$19)</f>
        <v>#DIV/0!</v>
      </c>
      <c r="F20" s="837"/>
      <c r="G20" s="269" t="e">
        <f>E20*$F$19</f>
        <v>#DIV/0!</v>
      </c>
      <c r="H20" s="142">
        <f>TRUNC($G$13-($G$13/100*B20),2)</f>
        <v>2915</v>
      </c>
      <c r="I20" s="143" t="str">
        <f>A20</f>
        <v>COLOPLAST</v>
      </c>
      <c r="J20" s="269">
        <f>IF(I20=I9,J9,IF(I20=$H$7,$I$7,IF(I20=$H$8,$I$8,IF(I20=#REF!,#REF!,IF(I20=$H$10,$I$10,IF(I20=$H$11,$I$11,"1"))))))</f>
        <v>80</v>
      </c>
      <c r="K20" s="269"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583" priority="1" operator="containsText" text="NO ANOMALIA">
      <formula>NOT(ISERROR(SEARCH("NO ANOMALIA",M19)))</formula>
    </cfRule>
    <cfRule type="containsText" dxfId="582" priority="2" operator="containsText" text="ANOMALIA">
      <formula>NOT(ISERROR(SEARCH("ANOMALIA",M19)))</formula>
    </cfRule>
  </conditionalFormatting>
  <conditionalFormatting sqref="M19:M20">
    <cfRule type="containsText" dxfId="581" priority="3" operator="containsText" text="ANOMALIA">
      <formula>NOT(ISERROR(SEARCH("ANOMALIA",M19)))</formula>
    </cfRule>
  </conditionalFormatting>
  <conditionalFormatting sqref="L19:L20">
    <cfRule type="expression" dxfId="580" priority="4">
      <formula>L19=MAX($L$19:$L$24)</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oglio59">
    <tabColor rgb="FFFF0000"/>
    <pageSetUpPr fitToPage="1"/>
  </sheetPr>
  <dimension ref="A1:K15"/>
  <sheetViews>
    <sheetView workbookViewId="0">
      <selection activeCell="I18" sqref="I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472</v>
      </c>
      <c r="B2" s="775"/>
      <c r="C2" s="775"/>
      <c r="D2" s="775"/>
      <c r="E2" s="775"/>
      <c r="F2" s="775"/>
      <c r="G2" s="775"/>
      <c r="H2" s="775"/>
      <c r="I2" s="775"/>
      <c r="J2" s="775"/>
      <c r="K2" s="776"/>
    </row>
    <row r="3" spans="1:11" ht="21" thickBot="1" x14ac:dyDescent="0.35">
      <c r="A3" s="865" t="str">
        <f>'Elenco Lotti'!B98</f>
        <v>98224237E0</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ht="13.15" customHeight="1" x14ac:dyDescent="0.2">
      <c r="A5" s="872" t="str">
        <f>'Elenco Lotti'!C98</f>
        <v>Catetere prostatico in lattice 3 vie punta dufour, con rivestimento Idrogel   CH 18 a CH 24 palloncino 30/50 ml</v>
      </c>
      <c r="B5" s="873"/>
      <c r="C5" s="873"/>
      <c r="D5" s="873"/>
      <c r="E5" s="873"/>
      <c r="F5" s="873"/>
      <c r="G5" s="873"/>
      <c r="H5" s="873"/>
      <c r="I5" s="873"/>
      <c r="J5" s="873"/>
      <c r="K5" s="874"/>
    </row>
    <row r="6" spans="1:11" ht="27" customHeight="1" thickBot="1" x14ac:dyDescent="0.25">
      <c r="A6" s="875"/>
      <c r="B6" s="876"/>
      <c r="C6" s="876"/>
      <c r="D6" s="876"/>
      <c r="E6" s="876"/>
      <c r="F6" s="876"/>
      <c r="G6" s="876"/>
      <c r="H6" s="876"/>
      <c r="I6" s="876"/>
      <c r="J6" s="876"/>
      <c r="K6" s="877"/>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63" t="s">
        <v>425</v>
      </c>
      <c r="B8" s="151" t="str">
        <f>'Elenco Lotti'!R41</f>
        <v>DESERTO</v>
      </c>
      <c r="C8" s="205"/>
      <c r="D8" s="206"/>
      <c r="E8" s="207"/>
      <c r="F8" s="89" t="e">
        <f>AVERAGE(C8:E8)</f>
        <v>#DIV/0!</v>
      </c>
      <c r="G8" s="264" t="e">
        <f>MAX(F8:F8)</f>
        <v>#DIV/0!</v>
      </c>
      <c r="H8" s="264" t="e">
        <f>F8/$G8</f>
        <v>#DIV/0!</v>
      </c>
      <c r="I8" s="265">
        <v>35</v>
      </c>
      <c r="J8" s="88" t="e">
        <f>H8*I$8</f>
        <v>#DIV/0!</v>
      </c>
      <c r="K8" s="266"/>
    </row>
    <row r="9" spans="1:11" ht="48" customHeight="1" thickBot="1" x14ac:dyDescent="0.25">
      <c r="A9" s="263" t="s">
        <v>426</v>
      </c>
      <c r="B9" s="96" t="str">
        <f>B8</f>
        <v>DESERTO</v>
      </c>
      <c r="C9" s="205"/>
      <c r="D9" s="206"/>
      <c r="E9" s="207"/>
      <c r="F9" s="89" t="e">
        <f>AVERAGE(C9:E9)</f>
        <v>#DIV/0!</v>
      </c>
      <c r="G9" s="264" t="e">
        <f>MAX(F9:F9)</f>
        <v>#DIV/0!</v>
      </c>
      <c r="H9" s="264" t="e">
        <f>F9/$G9</f>
        <v>#DIV/0!</v>
      </c>
      <c r="I9" s="265">
        <v>10</v>
      </c>
      <c r="J9" s="88" t="e">
        <f>H9*I$9</f>
        <v>#DIV/0!</v>
      </c>
      <c r="K9" s="266"/>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oglio60">
    <tabColor rgb="FFFF0000"/>
  </sheetPr>
  <dimension ref="A1:M19"/>
  <sheetViews>
    <sheetView topLeftCell="A4" workbookViewId="0">
      <selection activeCell="G14" sqref="G14:H1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472</v>
      </c>
      <c r="B2" s="775"/>
      <c r="C2" s="775"/>
      <c r="D2" s="775"/>
      <c r="E2" s="775"/>
      <c r="F2" s="775"/>
      <c r="G2" s="775"/>
      <c r="H2" s="775"/>
      <c r="I2" s="775"/>
      <c r="J2" s="775"/>
      <c r="K2" s="776"/>
      <c r="L2" s="105"/>
      <c r="M2" s="105"/>
    </row>
    <row r="3" spans="1:13" ht="21" thickBot="1" x14ac:dyDescent="0.35">
      <c r="A3" s="865" t="str">
        <f>'Elenco Lotti'!B98</f>
        <v>98224237E0</v>
      </c>
      <c r="B3" s="778"/>
      <c r="C3" s="778"/>
      <c r="D3" s="778"/>
      <c r="E3" s="778"/>
      <c r="F3" s="778"/>
      <c r="G3" s="778"/>
      <c r="H3" s="778"/>
      <c r="I3" s="778"/>
      <c r="J3" s="778"/>
      <c r="K3" s="779"/>
      <c r="L3" s="105"/>
      <c r="M3" s="105"/>
    </row>
    <row r="4" spans="1:13" ht="21" thickBot="1" x14ac:dyDescent="0.35">
      <c r="A4" s="802" t="str">
        <f>'Elenco Lotti'!C32</f>
        <v xml:space="preserve">CATETERI URETERALI </v>
      </c>
      <c r="B4" s="803"/>
      <c r="C4" s="803"/>
      <c r="D4" s="803"/>
      <c r="E4" s="803"/>
      <c r="F4" s="803"/>
      <c r="G4" s="803"/>
      <c r="H4" s="803"/>
      <c r="I4" s="803"/>
      <c r="J4" s="803"/>
      <c r="K4" s="804"/>
      <c r="L4" s="105"/>
      <c r="M4" s="105"/>
    </row>
    <row r="5" spans="1:13" ht="21.75" customHeight="1" x14ac:dyDescent="0.25">
      <c r="A5" s="872" t="str">
        <f>'Elenco Lotti'!C98</f>
        <v>Catetere prostatico in lattice 3 vie punta dufour, con rivestimento Idrogel   CH 18 a CH 24 palloncino 30/50 ml</v>
      </c>
      <c r="B5" s="873"/>
      <c r="C5" s="873"/>
      <c r="D5" s="873"/>
      <c r="E5" s="873"/>
      <c r="F5" s="873"/>
      <c r="G5" s="873"/>
      <c r="H5" s="873"/>
      <c r="I5" s="873"/>
      <c r="J5" s="873"/>
      <c r="K5" s="874"/>
      <c r="L5" s="105"/>
      <c r="M5" s="105"/>
    </row>
    <row r="6" spans="1:13" ht="21.75" customHeight="1" thickBot="1" x14ac:dyDescent="0.3">
      <c r="A6" s="875"/>
      <c r="B6" s="876"/>
      <c r="C6" s="876"/>
      <c r="D6" s="876"/>
      <c r="E6" s="876"/>
      <c r="F6" s="876"/>
      <c r="G6" s="876"/>
      <c r="H6" s="876"/>
      <c r="I6" s="876"/>
      <c r="J6" s="876"/>
      <c r="K6" s="877"/>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10'!A15</f>
        <v>DESERTO</v>
      </c>
      <c r="J8" s="811">
        <f>'LOTTO 9'!B15</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67"/>
      <c r="F12" s="105"/>
      <c r="G12" s="822" t="s">
        <v>432</v>
      </c>
      <c r="H12" s="823"/>
      <c r="I12" s="150"/>
      <c r="J12" s="828"/>
      <c r="K12" s="829"/>
      <c r="L12" s="117"/>
      <c r="M12" s="118"/>
    </row>
    <row r="13" spans="1:13" ht="16.5" thickBot="1" x14ac:dyDescent="0.3">
      <c r="A13" s="819" t="s">
        <v>433</v>
      </c>
      <c r="B13" s="820"/>
      <c r="C13" s="820"/>
      <c r="D13" s="821"/>
      <c r="E13" s="267"/>
      <c r="F13" s="105"/>
      <c r="G13" s="824">
        <f>'Elenco Lotti'!O98</f>
        <v>3975</v>
      </c>
      <c r="H13" s="825"/>
      <c r="I13" s="150"/>
      <c r="J13" s="828"/>
      <c r="K13" s="829"/>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3975</v>
      </c>
      <c r="I19" s="249" t="str">
        <f>A19</f>
        <v>DESERTO</v>
      </c>
      <c r="J19" s="247">
        <f>IF(I19=I8,J8,IF(I19=$H$7,$I$7,IF(I19=$H$8,$I$8,IF(I19=#REF!,#REF!,IF(I19=$H$10,$I$10,IF(I19=$H$11,$I$11,"1"))))))</f>
        <v>80</v>
      </c>
      <c r="K19" s="247" t="e">
        <f>G19</f>
        <v>#DIV/0!</v>
      </c>
      <c r="L19" s="250" t="e">
        <f>SUM(J19,K19)</f>
        <v>#DIV/0!</v>
      </c>
      <c r="M19" s="251" t="e">
        <f>IF(AND(K19&gt;=20,J19&gt;=60),"ANOMALIA","NO ANOMALIA")</f>
        <v>#DIV/0!</v>
      </c>
    </row>
  </sheetData>
  <sheetProtection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79" priority="1" operator="containsText" text="NO ANOMALIA">
      <formula>NOT(ISERROR(SEARCH("NO ANOMALIA",M19)))</formula>
    </cfRule>
    <cfRule type="containsText" dxfId="578" priority="2" operator="containsText" text="ANOMALIA">
      <formula>NOT(ISERROR(SEARCH("ANOMALIA",M19)))</formula>
    </cfRule>
  </conditionalFormatting>
  <conditionalFormatting sqref="M19">
    <cfRule type="containsText" dxfId="577" priority="3" operator="containsText" text="ANOMALIA">
      <formula>NOT(ISERROR(SEARCH("ANOMALIA",M19)))</formula>
    </cfRule>
  </conditionalFormatting>
  <conditionalFormatting sqref="L19">
    <cfRule type="expression" dxfId="576" priority="4">
      <formula>L19=MAX($L$19:$L$23)</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oglio61">
    <pageSetUpPr fitToPage="1"/>
  </sheetPr>
  <dimension ref="A1:K16"/>
  <sheetViews>
    <sheetView workbookViewId="0">
      <selection activeCell="G15" sqref="G1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473</v>
      </c>
      <c r="B2" s="775"/>
      <c r="C2" s="775"/>
      <c r="D2" s="775"/>
      <c r="E2" s="775"/>
      <c r="F2" s="775"/>
      <c r="G2" s="775"/>
      <c r="H2" s="775"/>
      <c r="I2" s="775"/>
      <c r="J2" s="775"/>
      <c r="K2" s="776"/>
    </row>
    <row r="3" spans="1:11" ht="21" thickBot="1" x14ac:dyDescent="0.35">
      <c r="A3" s="777" t="str">
        <f>'Elenco Lotti'!B99</f>
        <v>9822429CD2</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Lotti'!C99</f>
        <v>Catetere con palloncino 2 vie punta Couvelaire, palloncino 75 ml 22Ch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Lotti'!R99</f>
        <v>COLOPLAST</v>
      </c>
      <c r="C8" s="205">
        <v>0.9</v>
      </c>
      <c r="D8" s="206">
        <v>0.9</v>
      </c>
      <c r="E8" s="207">
        <v>0.9</v>
      </c>
      <c r="F8" s="89">
        <f>AVERAGE(C8:E8)</f>
        <v>0.9</v>
      </c>
      <c r="G8" s="414">
        <f>MAX(F8:F8)</f>
        <v>0.9</v>
      </c>
      <c r="H8" s="414">
        <f>F8/$G8</f>
        <v>1</v>
      </c>
      <c r="I8" s="417">
        <v>50</v>
      </c>
      <c r="J8" s="88">
        <f>H8*I$8</f>
        <v>50</v>
      </c>
      <c r="K8" s="795" t="s">
        <v>654</v>
      </c>
    </row>
    <row r="9" spans="1:11" ht="48" customHeight="1" thickBot="1" x14ac:dyDescent="0.25">
      <c r="A9" s="413" t="s">
        <v>623</v>
      </c>
      <c r="B9" s="23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626</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oglio62"/>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473</v>
      </c>
      <c r="B2" s="775"/>
      <c r="C2" s="775"/>
      <c r="D2" s="775"/>
      <c r="E2" s="775"/>
      <c r="F2" s="775"/>
      <c r="G2" s="775"/>
      <c r="H2" s="775"/>
      <c r="I2" s="775"/>
      <c r="J2" s="775"/>
      <c r="K2" s="776"/>
      <c r="L2" s="105"/>
      <c r="M2" s="105"/>
    </row>
    <row r="3" spans="1:13" ht="21" thickBot="1" x14ac:dyDescent="0.35">
      <c r="A3" s="777" t="str">
        <f>'Elenco Lotti'!B99</f>
        <v>9822429CD2</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Lotti'!C99</f>
        <v>Catetere con palloncino 2 vie punta Couvelaire, palloncino 75 ml 22Ch</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30'!A16</f>
        <v>COLOPLAST</v>
      </c>
      <c r="J8" s="811">
        <f>'LOTTO 30'!B16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67"/>
      <c r="F12" s="105"/>
      <c r="G12" s="822" t="s">
        <v>432</v>
      </c>
      <c r="H12" s="823"/>
      <c r="I12" s="150"/>
      <c r="J12" s="828"/>
      <c r="K12" s="829"/>
      <c r="L12" s="117"/>
      <c r="M12" s="118"/>
    </row>
    <row r="13" spans="1:13" ht="16.5" thickBot="1" x14ac:dyDescent="0.3">
      <c r="A13" s="819" t="s">
        <v>433</v>
      </c>
      <c r="B13" s="820"/>
      <c r="C13" s="820"/>
      <c r="D13" s="821"/>
      <c r="E13" s="267"/>
      <c r="F13" s="105"/>
      <c r="G13" s="824">
        <f>'Elenco Lotti'!O99</f>
        <v>4372.5</v>
      </c>
      <c r="H13" s="825"/>
      <c r="I13" s="150"/>
      <c r="J13" s="828"/>
      <c r="K13" s="829"/>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4372.5</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75" priority="1" operator="containsText" text="NO ANOMALIA">
      <formula>NOT(ISERROR(SEARCH("NO ANOMALIA",M19)))</formula>
    </cfRule>
    <cfRule type="containsText" dxfId="574" priority="2" operator="containsText" text="ANOMALIA">
      <formula>NOT(ISERROR(SEARCH("ANOMALIA",M19)))</formula>
    </cfRule>
  </conditionalFormatting>
  <conditionalFormatting sqref="M19">
    <cfRule type="containsText" dxfId="573" priority="3" operator="containsText" text="ANOMALIA">
      <formula>NOT(ISERROR(SEARCH("ANOMALIA",M19)))</formula>
    </cfRule>
  </conditionalFormatting>
  <conditionalFormatting sqref="L19">
    <cfRule type="expression" dxfId="572" priority="4">
      <formula>L19=MAX($L$19:$L$23)</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oglio63">
    <pageSetUpPr fitToPage="1"/>
  </sheetPr>
  <dimension ref="A1:K16"/>
  <sheetViews>
    <sheetView workbookViewId="0">
      <selection activeCell="I31" sqref="I3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474</v>
      </c>
      <c r="B2" s="775"/>
      <c r="C2" s="775"/>
      <c r="D2" s="775"/>
      <c r="E2" s="775"/>
      <c r="F2" s="775"/>
      <c r="G2" s="775"/>
      <c r="H2" s="775"/>
      <c r="I2" s="775"/>
      <c r="J2" s="775"/>
      <c r="K2" s="776"/>
    </row>
    <row r="3" spans="1:11" ht="21" thickBot="1" x14ac:dyDescent="0.35">
      <c r="A3" s="777" t="str">
        <f>'Elenco Lotti'!B100</f>
        <v>98286201CF</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Lotti'!C100</f>
        <v>Catetere prostatico 2 vie punta couvelaire lattice  semirigido siliconato, palloncino 30-50 ml 24Ch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87" t="str">
        <f>'Elenco Lotti'!R100</f>
        <v>CARBINI SRL</v>
      </c>
      <c r="C8" s="205">
        <v>0.85</v>
      </c>
      <c r="D8" s="206">
        <v>0.85</v>
      </c>
      <c r="E8" s="207">
        <v>0.85</v>
      </c>
      <c r="F8" s="89">
        <f>AVERAGE(C8:E8)</f>
        <v>0.85</v>
      </c>
      <c r="G8" s="414">
        <f>MAX(F8:F8)</f>
        <v>0.85</v>
      </c>
      <c r="H8" s="414">
        <f>F8/$G8</f>
        <v>1</v>
      </c>
      <c r="I8" s="417">
        <v>50</v>
      </c>
      <c r="J8" s="88">
        <f>H8*I$8</f>
        <v>50</v>
      </c>
      <c r="K8" s="795" t="s">
        <v>653</v>
      </c>
    </row>
    <row r="9" spans="1:11" ht="48" customHeight="1" thickBot="1" x14ac:dyDescent="0.25">
      <c r="A9" s="413" t="s">
        <v>623</v>
      </c>
      <c r="B9" s="97" t="str">
        <f>B8</f>
        <v>CARBINI SRL</v>
      </c>
      <c r="C9" s="205">
        <v>0.85</v>
      </c>
      <c r="D9" s="206">
        <v>0.85</v>
      </c>
      <c r="E9" s="207">
        <v>0.85</v>
      </c>
      <c r="F9" s="89">
        <f>AVERAGE(C9:E9)</f>
        <v>0.85</v>
      </c>
      <c r="G9" s="414">
        <f>MAX(F9:F9)</f>
        <v>0.85</v>
      </c>
      <c r="H9" s="414">
        <f>F9/$G9</f>
        <v>1</v>
      </c>
      <c r="I9" s="417">
        <v>15</v>
      </c>
      <c r="J9" s="88">
        <f>H9*I$9</f>
        <v>15</v>
      </c>
      <c r="K9" s="796"/>
    </row>
    <row r="10" spans="1:11" ht="48" customHeight="1" thickBot="1" x14ac:dyDescent="0.25">
      <c r="A10" s="235" t="s">
        <v>427</v>
      </c>
      <c r="B10" s="97" t="str">
        <f>B8</f>
        <v>CARBINI SRL</v>
      </c>
      <c r="C10" s="205">
        <v>0.85</v>
      </c>
      <c r="D10" s="206">
        <v>0.85</v>
      </c>
      <c r="E10" s="207">
        <v>0.85</v>
      </c>
      <c r="F10" s="406">
        <f>AVERAGE(C10:E10)</f>
        <v>0.85</v>
      </c>
      <c r="G10" s="407">
        <f>MAX(F10:F10)</f>
        <v>0.85</v>
      </c>
      <c r="H10" s="407">
        <f>F10/$G10</f>
        <v>1</v>
      </c>
      <c r="I10" s="408">
        <v>10</v>
      </c>
      <c r="J10" s="409">
        <f>H10*I$10</f>
        <v>10</v>
      </c>
      <c r="K10" s="796"/>
    </row>
    <row r="11" spans="1:11" ht="48" thickBot="1" x14ac:dyDescent="0.25">
      <c r="A11" s="235" t="s">
        <v>621</v>
      </c>
      <c r="B11" s="405" t="str">
        <f>B8</f>
        <v>CARBINI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CARBINI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oglio64"/>
  <dimension ref="A1:M19"/>
  <sheetViews>
    <sheetView topLeftCell="A4" workbookViewId="0">
      <selection activeCell="J35" sqref="J3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474</v>
      </c>
      <c r="B2" s="775"/>
      <c r="C2" s="775"/>
      <c r="D2" s="775"/>
      <c r="E2" s="775"/>
      <c r="F2" s="775"/>
      <c r="G2" s="775"/>
      <c r="H2" s="775"/>
      <c r="I2" s="775"/>
      <c r="J2" s="775"/>
      <c r="K2" s="776"/>
      <c r="L2" s="105"/>
      <c r="M2" s="105"/>
    </row>
    <row r="3" spans="1:13" ht="21" thickBot="1" x14ac:dyDescent="0.35">
      <c r="A3" s="777" t="str">
        <f>'Elenco Lotti'!B100</f>
        <v>98286201CF</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'LOTTO 31'!A5:K6</f>
        <v>Catetere prostatico 2 vie punta couvelaire lattice  semirigido siliconato, palloncino 30-50 ml 24Ch</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31'!A16</f>
        <v>CARBINI SRL</v>
      </c>
      <c r="J8" s="811">
        <f>'LOTTO 31'!B16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67"/>
      <c r="F12" s="105"/>
      <c r="G12" s="822" t="s">
        <v>432</v>
      </c>
      <c r="H12" s="823"/>
      <c r="I12" s="150"/>
      <c r="J12" s="828"/>
      <c r="K12" s="829"/>
      <c r="L12" s="117"/>
      <c r="M12" s="118"/>
    </row>
    <row r="13" spans="1:13" ht="16.5" thickBot="1" x14ac:dyDescent="0.3">
      <c r="A13" s="819" t="s">
        <v>433</v>
      </c>
      <c r="B13" s="820"/>
      <c r="C13" s="820"/>
      <c r="D13" s="821"/>
      <c r="E13" s="267"/>
      <c r="F13" s="105"/>
      <c r="G13" s="824">
        <f>'Elenco Lotti'!O100</f>
        <v>6360</v>
      </c>
      <c r="H13" s="825"/>
      <c r="I13" s="150"/>
      <c r="J13" s="828"/>
      <c r="K13" s="829"/>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CARBINI SRL</v>
      </c>
      <c r="B19" s="246"/>
      <c r="C19" s="247">
        <v>0.5</v>
      </c>
      <c r="D19" s="247">
        <f>MAX(B19:B19)</f>
        <v>0</v>
      </c>
      <c r="E19" s="247" t="e">
        <f>POWER(B19/$D$19,$C$19)</f>
        <v>#DIV/0!</v>
      </c>
      <c r="F19" s="247">
        <v>40</v>
      </c>
      <c r="G19" s="247" t="e">
        <f>E19*$F$19</f>
        <v>#DIV/0!</v>
      </c>
      <c r="H19" s="248">
        <f>TRUNC($G$13-($G$13/100*B19),2)</f>
        <v>6360</v>
      </c>
      <c r="I19" s="249" t="str">
        <f>A19</f>
        <v>CARBINI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71" priority="1" operator="containsText" text="NO ANOMALIA">
      <formula>NOT(ISERROR(SEARCH("NO ANOMALIA",M19)))</formula>
    </cfRule>
    <cfRule type="containsText" dxfId="570" priority="2" operator="containsText" text="ANOMALIA">
      <formula>NOT(ISERROR(SEARCH("ANOMALIA",M19)))</formula>
    </cfRule>
  </conditionalFormatting>
  <conditionalFormatting sqref="M19">
    <cfRule type="containsText" dxfId="569" priority="3" operator="containsText" text="ANOMALIA">
      <formula>NOT(ISERROR(SEARCH("ANOMALIA",M19)))</formula>
    </cfRule>
  </conditionalFormatting>
  <conditionalFormatting sqref="L19">
    <cfRule type="expression" dxfId="568" priority="4">
      <formula>L19=MAX($L$19:$L$23)</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oglio65">
    <pageSetUpPr fitToPage="1"/>
  </sheetPr>
  <dimension ref="A1:K21"/>
  <sheetViews>
    <sheetView topLeftCell="A7" workbookViewId="0">
      <selection activeCell="F21" sqref="F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475</v>
      </c>
      <c r="B2" s="775"/>
      <c r="C2" s="775"/>
      <c r="D2" s="775"/>
      <c r="E2" s="775"/>
      <c r="F2" s="775"/>
      <c r="G2" s="775"/>
      <c r="H2" s="775"/>
      <c r="I2" s="775"/>
      <c r="J2" s="775"/>
      <c r="K2" s="776"/>
    </row>
    <row r="3" spans="1:11" ht="21" thickBot="1" x14ac:dyDescent="0.35">
      <c r="A3" s="777">
        <f>'Elenco Lotti'!B101</f>
        <v>9828623448</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Lotti'!C101</f>
        <v>Catetere tipo Foley 3 vie in PVC , punta doufur , fori alternati e  Misura palloncino 30/75 ml  circa - Ch16,18,20,22</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Lotti'!R101</f>
        <v>ANTONIO PELLECCHIA SRL</v>
      </c>
      <c r="C8" s="205">
        <v>0.75</v>
      </c>
      <c r="D8" s="206">
        <v>0.75</v>
      </c>
      <c r="E8" s="207">
        <v>0.75</v>
      </c>
      <c r="F8" s="89">
        <f t="shared" ref="F8:F15" si="0">AVERAGE(C8:E8)</f>
        <v>0.75</v>
      </c>
      <c r="G8" s="789">
        <f>MAX(F8:F9)</f>
        <v>0.9</v>
      </c>
      <c r="H8" s="414">
        <f>F8/$G8</f>
        <v>0.83333333333333326</v>
      </c>
      <c r="I8" s="792">
        <v>50</v>
      </c>
      <c r="J8" s="88">
        <f>H8*I$8</f>
        <v>41.666666666666664</v>
      </c>
      <c r="K8" s="795" t="s">
        <v>655</v>
      </c>
    </row>
    <row r="9" spans="1:11" ht="48" customHeight="1" thickBot="1" x14ac:dyDescent="0.25">
      <c r="A9" s="787"/>
      <c r="B9" s="286" t="str">
        <f>'Elenco Lotti'!R102</f>
        <v>TELEFLEX MEDICAL SRL</v>
      </c>
      <c r="C9" s="208">
        <v>0.9</v>
      </c>
      <c r="D9" s="209">
        <v>0.9</v>
      </c>
      <c r="E9" s="210">
        <v>0.9</v>
      </c>
      <c r="F9" s="92">
        <f t="shared" si="0"/>
        <v>0.9</v>
      </c>
      <c r="G9" s="790"/>
      <c r="H9" s="415">
        <f>F9/$G8</f>
        <v>1</v>
      </c>
      <c r="I9" s="793"/>
      <c r="J9" s="91">
        <f>H9*I$8</f>
        <v>50</v>
      </c>
      <c r="K9" s="796"/>
    </row>
    <row r="10" spans="1:11" ht="48" customHeight="1" x14ac:dyDescent="0.2">
      <c r="A10" s="786" t="s">
        <v>623</v>
      </c>
      <c r="B10" s="99" t="str">
        <f>B8</f>
        <v>ANTONIO PELLECCHIA SRL</v>
      </c>
      <c r="C10" s="205">
        <v>0.75</v>
      </c>
      <c r="D10" s="206">
        <v>0.75</v>
      </c>
      <c r="E10" s="207">
        <v>0.75</v>
      </c>
      <c r="F10" s="89">
        <f t="shared" si="0"/>
        <v>0.75</v>
      </c>
      <c r="G10" s="789">
        <f>MAX(F10:F11)</f>
        <v>0.9</v>
      </c>
      <c r="H10" s="414">
        <f>F10/$G10</f>
        <v>0.83333333333333326</v>
      </c>
      <c r="I10" s="792">
        <v>15</v>
      </c>
      <c r="J10" s="88">
        <f>H10*I$10</f>
        <v>12.499999999999998</v>
      </c>
      <c r="K10" s="796"/>
    </row>
    <row r="11" spans="1:11" ht="48" customHeight="1" thickBot="1" x14ac:dyDescent="0.25">
      <c r="A11" s="787"/>
      <c r="B11" s="100" t="str">
        <f>B9</f>
        <v>TELEFLEX MEDICAL SRL</v>
      </c>
      <c r="C11" s="208">
        <v>0.9</v>
      </c>
      <c r="D11" s="209">
        <v>0.9</v>
      </c>
      <c r="E11" s="210">
        <v>0.9</v>
      </c>
      <c r="F11" s="92">
        <f t="shared" si="0"/>
        <v>0.9</v>
      </c>
      <c r="G11" s="790"/>
      <c r="H11" s="415">
        <f>F11/$G10</f>
        <v>1</v>
      </c>
      <c r="I11" s="793"/>
      <c r="J11" s="91">
        <f>H11*I$10</f>
        <v>15</v>
      </c>
      <c r="K11" s="796"/>
    </row>
    <row r="12" spans="1:11" ht="48" customHeight="1" x14ac:dyDescent="0.2">
      <c r="A12" s="786" t="s">
        <v>427</v>
      </c>
      <c r="B12" s="99" t="str">
        <f>B8</f>
        <v>ANTONIO PELLECCHIA SRL</v>
      </c>
      <c r="C12" s="205">
        <v>0.75</v>
      </c>
      <c r="D12" s="206">
        <v>0.75</v>
      </c>
      <c r="E12" s="207">
        <v>0.75</v>
      </c>
      <c r="F12" s="89">
        <f t="shared" si="0"/>
        <v>0.75</v>
      </c>
      <c r="G12" s="789">
        <f>MAX(F12:F13)</f>
        <v>0.9</v>
      </c>
      <c r="H12" s="414">
        <f>F12/$G12</f>
        <v>0.83333333333333326</v>
      </c>
      <c r="I12" s="792">
        <v>10</v>
      </c>
      <c r="J12" s="88">
        <f>H12*I$12</f>
        <v>8.3333333333333321</v>
      </c>
      <c r="K12" s="796"/>
    </row>
    <row r="13" spans="1:11" ht="48" customHeight="1" thickBot="1" x14ac:dyDescent="0.25">
      <c r="A13" s="805"/>
      <c r="B13" s="100" t="str">
        <f>B9</f>
        <v>TELEFLEX MEDICAL SRL</v>
      </c>
      <c r="C13" s="208">
        <v>0.9</v>
      </c>
      <c r="D13" s="209">
        <v>0.9</v>
      </c>
      <c r="E13" s="210">
        <v>0.9</v>
      </c>
      <c r="F13" s="95">
        <f t="shared" si="0"/>
        <v>0.9</v>
      </c>
      <c r="G13" s="791"/>
      <c r="H13" s="418">
        <f>F13/$G12</f>
        <v>1</v>
      </c>
      <c r="I13" s="794"/>
      <c r="J13" s="94">
        <f>H13*I$12</f>
        <v>10</v>
      </c>
      <c r="K13" s="796"/>
    </row>
    <row r="14" spans="1:11" ht="48" customHeight="1" x14ac:dyDescent="0.2">
      <c r="A14" s="786" t="s">
        <v>621</v>
      </c>
      <c r="B14" s="99" t="str">
        <f>B8</f>
        <v>ANTONIO PELLECCHIA SRL</v>
      </c>
      <c r="C14" s="217">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B9</f>
        <v>TELEFLEX MEDICAL SRL</v>
      </c>
      <c r="C15" s="553">
        <v>1</v>
      </c>
      <c r="D15" s="554">
        <v>1</v>
      </c>
      <c r="E15" s="555">
        <v>1</v>
      </c>
      <c r="F15" s="10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ANTONIO PELLECCHIA SRL</v>
      </c>
      <c r="B20" s="148">
        <f>J8+J10+J12+J14</f>
        <v>67.5</v>
      </c>
      <c r="C20" s="599"/>
      <c r="D20" s="531"/>
      <c r="E20" s="531"/>
      <c r="F20" s="532"/>
      <c r="G20" s="531"/>
      <c r="H20" s="105"/>
      <c r="I20" s="105"/>
      <c r="J20" s="105"/>
      <c r="K20" s="105"/>
    </row>
    <row r="21" spans="1:11" ht="16.5" thickBot="1" x14ac:dyDescent="0.3">
      <c r="A21" s="112" t="str">
        <f>B9</f>
        <v>TELEFLEX MEDICAL SRL</v>
      </c>
      <c r="B21" s="113">
        <f>J9+J11+J13+J15</f>
        <v>80</v>
      </c>
      <c r="C21" s="535"/>
      <c r="D21" s="531"/>
      <c r="E21" s="531"/>
      <c r="F21" s="532"/>
      <c r="G21" s="531"/>
      <c r="H21" s="105"/>
      <c r="I21" s="105"/>
      <c r="J21" s="105"/>
      <c r="K21"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A18:B19"/>
    <mergeCell ref="A10:A11"/>
    <mergeCell ref="G10:G11"/>
    <mergeCell ref="I10:I11"/>
    <mergeCell ref="A12:A13"/>
    <mergeCell ref="A14:A15"/>
    <mergeCell ref="G14:G15"/>
    <mergeCell ref="I14:I15"/>
    <mergeCell ref="G12:G13"/>
    <mergeCell ref="I12:I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oglio66"/>
  <dimension ref="A1:M20"/>
  <sheetViews>
    <sheetView workbookViewId="0">
      <selection activeCell="L8" sqref="L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475</v>
      </c>
      <c r="B2" s="775"/>
      <c r="C2" s="775"/>
      <c r="D2" s="775"/>
      <c r="E2" s="775"/>
      <c r="F2" s="775"/>
      <c r="G2" s="775"/>
      <c r="H2" s="775"/>
      <c r="I2" s="775"/>
      <c r="J2" s="775"/>
      <c r="K2" s="776"/>
      <c r="L2" s="105"/>
      <c r="M2" s="105"/>
    </row>
    <row r="3" spans="1:13" ht="21" thickBot="1" x14ac:dyDescent="0.35">
      <c r="A3" s="777">
        <f>'Elenco Lotti'!B101</f>
        <v>9828623448</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Lotti'!C101</f>
        <v>Catetere tipo Foley 3 vie in PVC , punta doufur , fori alternati e  Misura palloncino 30/75 ml  circa - Ch16,18,20,22</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32'!A20</f>
        <v>ANTONIO PELLECCHIA SRL</v>
      </c>
      <c r="J8" s="811">
        <f>'LOTTO 32'!B20</f>
        <v>67.5</v>
      </c>
      <c r="K8" s="812"/>
      <c r="L8" s="117"/>
      <c r="M8" s="118"/>
    </row>
    <row r="9" spans="1:13" ht="16.5" thickBot="1" x14ac:dyDescent="0.3">
      <c r="A9" s="808"/>
      <c r="B9" s="808"/>
      <c r="C9" s="808"/>
      <c r="D9" s="808"/>
      <c r="E9" s="808"/>
      <c r="F9" s="808"/>
      <c r="G9" s="808"/>
      <c r="H9" s="808"/>
      <c r="I9" s="144" t="str">
        <f>'LOTTO 32'!A21</f>
        <v>TELEFLEX MEDICAL SRL</v>
      </c>
      <c r="J9" s="811">
        <f>'LOTTO 32'!B21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67"/>
      <c r="F12" s="105"/>
      <c r="G12" s="822" t="s">
        <v>432</v>
      </c>
      <c r="H12" s="823"/>
      <c r="I12" s="145"/>
      <c r="J12" s="847"/>
      <c r="K12" s="848"/>
      <c r="L12" s="117"/>
      <c r="M12" s="118"/>
    </row>
    <row r="13" spans="1:13" ht="16.5" thickBot="1" x14ac:dyDescent="0.3">
      <c r="A13" s="819" t="s">
        <v>433</v>
      </c>
      <c r="B13" s="820"/>
      <c r="C13" s="820"/>
      <c r="D13" s="821"/>
      <c r="E13" s="267"/>
      <c r="F13" s="105"/>
      <c r="G13" s="824">
        <f>'Elenco Lotti'!O101</f>
        <v>4372.5</v>
      </c>
      <c r="H13" s="825"/>
      <c r="I13" s="145"/>
      <c r="J13" s="847"/>
      <c r="K13" s="848"/>
      <c r="L13" s="117"/>
      <c r="M13" s="118"/>
    </row>
    <row r="14" spans="1:13" ht="16.5" thickBot="1" x14ac:dyDescent="0.3">
      <c r="A14" s="826" t="s">
        <v>434</v>
      </c>
      <c r="B14" s="820"/>
      <c r="C14" s="820"/>
      <c r="D14" s="821"/>
      <c r="E14" s="267"/>
      <c r="F14" s="105"/>
      <c r="G14" s="827"/>
      <c r="H14" s="827"/>
      <c r="I14" s="146"/>
      <c r="J14" s="849"/>
      <c r="K14" s="850"/>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ANTONIO PELLECCHIA SRL</v>
      </c>
      <c r="B19" s="202"/>
      <c r="C19" s="835">
        <v>0.5</v>
      </c>
      <c r="D19" s="835">
        <f>MAX(B19:B20)</f>
        <v>0</v>
      </c>
      <c r="E19" s="268" t="e">
        <f>POWER(B19/$D$19,$C$19)</f>
        <v>#DIV/0!</v>
      </c>
      <c r="F19" s="835">
        <v>40</v>
      </c>
      <c r="G19" s="268" t="e">
        <f>E19*$F$19</f>
        <v>#DIV/0!</v>
      </c>
      <c r="H19" s="134">
        <f>TRUNC($G$13-($G$13/100*B19),2)</f>
        <v>4372.5</v>
      </c>
      <c r="I19" s="135" t="str">
        <f>A19</f>
        <v>ANTONIO PELLECCHIA SRL</v>
      </c>
      <c r="J19" s="268">
        <f>IF(I19=I8,J8,IF(I19=$H$7,$I$7,IF(I19=$H$8,$I$8,IF(I19=#REF!,#REF!,IF(I19=$H$10,$I$10,IF(I19=$H$11,$I$11,"1"))))))</f>
        <v>67.5</v>
      </c>
      <c r="K19" s="268" t="e">
        <f>G19</f>
        <v>#DIV/0!</v>
      </c>
      <c r="L19" s="70" t="e">
        <f>SUM(J19,K19)</f>
        <v>#DIV/0!</v>
      </c>
      <c r="M19" s="71" t="e">
        <f>IF(AND(K19&gt;=20,J19&gt;=60),"ANOMALIA","NO ANOMALIA")</f>
        <v>#DIV/0!</v>
      </c>
    </row>
    <row r="20" spans="1:13" ht="16.5" thickBot="1" x14ac:dyDescent="0.25">
      <c r="A20" s="140" t="str">
        <f>I9</f>
        <v>TELEFLEX MEDICAL SRL</v>
      </c>
      <c r="B20" s="204"/>
      <c r="C20" s="837"/>
      <c r="D20" s="837"/>
      <c r="E20" s="269" t="e">
        <f>POWER(B20/$D$19,$C$19)</f>
        <v>#DIV/0!</v>
      </c>
      <c r="F20" s="837"/>
      <c r="G20" s="269" t="e">
        <f>E20*$F$19</f>
        <v>#DIV/0!</v>
      </c>
      <c r="H20" s="142">
        <f>TRUNC($G$13-($G$13/100*B20),2)</f>
        <v>4372.5</v>
      </c>
      <c r="I20" s="143" t="str">
        <f>A20</f>
        <v>TELEFLEX MEDICAL SRL</v>
      </c>
      <c r="J20" s="269">
        <f>IF(I20=I9,J9,IF(I20=$H$7,$I$7,IF(I20=$H$8,$I$8,IF(I20=#REF!,#REF!,IF(I20=$H$10,$I$10,IF(I20=$H$11,$I$11,"1"))))))</f>
        <v>80</v>
      </c>
      <c r="K20" s="269"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567" priority="1" operator="containsText" text="NO ANOMALIA">
      <formula>NOT(ISERROR(SEARCH("NO ANOMALIA",M19)))</formula>
    </cfRule>
    <cfRule type="containsText" dxfId="566" priority="2" operator="containsText" text="ANOMALIA">
      <formula>NOT(ISERROR(SEARCH("ANOMALIA",M19)))</formula>
    </cfRule>
  </conditionalFormatting>
  <conditionalFormatting sqref="M19:M20">
    <cfRule type="containsText" dxfId="565" priority="3" operator="containsText" text="ANOMALIA">
      <formula>NOT(ISERROR(SEARCH("ANOMALIA",M19)))</formula>
    </cfRule>
  </conditionalFormatting>
  <conditionalFormatting sqref="L19:L20">
    <cfRule type="expression" dxfId="564" priority="4">
      <formula>L19=MAX($L$19:$L$24)</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oglio67">
    <pageSetUpPr fitToPage="1"/>
  </sheetPr>
  <dimension ref="A1:K21"/>
  <sheetViews>
    <sheetView topLeftCell="A5" workbookViewId="0">
      <selection activeCell="H24" sqref="H2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476</v>
      </c>
      <c r="B2" s="775"/>
      <c r="C2" s="775"/>
      <c r="D2" s="775"/>
      <c r="E2" s="775"/>
      <c r="F2" s="775"/>
      <c r="G2" s="775"/>
      <c r="H2" s="775"/>
      <c r="I2" s="775"/>
      <c r="J2" s="775"/>
      <c r="K2" s="776"/>
    </row>
    <row r="3" spans="1:11" ht="21" thickBot="1" x14ac:dyDescent="0.35">
      <c r="A3" s="777">
        <f>'Elenco Lotti'!B103</f>
        <v>9828627794</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Lotti'!C103</f>
        <v>Catetere per neovescica 3 vie, palloncino 30 ml, punta dritta cilindrica, 6 fori, valvola luer  e linea radiopaca lunghezza 42 cm circa, in silicone 100%, misure 20 CH e 22 Ch.</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87" t="str">
        <f>'Elenco Lotti'!R103</f>
        <v>COLOPLAST</v>
      </c>
      <c r="C8" s="205">
        <v>0.9</v>
      </c>
      <c r="D8" s="206">
        <v>0.9</v>
      </c>
      <c r="E8" s="207">
        <v>0.9</v>
      </c>
      <c r="F8" s="89">
        <f t="shared" ref="F8:F15" si="0">AVERAGE(C8:E8)</f>
        <v>0.9</v>
      </c>
      <c r="G8" s="789">
        <f>MAX(F8:F9)</f>
        <v>0.9</v>
      </c>
      <c r="H8" s="414">
        <f>F8/$G8</f>
        <v>1</v>
      </c>
      <c r="I8" s="792">
        <v>50</v>
      </c>
      <c r="J8" s="88">
        <f>H8*I$8</f>
        <v>50</v>
      </c>
      <c r="K8" s="795" t="s">
        <v>745</v>
      </c>
    </row>
    <row r="9" spans="1:11" ht="48" customHeight="1" thickBot="1" x14ac:dyDescent="0.25">
      <c r="A9" s="787"/>
      <c r="B9" s="286" t="str">
        <f>'Elenco Lotti'!R104</f>
        <v>MEDLINE INTERNATIONAL ITALY SRL UNIP.</v>
      </c>
      <c r="C9" s="208">
        <v>0</v>
      </c>
      <c r="D9" s="209">
        <v>0</v>
      </c>
      <c r="E9" s="210">
        <v>0</v>
      </c>
      <c r="F9" s="92">
        <f t="shared" si="0"/>
        <v>0</v>
      </c>
      <c r="G9" s="790"/>
      <c r="H9" s="415">
        <f>F9/$G8</f>
        <v>0</v>
      </c>
      <c r="I9" s="793"/>
      <c r="J9" s="91">
        <f>H9*I$8</f>
        <v>0</v>
      </c>
      <c r="K9" s="796"/>
    </row>
    <row r="10" spans="1:11" ht="48" customHeight="1" x14ac:dyDescent="0.2">
      <c r="A10" s="786" t="s">
        <v>623</v>
      </c>
      <c r="B10" s="99" t="str">
        <f>B8</f>
        <v>COLOPLAST</v>
      </c>
      <c r="C10" s="205">
        <v>0.9</v>
      </c>
      <c r="D10" s="206">
        <v>0.9</v>
      </c>
      <c r="E10" s="207">
        <v>0.9</v>
      </c>
      <c r="F10" s="89">
        <f t="shared" si="0"/>
        <v>0.9</v>
      </c>
      <c r="G10" s="789">
        <f>MAX(F10:F11)</f>
        <v>0.9</v>
      </c>
      <c r="H10" s="414">
        <f>F10/$G10</f>
        <v>1</v>
      </c>
      <c r="I10" s="792">
        <v>15</v>
      </c>
      <c r="J10" s="88">
        <f>H10*I$10</f>
        <v>15</v>
      </c>
      <c r="K10" s="796"/>
    </row>
    <row r="11" spans="1:11" ht="48" customHeight="1" thickBot="1" x14ac:dyDescent="0.25">
      <c r="A11" s="787"/>
      <c r="B11" s="100" t="str">
        <f>B9</f>
        <v>MEDLINE INTERNATIONAL ITALY SRL UNIP.</v>
      </c>
      <c r="C11" s="208">
        <v>0</v>
      </c>
      <c r="D11" s="209">
        <v>0</v>
      </c>
      <c r="E11" s="210">
        <v>0</v>
      </c>
      <c r="F11" s="92">
        <f t="shared" si="0"/>
        <v>0</v>
      </c>
      <c r="G11" s="790"/>
      <c r="H11" s="415">
        <f>F11/$G10</f>
        <v>0</v>
      </c>
      <c r="I11" s="793"/>
      <c r="J11" s="91">
        <f>H11*I$10</f>
        <v>0</v>
      </c>
      <c r="K11" s="796"/>
    </row>
    <row r="12" spans="1:11" ht="48" customHeight="1" x14ac:dyDescent="0.2">
      <c r="A12" s="786" t="s">
        <v>427</v>
      </c>
      <c r="B12" s="99" t="str">
        <f>B8</f>
        <v>COLOPLAST</v>
      </c>
      <c r="C12" s="205">
        <v>0.9</v>
      </c>
      <c r="D12" s="206">
        <v>0.9</v>
      </c>
      <c r="E12" s="207">
        <v>0.9</v>
      </c>
      <c r="F12" s="89">
        <f t="shared" si="0"/>
        <v>0.9</v>
      </c>
      <c r="G12" s="789">
        <f>MAX(F12:F13)</f>
        <v>0.9</v>
      </c>
      <c r="H12" s="414">
        <f>F12/$G12</f>
        <v>1</v>
      </c>
      <c r="I12" s="792">
        <v>10</v>
      </c>
      <c r="J12" s="88">
        <f>H12*I$12</f>
        <v>10</v>
      </c>
      <c r="K12" s="796"/>
    </row>
    <row r="13" spans="1:11" ht="48" customHeight="1" thickBot="1" x14ac:dyDescent="0.25">
      <c r="A13" s="805"/>
      <c r="B13" s="100" t="str">
        <f>B9</f>
        <v>MEDLINE INTERNATIONAL ITALY SRL UNIP.</v>
      </c>
      <c r="C13" s="208">
        <v>0</v>
      </c>
      <c r="D13" s="209">
        <v>0</v>
      </c>
      <c r="E13" s="210">
        <v>0</v>
      </c>
      <c r="F13" s="95">
        <f t="shared" si="0"/>
        <v>0</v>
      </c>
      <c r="G13" s="791"/>
      <c r="H13" s="418">
        <f>F13/$G12</f>
        <v>0</v>
      </c>
      <c r="I13" s="794"/>
      <c r="J13" s="94">
        <f>H13*I$12</f>
        <v>0</v>
      </c>
      <c r="K13" s="796"/>
    </row>
    <row r="14" spans="1:11" ht="48" customHeight="1" x14ac:dyDescent="0.2">
      <c r="A14" s="786" t="s">
        <v>621</v>
      </c>
      <c r="B14" s="99" t="str">
        <f>B8</f>
        <v>COLOPLAST</v>
      </c>
      <c r="C14" s="205">
        <v>1</v>
      </c>
      <c r="D14" s="206">
        <v>1</v>
      </c>
      <c r="E14" s="207">
        <v>1</v>
      </c>
      <c r="F14" s="89">
        <f t="shared" si="0"/>
        <v>1</v>
      </c>
      <c r="G14" s="789">
        <f>MAX(F14:F15)</f>
        <v>1</v>
      </c>
      <c r="H14" s="414">
        <f>F14/$G14</f>
        <v>1</v>
      </c>
      <c r="I14" s="792">
        <v>5</v>
      </c>
      <c r="J14" s="88">
        <f>H14*I$14</f>
        <v>5</v>
      </c>
      <c r="K14" s="796"/>
    </row>
    <row r="15" spans="1:11" ht="48" customHeight="1" thickBot="1" x14ac:dyDescent="0.25">
      <c r="A15" s="805"/>
      <c r="B15" s="405" t="str">
        <f>B9</f>
        <v>MEDLINE INTERNATIONAL ITALY SRL UNIP.</v>
      </c>
      <c r="C15" s="214">
        <v>0</v>
      </c>
      <c r="D15" s="215">
        <v>0</v>
      </c>
      <c r="E15" s="216">
        <v>0</v>
      </c>
      <c r="F15" s="101">
        <f t="shared" si="0"/>
        <v>0</v>
      </c>
      <c r="G15" s="806"/>
      <c r="H15" s="416">
        <f>F15/$G14</f>
        <v>0</v>
      </c>
      <c r="I15" s="807"/>
      <c r="J15" s="102">
        <f>H15*I$14</f>
        <v>0</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customHeight="1" x14ac:dyDescent="0.25">
      <c r="A18" s="798" t="s">
        <v>626</v>
      </c>
      <c r="B18" s="799"/>
      <c r="G18" s="106"/>
      <c r="H18" s="105"/>
      <c r="I18" s="105"/>
      <c r="J18" s="105"/>
      <c r="K18" s="105"/>
    </row>
    <row r="19" spans="1:11" ht="16.5" thickBot="1" x14ac:dyDescent="0.3">
      <c r="A19" s="800"/>
      <c r="B19" s="801"/>
      <c r="G19" s="106"/>
      <c r="H19" s="105"/>
      <c r="I19" s="105"/>
      <c r="J19" s="105"/>
      <c r="K19" s="105"/>
    </row>
    <row r="20" spans="1:11" ht="15.75" x14ac:dyDescent="0.25">
      <c r="A20" s="147" t="str">
        <f>B8</f>
        <v>COLOPLAST</v>
      </c>
      <c r="B20" s="148">
        <f>J8+J10+J12+J14</f>
        <v>80</v>
      </c>
      <c r="G20" s="109"/>
      <c r="H20" s="105"/>
      <c r="I20" s="105"/>
      <c r="J20" s="105"/>
      <c r="K20" s="105"/>
    </row>
    <row r="21" spans="1:11" ht="16.5" thickBot="1" x14ac:dyDescent="0.3">
      <c r="A21" s="112" t="str">
        <f>B9</f>
        <v>MEDLINE INTERNATIONAL ITALY SRL UNIP.</v>
      </c>
      <c r="B21" s="113">
        <f>J9+J11+J13+J15</f>
        <v>0</v>
      </c>
      <c r="G21" s="109"/>
      <c r="H21" s="105"/>
      <c r="I21" s="105"/>
      <c r="J21" s="105"/>
      <c r="K21"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G12:G13"/>
    <mergeCell ref="I12:I13"/>
    <mergeCell ref="A18:B19"/>
    <mergeCell ref="A10:A11"/>
    <mergeCell ref="G10:G11"/>
    <mergeCell ref="I10:I11"/>
    <mergeCell ref="A12:A13"/>
    <mergeCell ref="A14:A15"/>
    <mergeCell ref="G14:G15"/>
    <mergeCell ref="I14:I15"/>
  </mergeCells>
  <pageMargins left="0.25" right="0.25" top="0.75" bottom="0.75" header="0.3" footer="0.3"/>
  <pageSetup paperSize="8"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pageSetUpPr fitToPage="1"/>
  </sheetPr>
  <dimension ref="A1:K21"/>
  <sheetViews>
    <sheetView topLeftCell="A4" workbookViewId="0">
      <selection activeCell="J21" sqref="J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443</v>
      </c>
      <c r="B2" s="775"/>
      <c r="C2" s="775"/>
      <c r="D2" s="775"/>
      <c r="E2" s="775"/>
      <c r="F2" s="775"/>
      <c r="G2" s="775"/>
      <c r="H2" s="775"/>
      <c r="I2" s="775"/>
      <c r="J2" s="775"/>
      <c r="K2" s="776"/>
    </row>
    <row r="3" spans="1:11" ht="21" thickBot="1" x14ac:dyDescent="0.35">
      <c r="A3" s="777" t="str">
        <f>'Elenco Lotti'!B11</f>
        <v>982104785D</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Lotti'!C11</f>
        <v>Filo guida in nitinol con rivestimento idrofilico con punta double flex,   diritta ad  un’estremità ed angolata all’altra, corpo standard e stiff,  diametro   .035 e .038 inch, lunghezza 150 cm;</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35.25" customHeight="1" thickBot="1" x14ac:dyDescent="0.25">
      <c r="A8" s="786" t="s">
        <v>622</v>
      </c>
      <c r="B8" s="87" t="str">
        <f>'Elenco Lotti'!R11</f>
        <v>ARS CHIRURGICA SRL</v>
      </c>
      <c r="C8" s="205">
        <v>0.9</v>
      </c>
      <c r="D8" s="206">
        <v>0.9</v>
      </c>
      <c r="E8" s="207">
        <v>0.9</v>
      </c>
      <c r="F8" s="89">
        <f t="shared" ref="F8:F15" si="0">AVERAGE(C8:E8)</f>
        <v>0.9</v>
      </c>
      <c r="G8" s="789">
        <f>MAX(F8:F9)</f>
        <v>1</v>
      </c>
      <c r="H8" s="387">
        <f>F8/$G8</f>
        <v>0.9</v>
      </c>
      <c r="I8" s="792">
        <v>50</v>
      </c>
      <c r="J8" s="88">
        <f>H8*I$8</f>
        <v>45</v>
      </c>
      <c r="K8" s="838" t="s">
        <v>638</v>
      </c>
    </row>
    <row r="9" spans="1:11" ht="35.25" customHeight="1" thickBot="1" x14ac:dyDescent="0.25">
      <c r="A9" s="787"/>
      <c r="B9" s="93" t="str">
        <f>'Elenco Lotti'!R12</f>
        <v xml:space="preserve">COOK ITALIA SRL </v>
      </c>
      <c r="C9" s="205">
        <v>1</v>
      </c>
      <c r="D9" s="206">
        <v>1</v>
      </c>
      <c r="E9" s="393">
        <v>1</v>
      </c>
      <c r="F9" s="92">
        <f t="shared" si="0"/>
        <v>1</v>
      </c>
      <c r="G9" s="790"/>
      <c r="H9" s="388">
        <f>F9/$G8</f>
        <v>1</v>
      </c>
      <c r="I9" s="793"/>
      <c r="J9" s="91">
        <f>H9*I$8</f>
        <v>50</v>
      </c>
      <c r="K9" s="839"/>
    </row>
    <row r="10" spans="1:11" ht="35.25" customHeight="1" thickBot="1" x14ac:dyDescent="0.25">
      <c r="A10" s="786" t="s">
        <v>623</v>
      </c>
      <c r="B10" s="96" t="str">
        <f>B8</f>
        <v>ARS CHIRURGICA SRL</v>
      </c>
      <c r="C10" s="205">
        <v>0.9</v>
      </c>
      <c r="D10" s="206">
        <v>0.9</v>
      </c>
      <c r="E10" s="207">
        <v>0.9</v>
      </c>
      <c r="F10" s="89">
        <f t="shared" si="0"/>
        <v>0.9</v>
      </c>
      <c r="G10" s="789">
        <f>MAX(F10:F11)</f>
        <v>1</v>
      </c>
      <c r="H10" s="387">
        <f>F10/$G10</f>
        <v>0.9</v>
      </c>
      <c r="I10" s="792">
        <v>15</v>
      </c>
      <c r="J10" s="88">
        <f>H10*I$10</f>
        <v>13.5</v>
      </c>
      <c r="K10" s="839"/>
    </row>
    <row r="11" spans="1:11" ht="35.25" customHeight="1" thickBot="1" x14ac:dyDescent="0.25">
      <c r="A11" s="787"/>
      <c r="B11" s="97" t="str">
        <f>B9</f>
        <v xml:space="preserve">COOK ITALIA SRL </v>
      </c>
      <c r="C11" s="205">
        <v>1</v>
      </c>
      <c r="D11" s="206">
        <v>1</v>
      </c>
      <c r="E11" s="393">
        <v>1</v>
      </c>
      <c r="F11" s="92">
        <f t="shared" si="0"/>
        <v>1</v>
      </c>
      <c r="G11" s="790"/>
      <c r="H11" s="388">
        <f>F11/$G10</f>
        <v>1</v>
      </c>
      <c r="I11" s="793"/>
      <c r="J11" s="91">
        <f>H11*I$10</f>
        <v>15</v>
      </c>
      <c r="K11" s="839"/>
    </row>
    <row r="12" spans="1:11" ht="35.25" customHeight="1" thickBot="1" x14ac:dyDescent="0.25">
      <c r="A12" s="786" t="s">
        <v>427</v>
      </c>
      <c r="B12" s="99" t="str">
        <f>B8</f>
        <v>ARS CHIRURGICA SRL</v>
      </c>
      <c r="C12" s="205">
        <v>0.9</v>
      </c>
      <c r="D12" s="206">
        <v>0.9</v>
      </c>
      <c r="E12" s="207">
        <v>0.9</v>
      </c>
      <c r="F12" s="89">
        <f t="shared" si="0"/>
        <v>0.9</v>
      </c>
      <c r="G12" s="789">
        <f>MAX(F12:F13)</f>
        <v>1</v>
      </c>
      <c r="H12" s="387">
        <f>F12/$G12</f>
        <v>0.9</v>
      </c>
      <c r="I12" s="792">
        <v>10</v>
      </c>
      <c r="J12" s="88">
        <f>H12*I$12</f>
        <v>9</v>
      </c>
      <c r="K12" s="839"/>
    </row>
    <row r="13" spans="1:11" ht="35.25" customHeight="1" thickBot="1" x14ac:dyDescent="0.25">
      <c r="A13" s="805"/>
      <c r="B13" s="100" t="str">
        <f>B9</f>
        <v xml:space="preserve">COOK ITALIA SRL </v>
      </c>
      <c r="C13" s="205">
        <v>1</v>
      </c>
      <c r="D13" s="206">
        <v>1</v>
      </c>
      <c r="E13" s="393">
        <v>1</v>
      </c>
      <c r="F13" s="95">
        <f t="shared" si="0"/>
        <v>1</v>
      </c>
      <c r="G13" s="791"/>
      <c r="H13" s="389">
        <f>F13/$G12</f>
        <v>1</v>
      </c>
      <c r="I13" s="794"/>
      <c r="J13" s="94">
        <f>H13*I$12</f>
        <v>10</v>
      </c>
      <c r="K13" s="839"/>
    </row>
    <row r="14" spans="1:11" ht="35.25" customHeight="1" thickBot="1" x14ac:dyDescent="0.25">
      <c r="A14" s="786" t="s">
        <v>621</v>
      </c>
      <c r="B14" s="99" t="str">
        <f>B8</f>
        <v>ARS CHIRURGICA SRL</v>
      </c>
      <c r="C14" s="205">
        <v>1</v>
      </c>
      <c r="D14" s="206">
        <v>1</v>
      </c>
      <c r="E14" s="393">
        <v>1</v>
      </c>
      <c r="F14" s="89">
        <f t="shared" si="0"/>
        <v>1</v>
      </c>
      <c r="G14" s="789">
        <f>MAX(F14:F15)</f>
        <v>1</v>
      </c>
      <c r="H14" s="387">
        <f>F14/$G14</f>
        <v>1</v>
      </c>
      <c r="I14" s="792">
        <v>5</v>
      </c>
      <c r="J14" s="88">
        <f>H14*I$14</f>
        <v>5</v>
      </c>
      <c r="K14" s="839"/>
    </row>
    <row r="15" spans="1:11" ht="35.25" customHeight="1" thickBot="1" x14ac:dyDescent="0.25">
      <c r="A15" s="805"/>
      <c r="B15" s="100" t="str">
        <f>B9</f>
        <v xml:space="preserve">COOK ITALIA SRL </v>
      </c>
      <c r="C15" s="205">
        <v>1</v>
      </c>
      <c r="D15" s="206">
        <v>1</v>
      </c>
      <c r="E15" s="393">
        <v>1</v>
      </c>
      <c r="F15" s="101">
        <f t="shared" si="0"/>
        <v>1</v>
      </c>
      <c r="G15" s="806"/>
      <c r="H15" s="391">
        <f>F15/$G14</f>
        <v>1</v>
      </c>
      <c r="I15" s="807"/>
      <c r="J15" s="102">
        <f>H15*I$14</f>
        <v>5</v>
      </c>
      <c r="K15" s="840"/>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customHeight="1" x14ac:dyDescent="0.25">
      <c r="A18" s="841" t="s">
        <v>626</v>
      </c>
      <c r="B18" s="842"/>
      <c r="C18" s="106"/>
      <c r="D18" s="106"/>
      <c r="E18" s="106"/>
      <c r="F18" s="106"/>
      <c r="G18" s="106"/>
      <c r="H18" s="105"/>
      <c r="I18" s="105"/>
      <c r="J18" s="105"/>
      <c r="K18" s="105"/>
    </row>
    <row r="19" spans="1:11" ht="16.5" thickBot="1" x14ac:dyDescent="0.3">
      <c r="A19" s="843"/>
      <c r="B19" s="844"/>
      <c r="C19" s="106"/>
      <c r="D19" s="106"/>
      <c r="E19" s="106"/>
      <c r="F19" s="106"/>
      <c r="G19" s="106"/>
      <c r="H19" s="105"/>
      <c r="I19" s="105"/>
      <c r="J19" s="105"/>
      <c r="K19" s="105"/>
    </row>
    <row r="20" spans="1:11" ht="15.75" x14ac:dyDescent="0.25">
      <c r="A20" s="147" t="str">
        <f>B8</f>
        <v>ARS CHIRURGICA SRL</v>
      </c>
      <c r="B20" s="148">
        <f>J8+J10+J12+J14</f>
        <v>72.5</v>
      </c>
      <c r="C20" s="597"/>
      <c r="D20" s="531"/>
      <c r="E20" s="531"/>
      <c r="F20" s="532"/>
      <c r="G20" s="109"/>
      <c r="H20" s="105"/>
      <c r="I20" s="105"/>
      <c r="J20" s="105"/>
      <c r="K20" s="105"/>
    </row>
    <row r="21" spans="1:11" ht="16.5" thickBot="1" x14ac:dyDescent="0.3">
      <c r="A21" s="112" t="str">
        <f>B9</f>
        <v xml:space="preserve">COOK ITALIA SRL </v>
      </c>
      <c r="B21" s="113">
        <f>J9+J11+J13+J15</f>
        <v>80</v>
      </c>
      <c r="C21" s="534"/>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18:B19"/>
    <mergeCell ref="A10:A11"/>
    <mergeCell ref="G10:G11"/>
    <mergeCell ref="G14:G15"/>
    <mergeCell ref="I8:I9"/>
    <mergeCell ref="A8:A9"/>
    <mergeCell ref="G8:G9"/>
    <mergeCell ref="B1:K1"/>
    <mergeCell ref="A2:K2"/>
    <mergeCell ref="A3:K3"/>
    <mergeCell ref="A4:K4"/>
    <mergeCell ref="A5:K6"/>
    <mergeCell ref="K8:K15"/>
    <mergeCell ref="A12:A13"/>
    <mergeCell ref="A14:A15"/>
    <mergeCell ref="G12:G13"/>
    <mergeCell ref="I12:I13"/>
    <mergeCell ref="I10:I11"/>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oglio68"/>
  <dimension ref="A1:M20"/>
  <sheetViews>
    <sheetView workbookViewId="0">
      <selection activeCell="H33" sqref="H33"/>
    </sheetView>
  </sheetViews>
  <sheetFormatPr defaultColWidth="9.140625" defaultRowHeight="12.75" x14ac:dyDescent="0.2"/>
  <cols>
    <col min="1" max="1" width="26.42578125" style="77" customWidth="1"/>
    <col min="2" max="2" width="16.42578125" style="77" customWidth="1"/>
    <col min="3" max="6" width="9.140625" style="77"/>
    <col min="7" max="7" width="23" style="77" customWidth="1"/>
    <col min="8" max="8" width="20.140625" style="77" customWidth="1"/>
    <col min="9" max="9" width="33.71093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476</v>
      </c>
      <c r="B2" s="775"/>
      <c r="C2" s="775"/>
      <c r="D2" s="775"/>
      <c r="E2" s="775"/>
      <c r="F2" s="775"/>
      <c r="G2" s="775"/>
      <c r="H2" s="775"/>
      <c r="I2" s="775"/>
      <c r="J2" s="775"/>
      <c r="K2" s="776"/>
      <c r="L2" s="105"/>
      <c r="M2" s="105"/>
    </row>
    <row r="3" spans="1:13" ht="21" thickBot="1" x14ac:dyDescent="0.35">
      <c r="A3" s="777">
        <f>'Elenco Lotti'!B103</f>
        <v>9828627794</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Lotti'!C103</f>
        <v>Catetere per neovescica 3 vie, palloncino 30 ml, punta dritta cilindrica, 6 fori, valvola luer  e linea radiopaca lunghezza 42 cm circa, in silicone 100%, misure 20 CH e 22 Ch.</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33'!A20</f>
        <v>COLOPLAST</v>
      </c>
      <c r="J8" s="811">
        <f>'LOTTO 33'!B20</f>
        <v>80</v>
      </c>
      <c r="K8" s="812"/>
      <c r="L8" s="117"/>
      <c r="M8" s="118"/>
    </row>
    <row r="9" spans="1:13" ht="16.5" thickBot="1" x14ac:dyDescent="0.3">
      <c r="A9" s="808"/>
      <c r="B9" s="808"/>
      <c r="C9" s="808"/>
      <c r="D9" s="808"/>
      <c r="E9" s="808"/>
      <c r="F9" s="808"/>
      <c r="G9" s="808"/>
      <c r="H9" s="808"/>
      <c r="I9" s="144" t="str">
        <f>'LOTTO 33'!A21</f>
        <v>MEDLINE INTERNATIONAL ITALY SRL UNIP.</v>
      </c>
      <c r="J9" s="811">
        <f>'LOTTO 33'!B21</f>
        <v>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67"/>
      <c r="F12" s="105"/>
      <c r="G12" s="822" t="s">
        <v>432</v>
      </c>
      <c r="H12" s="823"/>
      <c r="I12" s="144"/>
      <c r="J12" s="811"/>
      <c r="K12" s="812"/>
      <c r="L12" s="117"/>
      <c r="M12" s="118"/>
    </row>
    <row r="13" spans="1:13" ht="16.5" thickBot="1" x14ac:dyDescent="0.3">
      <c r="A13" s="819" t="s">
        <v>433</v>
      </c>
      <c r="B13" s="820"/>
      <c r="C13" s="820"/>
      <c r="D13" s="821"/>
      <c r="E13" s="267"/>
      <c r="F13" s="105"/>
      <c r="G13" s="824">
        <f>'Elenco Lotti'!O104</f>
        <v>4372.5</v>
      </c>
      <c r="H13" s="825"/>
      <c r="I13" s="144"/>
      <c r="J13" s="811"/>
      <c r="K13" s="812"/>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COLOPLAST</v>
      </c>
      <c r="B19" s="202"/>
      <c r="C19" s="835">
        <v>0.5</v>
      </c>
      <c r="D19" s="835">
        <f>MAX(B19:B20)</f>
        <v>0</v>
      </c>
      <c r="E19" s="268" t="e">
        <f>POWER(B19/$D$19,$C$19)</f>
        <v>#DIV/0!</v>
      </c>
      <c r="F19" s="835">
        <v>40</v>
      </c>
      <c r="G19" s="268" t="e">
        <f>E19*$F$19</f>
        <v>#DIV/0!</v>
      </c>
      <c r="H19" s="134">
        <f>TRUNC($G$13-($G$13/100*B19),2)</f>
        <v>4372.5</v>
      </c>
      <c r="I19" s="135" t="str">
        <f>A19</f>
        <v>COLOPLAST</v>
      </c>
      <c r="J19" s="268">
        <f>IF(I19=I8,J8,IF(I19=$H$7,$I$7,IF(I19=$H$8,$I$8,IF(I19=#REF!,#REF!,IF(I19=$H$10,$I$10,IF(I19=$H$11,$I$11,"1"))))))</f>
        <v>80</v>
      </c>
      <c r="K19" s="268" t="e">
        <f>G19</f>
        <v>#DIV/0!</v>
      </c>
      <c r="L19" s="70" t="e">
        <f>SUM(J19,K19)</f>
        <v>#DIV/0!</v>
      </c>
      <c r="M19" s="71" t="e">
        <f>IF(AND(K19&gt;=20,J19&gt;=60),"ANOMALIA","NO ANOMALIA")</f>
        <v>#DIV/0!</v>
      </c>
    </row>
    <row r="20" spans="1:13" ht="16.5" thickBot="1" x14ac:dyDescent="0.25">
      <c r="A20" s="140" t="str">
        <f>I9</f>
        <v>MEDLINE INTERNATIONAL ITALY SRL UNIP.</v>
      </c>
      <c r="B20" s="204"/>
      <c r="C20" s="837"/>
      <c r="D20" s="837"/>
      <c r="E20" s="269" t="e">
        <f>POWER(B20/$D$19,$C$19)</f>
        <v>#DIV/0!</v>
      </c>
      <c r="F20" s="837"/>
      <c r="G20" s="269" t="e">
        <f>E20*$F$19</f>
        <v>#DIV/0!</v>
      </c>
      <c r="H20" s="142">
        <f>TRUNC($G$13-($G$13/100*B20),2)</f>
        <v>4372.5</v>
      </c>
      <c r="I20" s="143" t="str">
        <f>A20</f>
        <v>MEDLINE INTERNATIONAL ITALY SRL UNIP.</v>
      </c>
      <c r="J20" s="269">
        <f>IF(I20=I9,J9,IF(I20=$H$7,$I$7,IF(I20=$H$8,$I$8,IF(I20=#REF!,#REF!,IF(I20=$H$10,$I$10,IF(I20=$H$11,$I$11,"1"))))))</f>
        <v>0</v>
      </c>
      <c r="K20" s="269"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563" priority="1" operator="containsText" text="NO ANOMALIA">
      <formula>NOT(ISERROR(SEARCH("NO ANOMALIA",M19)))</formula>
    </cfRule>
    <cfRule type="containsText" dxfId="562" priority="2" operator="containsText" text="ANOMALIA">
      <formula>NOT(ISERROR(SEARCH("ANOMALIA",M19)))</formula>
    </cfRule>
  </conditionalFormatting>
  <conditionalFormatting sqref="M19:M20">
    <cfRule type="containsText" dxfId="561" priority="3" operator="containsText" text="ANOMALIA">
      <formula>NOT(ISERROR(SEARCH("ANOMALIA",M19)))</formula>
    </cfRule>
  </conditionalFormatting>
  <conditionalFormatting sqref="L19:L20">
    <cfRule type="expression" dxfId="560" priority="4">
      <formula>L19=MAX($L$19:$L$24)</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oglio69">
    <pageSetUpPr fitToPage="1"/>
  </sheetPr>
  <dimension ref="A1:K16"/>
  <sheetViews>
    <sheetView topLeftCell="A4" workbookViewId="0">
      <selection activeCell="F16" sqref="F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477</v>
      </c>
      <c r="B2" s="775"/>
      <c r="C2" s="775"/>
      <c r="D2" s="775"/>
      <c r="E2" s="775"/>
      <c r="F2" s="775"/>
      <c r="G2" s="775"/>
      <c r="H2" s="775"/>
      <c r="I2" s="775"/>
      <c r="J2" s="775"/>
      <c r="K2" s="776"/>
    </row>
    <row r="3" spans="1:11" ht="21" thickBot="1" x14ac:dyDescent="0.35">
      <c r="A3" s="777" t="str">
        <f>'Elenco Lotti'!B105</f>
        <v>9828632BB3</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Lotti'!C105</f>
        <v>Catetere uretrale armato, in latex siliconato, per ematuria a 3 vie, punta Couvelaire 22 Ch, palloncino 30 ml</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Lotti'!R105</f>
        <v>CARBINI SRL</v>
      </c>
      <c r="C8" s="205">
        <v>0.85</v>
      </c>
      <c r="D8" s="206">
        <v>0.85</v>
      </c>
      <c r="E8" s="207">
        <v>0.85</v>
      </c>
      <c r="F8" s="89">
        <f>AVERAGE(C8:E8)</f>
        <v>0.85</v>
      </c>
      <c r="G8" s="414">
        <f>MAX(F8:F8)</f>
        <v>0.85</v>
      </c>
      <c r="H8" s="414">
        <f>F8/$G8</f>
        <v>1</v>
      </c>
      <c r="I8" s="417">
        <v>50</v>
      </c>
      <c r="J8" s="88">
        <f>H8*I$8</f>
        <v>50</v>
      </c>
      <c r="K8" s="795" t="s">
        <v>656</v>
      </c>
    </row>
    <row r="9" spans="1:11" ht="48" customHeight="1" thickBot="1" x14ac:dyDescent="0.25">
      <c r="A9" s="413" t="s">
        <v>623</v>
      </c>
      <c r="B9" s="236" t="str">
        <f>B8</f>
        <v>CARBINI SRL</v>
      </c>
      <c r="C9" s="205">
        <v>0.85</v>
      </c>
      <c r="D9" s="206">
        <v>0.85</v>
      </c>
      <c r="E9" s="207">
        <v>0.85</v>
      </c>
      <c r="F9" s="89">
        <f>AVERAGE(C9:E9)</f>
        <v>0.85</v>
      </c>
      <c r="G9" s="414">
        <f>MAX(F9:F9)</f>
        <v>0.85</v>
      </c>
      <c r="H9" s="414">
        <f>F9/$G9</f>
        <v>1</v>
      </c>
      <c r="I9" s="417">
        <v>15</v>
      </c>
      <c r="J9" s="88">
        <f>H9*I$9</f>
        <v>15</v>
      </c>
      <c r="K9" s="796"/>
    </row>
    <row r="10" spans="1:11" ht="48" customHeight="1" thickBot="1" x14ac:dyDescent="0.25">
      <c r="A10" s="235" t="s">
        <v>427</v>
      </c>
      <c r="B10" s="236" t="str">
        <f>B8</f>
        <v>CARBINI SRL</v>
      </c>
      <c r="C10" s="205">
        <v>0.85</v>
      </c>
      <c r="D10" s="206">
        <v>0.85</v>
      </c>
      <c r="E10" s="207">
        <v>0.85</v>
      </c>
      <c r="F10" s="406">
        <f>AVERAGE(C10:E10)</f>
        <v>0.85</v>
      </c>
      <c r="G10" s="407">
        <f>MAX(F10:F10)</f>
        <v>0.85</v>
      </c>
      <c r="H10" s="407">
        <f>F10/$G10</f>
        <v>1</v>
      </c>
      <c r="I10" s="408">
        <v>10</v>
      </c>
      <c r="J10" s="409">
        <f>H10*I$10</f>
        <v>10</v>
      </c>
      <c r="K10" s="796"/>
    </row>
    <row r="11" spans="1:11" ht="48" customHeight="1" thickBot="1" x14ac:dyDescent="0.25">
      <c r="A11" s="235" t="s">
        <v>621</v>
      </c>
      <c r="B11" s="405" t="str">
        <f>B8</f>
        <v>CARBINI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CARBINI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oglio70"/>
  <dimension ref="A1:M19"/>
  <sheetViews>
    <sheetView topLeftCell="A4" workbookViewId="0">
      <selection activeCell="I8" sqref="I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477</v>
      </c>
      <c r="B2" s="775"/>
      <c r="C2" s="775"/>
      <c r="D2" s="775"/>
      <c r="E2" s="775"/>
      <c r="F2" s="775"/>
      <c r="G2" s="775"/>
      <c r="H2" s="775"/>
      <c r="I2" s="775"/>
      <c r="J2" s="775"/>
      <c r="K2" s="776"/>
      <c r="L2" s="105"/>
      <c r="M2" s="105"/>
    </row>
    <row r="3" spans="1:13" ht="21" thickBot="1" x14ac:dyDescent="0.35">
      <c r="A3" s="777" t="str">
        <f>'Elenco Lotti'!B105</f>
        <v>9828632BB3</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Lotti'!C105</f>
        <v>Catetere uretrale armato, in latex siliconato, per ematuria a 3 vie, punta Couvelaire 22 Ch, palloncino 30 ml</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34'!A16</f>
        <v>CARBINI SRL</v>
      </c>
      <c r="J8" s="811">
        <f>'LOTTO 34'!B16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67"/>
      <c r="F12" s="105"/>
      <c r="G12" s="822" t="s">
        <v>432</v>
      </c>
      <c r="H12" s="823"/>
      <c r="I12" s="150"/>
      <c r="J12" s="828"/>
      <c r="K12" s="829"/>
      <c r="L12" s="117"/>
      <c r="M12" s="118"/>
    </row>
    <row r="13" spans="1:13" ht="16.5" thickBot="1" x14ac:dyDescent="0.3">
      <c r="A13" s="819" t="s">
        <v>433</v>
      </c>
      <c r="B13" s="820"/>
      <c r="C13" s="820"/>
      <c r="D13" s="821"/>
      <c r="E13" s="267"/>
      <c r="F13" s="105"/>
      <c r="G13" s="824">
        <f>'Elenco Lotti'!O105</f>
        <v>3975</v>
      </c>
      <c r="H13" s="825"/>
      <c r="I13" s="150"/>
      <c r="J13" s="828"/>
      <c r="K13" s="829"/>
      <c r="L13" s="117"/>
      <c r="M13" s="118"/>
    </row>
    <row r="14" spans="1:13" ht="16.5" thickBot="1" x14ac:dyDescent="0.3">
      <c r="A14" s="826" t="s">
        <v>434</v>
      </c>
      <c r="B14" s="820"/>
      <c r="C14" s="820"/>
      <c r="D14" s="821"/>
      <c r="E14" s="267"/>
      <c r="F14" s="105"/>
      <c r="G14" s="827"/>
      <c r="H14" s="827"/>
      <c r="I14" s="150"/>
      <c r="J14" s="828"/>
      <c r="K14" s="829"/>
      <c r="L14" s="105"/>
      <c r="M14" s="105"/>
    </row>
    <row r="15" spans="1:13" ht="15.75" x14ac:dyDescent="0.25">
      <c r="A15" s="819" t="s">
        <v>435</v>
      </c>
      <c r="B15" s="820"/>
      <c r="C15" s="820"/>
      <c r="D15" s="821"/>
      <c r="E15" s="267"/>
      <c r="F15" s="105"/>
      <c r="G15" s="830"/>
      <c r="H15" s="830"/>
      <c r="I15" s="105"/>
      <c r="J15" s="105"/>
      <c r="K15" s="105"/>
      <c r="L15" s="105"/>
      <c r="M15" s="105"/>
    </row>
    <row r="16" spans="1:13" ht="16.5" thickBot="1" x14ac:dyDescent="0.3">
      <c r="A16" s="831"/>
      <c r="B16" s="832"/>
      <c r="C16" s="832"/>
      <c r="D16" s="833"/>
      <c r="E16" s="267"/>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CARBINI SRL</v>
      </c>
      <c r="B19" s="246"/>
      <c r="C19" s="247">
        <v>0.5</v>
      </c>
      <c r="D19" s="247">
        <f>MAX(B19:B19)</f>
        <v>0</v>
      </c>
      <c r="E19" s="247" t="e">
        <f>POWER(B19/$D$19,$C$19)</f>
        <v>#DIV/0!</v>
      </c>
      <c r="F19" s="247">
        <v>40</v>
      </c>
      <c r="G19" s="247" t="e">
        <f>E19*$F$19</f>
        <v>#DIV/0!</v>
      </c>
      <c r="H19" s="248">
        <f>TRUNC($G$13-($G$13/100*B19),2)</f>
        <v>3975</v>
      </c>
      <c r="I19" s="249" t="str">
        <f>A19</f>
        <v>CARBINI SRL</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59" priority="1" operator="containsText" text="NO ANOMALIA">
      <formula>NOT(ISERROR(SEARCH("NO ANOMALIA",M19)))</formula>
    </cfRule>
    <cfRule type="containsText" dxfId="558" priority="2" operator="containsText" text="ANOMALIA">
      <formula>NOT(ISERROR(SEARCH("ANOMALIA",M19)))</formula>
    </cfRule>
  </conditionalFormatting>
  <conditionalFormatting sqref="M19">
    <cfRule type="containsText" dxfId="557" priority="3" operator="containsText" text="ANOMALIA">
      <formula>NOT(ISERROR(SEARCH("ANOMALIA",M19)))</formula>
    </cfRule>
  </conditionalFormatting>
  <conditionalFormatting sqref="L19">
    <cfRule type="expression" dxfId="556" priority="4">
      <formula>L19=MAX($L$19:$L$23)</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oglio71">
    <tabColor rgb="FFFF0000"/>
    <pageSetUpPr fitToPage="1"/>
  </sheetPr>
  <dimension ref="A1:K15"/>
  <sheetViews>
    <sheetView workbookViewId="0">
      <selection activeCell="F14" sqref="F14"/>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478</v>
      </c>
      <c r="B2" s="775"/>
      <c r="C2" s="775"/>
      <c r="D2" s="775"/>
      <c r="E2" s="775"/>
      <c r="F2" s="775"/>
      <c r="G2" s="775"/>
      <c r="H2" s="775"/>
      <c r="I2" s="775"/>
      <c r="J2" s="775"/>
      <c r="K2" s="776"/>
    </row>
    <row r="3" spans="1:11" ht="21" thickBot="1" x14ac:dyDescent="0.35">
      <c r="A3" s="777" t="str">
        <f>'Elenco Lotti'!B106</f>
        <v>9828636EFF</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Lotti'!C106</f>
        <v xml:space="preserve">Catetere a palloncino per visualizzazione diverticoli uretrali Ch. 14 5-10 ml tipo Rusch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0" t="s">
        <v>425</v>
      </c>
      <c r="B8" s="151" t="str">
        <f>'Elenco Lotti'!R41</f>
        <v>DESERTO</v>
      </c>
      <c r="C8" s="205"/>
      <c r="D8" s="206"/>
      <c r="E8" s="207"/>
      <c r="F8" s="89" t="e">
        <f>AVERAGE(C8:E8)</f>
        <v>#DIV/0!</v>
      </c>
      <c r="G8" s="271" t="e">
        <f>MAX(F8:F8)</f>
        <v>#DIV/0!</v>
      </c>
      <c r="H8" s="271" t="e">
        <f>F8/$G8</f>
        <v>#DIV/0!</v>
      </c>
      <c r="I8" s="272">
        <v>35</v>
      </c>
      <c r="J8" s="88" t="e">
        <f>H8*I$8</f>
        <v>#DIV/0!</v>
      </c>
      <c r="K8" s="273"/>
    </row>
    <row r="9" spans="1:11" ht="48" customHeight="1" thickBot="1" x14ac:dyDescent="0.25">
      <c r="A9" s="270" t="s">
        <v>426</v>
      </c>
      <c r="B9" s="96" t="str">
        <f>B8</f>
        <v>DESERTO</v>
      </c>
      <c r="C9" s="205"/>
      <c r="D9" s="206"/>
      <c r="E9" s="207"/>
      <c r="F9" s="89" t="e">
        <f>AVERAGE(C9:E9)</f>
        <v>#DIV/0!</v>
      </c>
      <c r="G9" s="271" t="e">
        <f>MAX(F9:F9)</f>
        <v>#DIV/0!</v>
      </c>
      <c r="H9" s="271" t="e">
        <f>F9/$G9</f>
        <v>#DIV/0!</v>
      </c>
      <c r="I9" s="272">
        <v>10</v>
      </c>
      <c r="J9" s="88" t="e">
        <f>H9*I$9</f>
        <v>#DIV/0!</v>
      </c>
      <c r="K9" s="27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oglio72">
    <tabColor rgb="FFFF0000"/>
  </sheetPr>
  <dimension ref="A1:M19"/>
  <sheetViews>
    <sheetView workbookViewId="0">
      <selection activeCell="H28" sqref="H2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478</v>
      </c>
      <c r="B2" s="775"/>
      <c r="C2" s="775"/>
      <c r="D2" s="775"/>
      <c r="E2" s="775"/>
      <c r="F2" s="775"/>
      <c r="G2" s="775"/>
      <c r="H2" s="775"/>
      <c r="I2" s="775"/>
      <c r="J2" s="775"/>
      <c r="K2" s="776"/>
      <c r="L2" s="105"/>
      <c r="M2" s="105"/>
    </row>
    <row r="3" spans="1:13" ht="21" thickBot="1" x14ac:dyDescent="0.35">
      <c r="A3" s="777" t="str">
        <f>'Elenco Lotti'!B106</f>
        <v>9828636EFF</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
        <v>486</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35'!A15</f>
        <v>DESERTO</v>
      </c>
      <c r="J8" s="811" t="e">
        <f>'LOTTO 35'!B15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Lotti'!O106</f>
        <v>2385</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2385</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55" priority="1" operator="containsText" text="NO ANOMALIA">
      <formula>NOT(ISERROR(SEARCH("NO ANOMALIA",M19)))</formula>
    </cfRule>
    <cfRule type="containsText" dxfId="554" priority="2" operator="containsText" text="ANOMALIA">
      <formula>NOT(ISERROR(SEARCH("ANOMALIA",M19)))</formula>
    </cfRule>
  </conditionalFormatting>
  <conditionalFormatting sqref="M19">
    <cfRule type="containsText" dxfId="553" priority="3" operator="containsText" text="ANOMALIA">
      <formula>NOT(ISERROR(SEARCH("ANOMALIA",M19)))</formula>
    </cfRule>
  </conditionalFormatting>
  <conditionalFormatting sqref="L19">
    <cfRule type="expression" dxfId="552" priority="4">
      <formula>L19=MAX($L$19:$L$23)</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oglio73">
    <pageSetUpPr fitToPage="1"/>
  </sheetPr>
  <dimension ref="A1:K16"/>
  <sheetViews>
    <sheetView workbookViewId="0">
      <selection activeCell="H18" sqref="H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479</v>
      </c>
      <c r="B2" s="775"/>
      <c r="C2" s="775"/>
      <c r="D2" s="775"/>
      <c r="E2" s="775"/>
      <c r="F2" s="775"/>
      <c r="G2" s="775"/>
      <c r="H2" s="775"/>
      <c r="I2" s="775"/>
      <c r="J2" s="775"/>
      <c r="K2" s="776"/>
    </row>
    <row r="3" spans="1:11" ht="21" thickBot="1" x14ac:dyDescent="0.35">
      <c r="A3" s="777" t="str">
        <f>'Elenco Lotti'!B107</f>
        <v>9828637FD2</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Lotti'!C107</f>
        <v>Sonda MERCIER cateteri uretrali 1 via punta curva mercier con fori contrapposti ,in pvc termosensibile dalla mis 6 alla 28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Lotti'!R107</f>
        <v>COLOPLAST</v>
      </c>
      <c r="C8" s="205">
        <v>0.9</v>
      </c>
      <c r="D8" s="206">
        <v>0.9</v>
      </c>
      <c r="E8" s="207">
        <v>0.9</v>
      </c>
      <c r="F8" s="89">
        <f>AVERAGE(C8:E8)</f>
        <v>0.9</v>
      </c>
      <c r="G8" s="414">
        <f>MAX(F8:F8)</f>
        <v>0.9</v>
      </c>
      <c r="H8" s="414">
        <f>F8/$G8</f>
        <v>1</v>
      </c>
      <c r="I8" s="417">
        <v>50</v>
      </c>
      <c r="J8" s="88">
        <f>H8*I$8</f>
        <v>50</v>
      </c>
      <c r="K8" s="795" t="s">
        <v>729</v>
      </c>
    </row>
    <row r="9" spans="1:11" ht="48" customHeight="1" thickBot="1" x14ac:dyDescent="0.25">
      <c r="A9" s="413" t="s">
        <v>623</v>
      </c>
      <c r="B9" s="23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426"/>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oglio74"/>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479</v>
      </c>
      <c r="B2" s="775"/>
      <c r="C2" s="775"/>
      <c r="D2" s="775"/>
      <c r="E2" s="775"/>
      <c r="F2" s="775"/>
      <c r="G2" s="775"/>
      <c r="H2" s="775"/>
      <c r="I2" s="775"/>
      <c r="J2" s="775"/>
      <c r="K2" s="776"/>
      <c r="L2" s="105"/>
      <c r="M2" s="105"/>
    </row>
    <row r="3" spans="1:13" ht="21" thickBot="1" x14ac:dyDescent="0.35">
      <c r="A3" s="777" t="str">
        <f>'Elenco Lotti'!B107</f>
        <v>9828637FD2</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Lotti'!C107</f>
        <v>Sonda MERCIER cateteri uretrali 1 via punta curva mercier con fori contrapposti ,in pvc termosensibile dalla mis 6 alla 28</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36'!A16</f>
        <v>COLOPLAST</v>
      </c>
      <c r="J8" s="811">
        <f>'LOTTO 36'!B16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Lotti'!O107</f>
        <v>25440</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25440</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51" priority="1" operator="containsText" text="NO ANOMALIA">
      <formula>NOT(ISERROR(SEARCH("NO ANOMALIA",M19)))</formula>
    </cfRule>
    <cfRule type="containsText" dxfId="550" priority="2" operator="containsText" text="ANOMALIA">
      <formula>NOT(ISERROR(SEARCH("ANOMALIA",M19)))</formula>
    </cfRule>
  </conditionalFormatting>
  <conditionalFormatting sqref="M19">
    <cfRule type="containsText" dxfId="549" priority="3" operator="containsText" text="ANOMALIA">
      <formula>NOT(ISERROR(SEARCH("ANOMALIA",M19)))</formula>
    </cfRule>
  </conditionalFormatting>
  <conditionalFormatting sqref="L19">
    <cfRule type="expression" dxfId="548" priority="4">
      <formula>L19=MAX($L$19:$L$23)</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oglio75">
    <tabColor rgb="FFFF0000"/>
    <pageSetUpPr fitToPage="1"/>
  </sheetPr>
  <dimension ref="A1:K15"/>
  <sheetViews>
    <sheetView workbookViewId="0">
      <selection activeCell="E17" sqref="E17"/>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480</v>
      </c>
      <c r="B2" s="775"/>
      <c r="C2" s="775"/>
      <c r="D2" s="775"/>
      <c r="E2" s="775"/>
      <c r="F2" s="775"/>
      <c r="G2" s="775"/>
      <c r="H2" s="775"/>
      <c r="I2" s="775"/>
      <c r="J2" s="775"/>
      <c r="K2" s="776"/>
    </row>
    <row r="3" spans="1:11" ht="21" thickBot="1" x14ac:dyDescent="0.35">
      <c r="A3" s="777" t="str">
        <f>'Elenco Lotti'!B108</f>
        <v>982863917D</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Lotti'!C108</f>
        <v>Sonda conico olivare  cateteri uretrali 1 via punta dritta olivare con fori contrapposti ,in pvc termosensibile dalla mis 6 alla 28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0" t="s">
        <v>425</v>
      </c>
      <c r="B8" s="151" t="str">
        <f>'Elenco Lotti'!R41</f>
        <v>DESERTO</v>
      </c>
      <c r="C8" s="205"/>
      <c r="D8" s="206"/>
      <c r="E8" s="207"/>
      <c r="F8" s="89" t="e">
        <f>AVERAGE(C8:E8)</f>
        <v>#DIV/0!</v>
      </c>
      <c r="G8" s="271" t="e">
        <f>MAX(F8:F8)</f>
        <v>#DIV/0!</v>
      </c>
      <c r="H8" s="271" t="e">
        <f>F8/$G8</f>
        <v>#DIV/0!</v>
      </c>
      <c r="I8" s="272">
        <v>35</v>
      </c>
      <c r="J8" s="88" t="e">
        <f>H8*I$8</f>
        <v>#DIV/0!</v>
      </c>
      <c r="K8" s="273"/>
    </row>
    <row r="9" spans="1:11" ht="48" customHeight="1" thickBot="1" x14ac:dyDescent="0.25">
      <c r="A9" s="270" t="s">
        <v>426</v>
      </c>
      <c r="B9" s="96" t="str">
        <f>B8</f>
        <v>DESERTO</v>
      </c>
      <c r="C9" s="205"/>
      <c r="D9" s="206"/>
      <c r="E9" s="207"/>
      <c r="F9" s="89" t="e">
        <f>AVERAGE(C9:E9)</f>
        <v>#DIV/0!</v>
      </c>
      <c r="G9" s="271" t="e">
        <f>MAX(F9:F9)</f>
        <v>#DIV/0!</v>
      </c>
      <c r="H9" s="271" t="e">
        <f>F9/$G9</f>
        <v>#DIV/0!</v>
      </c>
      <c r="I9" s="272">
        <v>10</v>
      </c>
      <c r="J9" s="88" t="e">
        <f>H9*I$9</f>
        <v>#DIV/0!</v>
      </c>
      <c r="K9" s="27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oglio76">
    <tabColor rgb="FFFF0000"/>
  </sheetPr>
  <dimension ref="A1:M19"/>
  <sheetViews>
    <sheetView workbookViewId="0">
      <selection activeCell="A22" sqref="A22:A2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480</v>
      </c>
      <c r="B2" s="775"/>
      <c r="C2" s="775"/>
      <c r="D2" s="775"/>
      <c r="E2" s="775"/>
      <c r="F2" s="775"/>
      <c r="G2" s="775"/>
      <c r="H2" s="775"/>
      <c r="I2" s="775"/>
      <c r="J2" s="775"/>
      <c r="K2" s="776"/>
      <c r="L2" s="105"/>
      <c r="M2" s="105"/>
    </row>
    <row r="3" spans="1:13" ht="21" thickBot="1" x14ac:dyDescent="0.35">
      <c r="A3" s="777" t="str">
        <f>'Elenco Lotti'!B108</f>
        <v>982863917D</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Lotti'!C108</f>
        <v>Sonda conico olivare  cateteri uretrali 1 via punta dritta olivare con fori contrapposti ,in pvc termosensibile dalla mis 6 alla 28</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37'!A15</f>
        <v>DESERTO</v>
      </c>
      <c r="J8" s="811" t="e">
        <f>'LOTTO 37'!B15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Lotti'!O108</f>
        <v>7950</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7950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47" priority="1" operator="containsText" text="NO ANOMALIA">
      <formula>NOT(ISERROR(SEARCH("NO ANOMALIA",M19)))</formula>
    </cfRule>
    <cfRule type="containsText" dxfId="546" priority="2" operator="containsText" text="ANOMALIA">
      <formula>NOT(ISERROR(SEARCH("ANOMALIA",M19)))</formula>
    </cfRule>
  </conditionalFormatting>
  <conditionalFormatting sqref="M19">
    <cfRule type="containsText" dxfId="545" priority="3" operator="containsText" text="ANOMALIA">
      <formula>NOT(ISERROR(SEARCH("ANOMALIA",M19)))</formula>
    </cfRule>
  </conditionalFormatting>
  <conditionalFormatting sqref="L19">
    <cfRule type="expression" dxfId="544" priority="4">
      <formula>L19=MAX($L$19:$L$23)</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oglio77">
    <pageSetUpPr fitToPage="1"/>
  </sheetPr>
  <dimension ref="A1:K16"/>
  <sheetViews>
    <sheetView workbookViewId="0">
      <selection activeCell="D18" sqref="D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481</v>
      </c>
      <c r="B2" s="775"/>
      <c r="C2" s="775"/>
      <c r="D2" s="775"/>
      <c r="E2" s="775"/>
      <c r="F2" s="775"/>
      <c r="G2" s="775"/>
      <c r="H2" s="775"/>
      <c r="I2" s="775"/>
      <c r="J2" s="775"/>
      <c r="K2" s="776"/>
    </row>
    <row r="3" spans="1:11" ht="21" thickBot="1" x14ac:dyDescent="0.35">
      <c r="A3" s="777" t="str">
        <f>'Elenco Lotti'!B109</f>
        <v>98286423F6</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Lotti'!C109</f>
        <v>Sonda Couvelaire cateteri uretrali 1 via punta dritta a becco di flauto con fori contrapposti , in pvc termosensibile dalla mis 6 alla 28</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Lotti'!R109</f>
        <v>COLOPLAST</v>
      </c>
      <c r="C8" s="205">
        <v>0.9</v>
      </c>
      <c r="D8" s="206">
        <v>0.9</v>
      </c>
      <c r="E8" s="207">
        <v>0.9</v>
      </c>
      <c r="F8" s="89">
        <f>AVERAGE(C8:E8)</f>
        <v>0.9</v>
      </c>
      <c r="G8" s="414">
        <f>MAX(F8:F8)</f>
        <v>0.9</v>
      </c>
      <c r="H8" s="414">
        <f>F8/$G8</f>
        <v>1</v>
      </c>
      <c r="I8" s="417">
        <v>50</v>
      </c>
      <c r="J8" s="88">
        <f>H8*I$8</f>
        <v>50</v>
      </c>
      <c r="K8" s="795" t="s">
        <v>657</v>
      </c>
    </row>
    <row r="9" spans="1:11" ht="48" customHeight="1" thickBot="1" x14ac:dyDescent="0.25">
      <c r="A9" s="413" t="s">
        <v>623</v>
      </c>
      <c r="B9" s="23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427"/>
      <c r="G13" s="427"/>
      <c r="H13" s="427"/>
      <c r="I13" s="105"/>
      <c r="J13" s="105"/>
      <c r="K13" s="105"/>
    </row>
    <row r="14" spans="1:11" ht="15.75" x14ac:dyDescent="0.25">
      <c r="A14" s="798" t="s">
        <v>627</v>
      </c>
      <c r="B14" s="799"/>
      <c r="C14" s="106"/>
      <c r="D14" s="106"/>
      <c r="E14" s="106"/>
      <c r="F14" s="106"/>
      <c r="G14" s="428"/>
      <c r="H14" s="427"/>
      <c r="I14" s="105"/>
      <c r="J14" s="105"/>
      <c r="K14" s="105"/>
    </row>
    <row r="15" spans="1:11" ht="16.5" thickBot="1" x14ac:dyDescent="0.3">
      <c r="A15" s="800"/>
      <c r="B15" s="801"/>
      <c r="C15" s="106"/>
      <c r="D15" s="106"/>
      <c r="E15" s="106"/>
      <c r="F15" s="106"/>
      <c r="G15" s="106"/>
      <c r="H15" s="427"/>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pageSetUpPr fitToPage="1"/>
  </sheetPr>
  <dimension ref="A1:M20"/>
  <sheetViews>
    <sheetView topLeftCell="A4" workbookViewId="0">
      <selection activeCell="G14" sqref="G14:H14"/>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443</v>
      </c>
      <c r="B2" s="775"/>
      <c r="C2" s="775"/>
      <c r="D2" s="775"/>
      <c r="E2" s="775"/>
      <c r="F2" s="775"/>
      <c r="G2" s="775"/>
      <c r="H2" s="775"/>
      <c r="I2" s="775"/>
      <c r="J2" s="775"/>
      <c r="K2" s="776"/>
      <c r="L2" s="105"/>
      <c r="M2" s="105"/>
    </row>
    <row r="3" spans="1:13" ht="21" thickBot="1" x14ac:dyDescent="0.35">
      <c r="A3" s="777" t="str">
        <f>'Elenco Lotti'!B11</f>
        <v>982104785D</v>
      </c>
      <c r="B3" s="778"/>
      <c r="C3" s="778"/>
      <c r="D3" s="778"/>
      <c r="E3" s="778"/>
      <c r="F3" s="778"/>
      <c r="G3" s="778"/>
      <c r="H3" s="778"/>
      <c r="I3" s="778"/>
      <c r="J3" s="778"/>
      <c r="K3" s="779"/>
      <c r="L3" s="105"/>
      <c r="M3" s="105"/>
    </row>
    <row r="4" spans="1:13" ht="21" thickBot="1" x14ac:dyDescent="0.35">
      <c r="A4" s="802" t="s">
        <v>424</v>
      </c>
      <c r="B4" s="803"/>
      <c r="C4" s="803"/>
      <c r="D4" s="803"/>
      <c r="E4" s="803"/>
      <c r="F4" s="803"/>
      <c r="G4" s="803"/>
      <c r="H4" s="803"/>
      <c r="I4" s="803"/>
      <c r="J4" s="803"/>
      <c r="K4" s="804"/>
      <c r="L4" s="105"/>
      <c r="M4" s="105"/>
    </row>
    <row r="5" spans="1:13" ht="21.75" customHeight="1" x14ac:dyDescent="0.25">
      <c r="A5" s="780" t="str">
        <f>'Elenco Lotti'!C11</f>
        <v>Filo guida in nitinol con rivestimento idrofilico con punta double flex,   diritta ad  un’estremità ed angolata all’altra, corpo standard e stiff,  diametro   .035 e .038 inch, lunghezza 150 cm;</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2'!A20</f>
        <v>ARS CHIRURGICA SRL</v>
      </c>
      <c r="J8" s="811">
        <f>'LOTTO 2'!B20</f>
        <v>72.5</v>
      </c>
      <c r="K8" s="812"/>
      <c r="L8" s="117"/>
      <c r="M8" s="118"/>
    </row>
    <row r="9" spans="1:13" ht="16.5" thickBot="1" x14ac:dyDescent="0.3">
      <c r="A9" s="808"/>
      <c r="B9" s="808"/>
      <c r="C9" s="808"/>
      <c r="D9" s="808"/>
      <c r="E9" s="808"/>
      <c r="F9" s="808"/>
      <c r="G9" s="808"/>
      <c r="H9" s="808"/>
      <c r="I9" s="150" t="str">
        <f>'LOTTO 2'!A21</f>
        <v xml:space="preserve">COOK ITALIA SRL </v>
      </c>
      <c r="J9" s="828">
        <f>'LOTTO 2'!B21</f>
        <v>80</v>
      </c>
      <c r="K9" s="829"/>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120"/>
      <c r="F12" s="105"/>
      <c r="G12" s="822" t="s">
        <v>432</v>
      </c>
      <c r="H12" s="823"/>
      <c r="I12" s="145"/>
      <c r="J12" s="847"/>
      <c r="K12" s="848"/>
      <c r="L12" s="117"/>
      <c r="M12" s="118"/>
    </row>
    <row r="13" spans="1:13" ht="16.5" thickBot="1" x14ac:dyDescent="0.3">
      <c r="A13" s="819" t="s">
        <v>433</v>
      </c>
      <c r="B13" s="820"/>
      <c r="C13" s="820"/>
      <c r="D13" s="821"/>
      <c r="E13" s="120"/>
      <c r="F13" s="105"/>
      <c r="G13" s="824">
        <f>'Elenco Lotti'!L11</f>
        <v>13200</v>
      </c>
      <c r="H13" s="825"/>
      <c r="I13" s="145"/>
      <c r="J13" s="847"/>
      <c r="K13" s="848"/>
      <c r="L13" s="117"/>
      <c r="M13" s="118"/>
    </row>
    <row r="14" spans="1:13" ht="16.5" thickBot="1" x14ac:dyDescent="0.3">
      <c r="A14" s="826" t="s">
        <v>434</v>
      </c>
      <c r="B14" s="820"/>
      <c r="C14" s="820"/>
      <c r="D14" s="821"/>
      <c r="E14" s="120"/>
      <c r="F14" s="105"/>
      <c r="G14" s="827"/>
      <c r="H14" s="827"/>
      <c r="I14" s="146"/>
      <c r="J14" s="849"/>
      <c r="K14" s="850"/>
      <c r="L14" s="105"/>
      <c r="M14" s="105"/>
    </row>
    <row r="15" spans="1:13" ht="15.75" x14ac:dyDescent="0.25">
      <c r="A15" s="819" t="s">
        <v>435</v>
      </c>
      <c r="B15" s="820"/>
      <c r="C15" s="820"/>
      <c r="D15" s="821"/>
      <c r="E15" s="120"/>
      <c r="F15" s="105"/>
      <c r="G15" s="830"/>
      <c r="H15" s="830"/>
      <c r="I15" s="105"/>
      <c r="J15" s="105"/>
      <c r="K15" s="105"/>
      <c r="L15" s="105"/>
      <c r="M15" s="105"/>
    </row>
    <row r="16" spans="1:13" ht="16.5" thickBot="1" x14ac:dyDescent="0.3">
      <c r="A16" s="831"/>
      <c r="B16" s="832"/>
      <c r="C16" s="832"/>
      <c r="D16" s="833"/>
      <c r="E16" s="120"/>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ARS CHIRURGICA SRL</v>
      </c>
      <c r="B19" s="202"/>
      <c r="C19" s="835">
        <v>0.5</v>
      </c>
      <c r="D19" s="835">
        <f>MAX(B19:B20)</f>
        <v>0</v>
      </c>
      <c r="E19" s="133" t="e">
        <f>POWER(B19/$D$19,$C$19)</f>
        <v>#DIV/0!</v>
      </c>
      <c r="F19" s="835">
        <v>40</v>
      </c>
      <c r="G19" s="133" t="e">
        <f>E19*$F$19</f>
        <v>#DIV/0!</v>
      </c>
      <c r="H19" s="134">
        <f>TRUNC($G$13-($G$13/100*B19),2)</f>
        <v>13200</v>
      </c>
      <c r="I19" s="135" t="str">
        <f>A19</f>
        <v>ARS CHIRURGICA SRL</v>
      </c>
      <c r="J19" s="133">
        <f>IF(I19=I8,J8,IF(I19=$H$7,$I$7,IF(I19=$H$8,$I$8,IF(I19=#REF!,#REF!,IF(I19=$H$10,$I$10,IF(I19=$H$11,$I$11,"1"))))))</f>
        <v>72.5</v>
      </c>
      <c r="K19" s="133" t="e">
        <f>G19</f>
        <v>#DIV/0!</v>
      </c>
      <c r="L19" s="70" t="e">
        <f>SUM(J19,K19)</f>
        <v>#DIV/0!</v>
      </c>
      <c r="M19" s="71" t="e">
        <f>IF(AND(K19&gt;=20,J19&gt;=60),"ANOMALIA","NO ANOMALIA")</f>
        <v>#DIV/0!</v>
      </c>
    </row>
    <row r="20" spans="1:13" ht="16.5" thickBot="1" x14ac:dyDescent="0.25">
      <c r="A20" s="140" t="str">
        <f>I9</f>
        <v xml:space="preserve">COOK ITALIA SRL </v>
      </c>
      <c r="B20" s="204"/>
      <c r="C20" s="837"/>
      <c r="D20" s="837"/>
      <c r="E20" s="141" t="e">
        <f>POWER(B20/$D$19,$C$19)</f>
        <v>#DIV/0!</v>
      </c>
      <c r="F20" s="837"/>
      <c r="G20" s="141" t="e">
        <f>E20*$F$19</f>
        <v>#DIV/0!</v>
      </c>
      <c r="H20" s="142">
        <f>TRUNC($G$13-($G$13/100*B20),2)</f>
        <v>13200</v>
      </c>
      <c r="I20" s="143" t="str">
        <f>A20</f>
        <v xml:space="preserve">COOK ITALIA SRL </v>
      </c>
      <c r="J20" s="141">
        <f>IF(I20=I9,J9,IF(I20=$H$7,$I$7,IF(I20=$H$8,$I$8,IF(I20=#REF!,#REF!,IF(I20=$H$10,$I$10,IF(I20=$H$11,$I$11,"1"))))))</f>
        <v>80</v>
      </c>
      <c r="K20" s="141" t="e">
        <f>G20</f>
        <v>#DIV/0!</v>
      </c>
      <c r="L20" s="74" t="e">
        <f>SUM(J20,K20)</f>
        <v>#DIV/0!</v>
      </c>
      <c r="M20" s="75" t="e">
        <f>IF(AND(K20&gt;=20,J20&gt;=60),"ANOMALIA","NO ANOMALIA")</f>
        <v>#DIV/0!</v>
      </c>
    </row>
  </sheetData>
  <sheetProtection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687" priority="1" operator="containsText" text="NO ANOMALIA">
      <formula>NOT(ISERROR(SEARCH("NO ANOMALIA",M19)))</formula>
    </cfRule>
    <cfRule type="containsText" dxfId="686" priority="2" operator="containsText" text="ANOMALIA">
      <formula>NOT(ISERROR(SEARCH("ANOMALIA",M19)))</formula>
    </cfRule>
  </conditionalFormatting>
  <conditionalFormatting sqref="M19:M20">
    <cfRule type="containsText" dxfId="685" priority="3" operator="containsText" text="ANOMALIA">
      <formula>NOT(ISERROR(SEARCH("ANOMALIA",M19)))</formula>
    </cfRule>
  </conditionalFormatting>
  <conditionalFormatting sqref="L19:L20">
    <cfRule type="expression" dxfId="684" priority="5">
      <formula>L19=MAX($L$19:$L$24)</formula>
    </cfRule>
  </conditionalFormatting>
  <pageMargins left="0.25" right="0.25" top="0.75" bottom="0.75" header="0.3" footer="0.3"/>
  <pageSetup paperSize="9" scale="4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oglio78"/>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481</v>
      </c>
      <c r="B2" s="775"/>
      <c r="C2" s="775"/>
      <c r="D2" s="775"/>
      <c r="E2" s="775"/>
      <c r="F2" s="775"/>
      <c r="G2" s="775"/>
      <c r="H2" s="775"/>
      <c r="I2" s="775"/>
      <c r="J2" s="775"/>
      <c r="K2" s="776"/>
      <c r="L2" s="105"/>
      <c r="M2" s="105"/>
    </row>
    <row r="3" spans="1:13" ht="21" thickBot="1" x14ac:dyDescent="0.35">
      <c r="A3" s="777" t="str">
        <f>'Elenco Lotti'!B109</f>
        <v>98286423F6</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Lotti'!C109</f>
        <v>Sonda Couvelaire cateteri uretrali 1 via punta dritta a becco di flauto con fori contrapposti , in pvc termosensibile dalla mis 6 alla 28</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38'!A16</f>
        <v>COLOPLAST</v>
      </c>
      <c r="J8" s="811">
        <f>'LOTTO 38'!B16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Lotti'!O109</f>
        <v>2915</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2915</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43" priority="1" operator="containsText" text="NO ANOMALIA">
      <formula>NOT(ISERROR(SEARCH("NO ANOMALIA",M19)))</formula>
    </cfRule>
    <cfRule type="containsText" dxfId="542" priority="2" operator="containsText" text="ANOMALIA">
      <formula>NOT(ISERROR(SEARCH("ANOMALIA",M19)))</formula>
    </cfRule>
  </conditionalFormatting>
  <conditionalFormatting sqref="M19">
    <cfRule type="containsText" dxfId="541" priority="3" operator="containsText" text="ANOMALIA">
      <formula>NOT(ISERROR(SEARCH("ANOMALIA",M19)))</formula>
    </cfRule>
  </conditionalFormatting>
  <conditionalFormatting sqref="L19">
    <cfRule type="expression" dxfId="540" priority="4">
      <formula>L19=MAX($L$19:$L$23)</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oglio79">
    <pageSetUpPr fitToPage="1"/>
  </sheetPr>
  <dimension ref="A1:K16"/>
  <sheetViews>
    <sheetView workbookViewId="0">
      <selection activeCell="D19" sqref="D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482</v>
      </c>
      <c r="B2" s="775"/>
      <c r="C2" s="775"/>
      <c r="D2" s="775"/>
      <c r="E2" s="775"/>
      <c r="F2" s="775"/>
      <c r="G2" s="775"/>
      <c r="H2" s="775"/>
      <c r="I2" s="775"/>
      <c r="J2" s="775"/>
      <c r="K2" s="776"/>
    </row>
    <row r="3" spans="1:11" ht="21" thickBot="1" x14ac:dyDescent="0.35">
      <c r="A3" s="777" t="str">
        <f>'Elenco Lotti'!B110</f>
        <v>982864566F</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Lotti'!C110</f>
        <v>Candeletta punta olivare dritta da CH8 a CH28 lunghezza  34cm latex free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Lotti'!R110</f>
        <v>COLOPLAST</v>
      </c>
      <c r="C8" s="205">
        <v>0.9</v>
      </c>
      <c r="D8" s="206">
        <v>0.9</v>
      </c>
      <c r="E8" s="207">
        <v>0.9</v>
      </c>
      <c r="F8" s="89">
        <f>AVERAGE(C8:E8)</f>
        <v>0.9</v>
      </c>
      <c r="G8" s="414">
        <f>MAX(F8:F8)</f>
        <v>0.9</v>
      </c>
      <c r="H8" s="414">
        <f>F8/$G8</f>
        <v>1</v>
      </c>
      <c r="I8" s="417">
        <v>50</v>
      </c>
      <c r="J8" s="88">
        <f>H8*I$8</f>
        <v>50</v>
      </c>
      <c r="K8" s="795" t="s">
        <v>658</v>
      </c>
    </row>
    <row r="9" spans="1:11" ht="48" customHeight="1" thickBot="1" x14ac:dyDescent="0.25">
      <c r="A9" s="413" t="s">
        <v>623</v>
      </c>
      <c r="B9" s="23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oglio80"/>
  <dimension ref="A1:M19"/>
  <sheetViews>
    <sheetView workbookViewId="0">
      <selection activeCell="I8" sqref="I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482</v>
      </c>
      <c r="B2" s="775"/>
      <c r="C2" s="775"/>
      <c r="D2" s="775"/>
      <c r="E2" s="775"/>
      <c r="F2" s="775"/>
      <c r="G2" s="775"/>
      <c r="H2" s="775"/>
      <c r="I2" s="775"/>
      <c r="J2" s="775"/>
      <c r="K2" s="776"/>
      <c r="L2" s="105"/>
      <c r="M2" s="105"/>
    </row>
    <row r="3" spans="1:13" ht="21" thickBot="1" x14ac:dyDescent="0.35">
      <c r="A3" s="777" t="str">
        <f>'Elenco Lotti'!B110</f>
        <v>982864566F</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Lotti'!C110</f>
        <v>Candeletta punta olivare dritta da CH8 a CH28 lunghezza  34cm latex free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39'!A16</f>
        <v>COLOPLAST</v>
      </c>
      <c r="J8" s="811">
        <f>'LOTTO 39'!B16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Lotti'!O110</f>
        <v>2915</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2915</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39" priority="1" operator="containsText" text="NO ANOMALIA">
      <formula>NOT(ISERROR(SEARCH("NO ANOMALIA",M19)))</formula>
    </cfRule>
    <cfRule type="containsText" dxfId="538" priority="2" operator="containsText" text="ANOMALIA">
      <formula>NOT(ISERROR(SEARCH("ANOMALIA",M19)))</formula>
    </cfRule>
  </conditionalFormatting>
  <conditionalFormatting sqref="M19">
    <cfRule type="containsText" dxfId="537" priority="3" operator="containsText" text="ANOMALIA">
      <formula>NOT(ISERROR(SEARCH("ANOMALIA",M19)))</formula>
    </cfRule>
  </conditionalFormatting>
  <conditionalFormatting sqref="L19">
    <cfRule type="expression" dxfId="536" priority="4">
      <formula>L19=MAX($L$19:$L$23)</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oglio81">
    <pageSetUpPr fitToPage="1"/>
  </sheetPr>
  <dimension ref="A1:K16"/>
  <sheetViews>
    <sheetView workbookViewId="0">
      <selection activeCell="E16" sqref="E16"/>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483</v>
      </c>
      <c r="B2" s="775"/>
      <c r="C2" s="775"/>
      <c r="D2" s="775"/>
      <c r="E2" s="775"/>
      <c r="F2" s="775"/>
      <c r="G2" s="775"/>
      <c r="H2" s="775"/>
      <c r="I2" s="775"/>
      <c r="J2" s="775"/>
      <c r="K2" s="776"/>
    </row>
    <row r="3" spans="1:11" ht="21" thickBot="1" x14ac:dyDescent="0.35">
      <c r="A3" s="777" t="str">
        <f>'Elenco Lotti'!B111</f>
        <v>9828650A8E</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Lotti'!C111</f>
        <v>Cateteri per prostatectomia, in silicone, punta  Foley, 2 vie, diametri da 14 a 20 Ch, che presentano fori sotto il palloncino di ancoraggio</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Lotti'!R111</f>
        <v>COLOPLAST</v>
      </c>
      <c r="C8" s="205">
        <v>0.9</v>
      </c>
      <c r="D8" s="206">
        <v>0.9</v>
      </c>
      <c r="E8" s="207">
        <v>0.9</v>
      </c>
      <c r="F8" s="89">
        <f>AVERAGE(C8:E8)</f>
        <v>0.9</v>
      </c>
      <c r="G8" s="414">
        <f>MAX(F8:F8)</f>
        <v>0.9</v>
      </c>
      <c r="H8" s="414">
        <f>F8/$G8</f>
        <v>1</v>
      </c>
      <c r="I8" s="417">
        <v>50</v>
      </c>
      <c r="J8" s="88">
        <f>H8*I$8</f>
        <v>50</v>
      </c>
      <c r="K8" s="795" t="s">
        <v>659</v>
      </c>
    </row>
    <row r="9" spans="1:11" ht="48" customHeight="1" thickBot="1" x14ac:dyDescent="0.25">
      <c r="A9" s="413" t="s">
        <v>623</v>
      </c>
      <c r="B9" s="236" t="str">
        <f>B8</f>
        <v>COLOPLAST</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COLOPLAST</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COLOPLAST</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COLOPLAST</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oglio82"/>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483</v>
      </c>
      <c r="B2" s="775"/>
      <c r="C2" s="775"/>
      <c r="D2" s="775"/>
      <c r="E2" s="775"/>
      <c r="F2" s="775"/>
      <c r="G2" s="775"/>
      <c r="H2" s="775"/>
      <c r="I2" s="775"/>
      <c r="J2" s="775"/>
      <c r="K2" s="776"/>
      <c r="L2" s="105"/>
      <c r="M2" s="105"/>
    </row>
    <row r="3" spans="1:13" ht="21" thickBot="1" x14ac:dyDescent="0.35">
      <c r="A3" s="777" t="str">
        <f>'Elenco Lotti'!B111</f>
        <v>9828650A8E</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Lotti'!C111</f>
        <v>Cateteri per prostatectomia, in silicone, punta  Foley, 2 vie, diametri da 14 a 20 Ch, che presentano fori sotto il palloncino di ancoraggio</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40'!A16</f>
        <v>COLOPLAST</v>
      </c>
      <c r="J8" s="811">
        <f>'LOTTO 40'!B16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Lotti'!O111</f>
        <v>8162</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COLOPLAST</v>
      </c>
      <c r="B19" s="246"/>
      <c r="C19" s="247">
        <v>0.5</v>
      </c>
      <c r="D19" s="247">
        <f>MAX(B19:B19)</f>
        <v>0</v>
      </c>
      <c r="E19" s="247" t="e">
        <f>POWER(B19/$D$19,$C$19)</f>
        <v>#DIV/0!</v>
      </c>
      <c r="F19" s="247">
        <v>40</v>
      </c>
      <c r="G19" s="247" t="e">
        <f>E19*$F$19</f>
        <v>#DIV/0!</v>
      </c>
      <c r="H19" s="248">
        <f>TRUNC($G$13-($G$13/100*B19),2)</f>
        <v>8162</v>
      </c>
      <c r="I19" s="249" t="str">
        <f>A19</f>
        <v>COLOPLAST</v>
      </c>
      <c r="J19" s="247">
        <f>IF(I19=I8,J8,IF(I19=$H$7,$I$7,IF(I19=$H$8,$I$8,IF(I19=#REF!,#REF!,IF(I19=$H$10,$I$10,IF(I19=$H$11,$I$11,"1"))))))</f>
        <v>80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35" priority="1" operator="containsText" text="NO ANOMALIA">
      <formula>NOT(ISERROR(SEARCH("NO ANOMALIA",M19)))</formula>
    </cfRule>
    <cfRule type="containsText" dxfId="534" priority="2" operator="containsText" text="ANOMALIA">
      <formula>NOT(ISERROR(SEARCH("ANOMALIA",M19)))</formula>
    </cfRule>
  </conditionalFormatting>
  <conditionalFormatting sqref="M19">
    <cfRule type="containsText" dxfId="533" priority="3" operator="containsText" text="ANOMALIA">
      <formula>NOT(ISERROR(SEARCH("ANOMALIA",M19)))</formula>
    </cfRule>
  </conditionalFormatting>
  <conditionalFormatting sqref="L19">
    <cfRule type="expression" dxfId="532" priority="4">
      <formula>L19=MAX($L$19:$L$23)</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oglio83">
    <tabColor rgb="FFFF0000"/>
    <pageSetUpPr fitToPage="1"/>
  </sheetPr>
  <dimension ref="A1:K15"/>
  <sheetViews>
    <sheetView workbookViewId="0">
      <selection activeCell="E18" sqref="E18"/>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484</v>
      </c>
      <c r="B2" s="775"/>
      <c r="C2" s="775"/>
      <c r="D2" s="775"/>
      <c r="E2" s="775"/>
      <c r="F2" s="775"/>
      <c r="G2" s="775"/>
      <c r="H2" s="775"/>
      <c r="I2" s="775"/>
      <c r="J2" s="775"/>
      <c r="K2" s="776"/>
    </row>
    <row r="3" spans="1:11" ht="21" thickBot="1" x14ac:dyDescent="0.35">
      <c r="A3" s="777">
        <f>'Elenco Lotti'!B112</f>
        <v>9829161042</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Lotti'!C112</f>
        <v>Cateteri in silicone, monolume, punta Tiemann da 10 a 24 Ch per dilatazione progressiva e lavaggio vescicale di coaguli</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0" t="s">
        <v>425</v>
      </c>
      <c r="B8" s="151" t="str">
        <f>'Elenco Lotti'!R41</f>
        <v>DESERTO</v>
      </c>
      <c r="C8" s="205"/>
      <c r="D8" s="206"/>
      <c r="E8" s="207"/>
      <c r="F8" s="89" t="e">
        <f>AVERAGE(C8:E8)</f>
        <v>#DIV/0!</v>
      </c>
      <c r="G8" s="271" t="e">
        <f>MAX(F8:F8)</f>
        <v>#DIV/0!</v>
      </c>
      <c r="H8" s="271" t="e">
        <f>F8/$G8</f>
        <v>#DIV/0!</v>
      </c>
      <c r="I8" s="272">
        <v>35</v>
      </c>
      <c r="J8" s="88" t="e">
        <f>H8*I$8</f>
        <v>#DIV/0!</v>
      </c>
      <c r="K8" s="273"/>
    </row>
    <row r="9" spans="1:11" ht="48" customHeight="1" thickBot="1" x14ac:dyDescent="0.25">
      <c r="A9" s="270" t="s">
        <v>426</v>
      </c>
      <c r="B9" s="96" t="str">
        <f>B8</f>
        <v>DESERTO</v>
      </c>
      <c r="C9" s="205"/>
      <c r="D9" s="206"/>
      <c r="E9" s="207"/>
      <c r="F9" s="89" t="e">
        <f>AVERAGE(C9:E9)</f>
        <v>#DIV/0!</v>
      </c>
      <c r="G9" s="271" t="e">
        <f>MAX(F9:F9)</f>
        <v>#DIV/0!</v>
      </c>
      <c r="H9" s="271" t="e">
        <f>F9/$G9</f>
        <v>#DIV/0!</v>
      </c>
      <c r="I9" s="272">
        <v>10</v>
      </c>
      <c r="J9" s="88" t="e">
        <f>H9*I$9</f>
        <v>#DIV/0!</v>
      </c>
      <c r="K9" s="273"/>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oglio84">
    <tabColor rgb="FFFF0000"/>
  </sheetPr>
  <dimension ref="A1:M19"/>
  <sheetViews>
    <sheetView workbookViewId="0">
      <selection activeCell="A5" sqref="A5:K6"/>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484</v>
      </c>
      <c r="B2" s="775"/>
      <c r="C2" s="775"/>
      <c r="D2" s="775"/>
      <c r="E2" s="775"/>
      <c r="F2" s="775"/>
      <c r="G2" s="775"/>
      <c r="H2" s="775"/>
      <c r="I2" s="775"/>
      <c r="J2" s="775"/>
      <c r="K2" s="776"/>
      <c r="L2" s="105"/>
      <c r="M2" s="105"/>
    </row>
    <row r="3" spans="1:13" ht="21" thickBot="1" x14ac:dyDescent="0.35">
      <c r="A3" s="777">
        <f>'Elenco Lotti'!B112</f>
        <v>9829161042</v>
      </c>
      <c r="B3" s="778"/>
      <c r="C3" s="778"/>
      <c r="D3" s="778"/>
      <c r="E3" s="778"/>
      <c r="F3" s="778"/>
      <c r="G3" s="778"/>
      <c r="H3" s="778"/>
      <c r="I3" s="778"/>
      <c r="J3" s="778"/>
      <c r="K3" s="779"/>
      <c r="L3" s="105"/>
      <c r="M3" s="105"/>
    </row>
    <row r="4" spans="1:13" ht="21" thickBot="1" x14ac:dyDescent="0.35">
      <c r="A4" s="802" t="str">
        <f>'LOTTO 41'!A4:K4</f>
        <v>CATETERI VESCICALI</v>
      </c>
      <c r="B4" s="803"/>
      <c r="C4" s="803"/>
      <c r="D4" s="803"/>
      <c r="E4" s="803"/>
      <c r="F4" s="803"/>
      <c r="G4" s="803"/>
      <c r="H4" s="803"/>
      <c r="I4" s="803"/>
      <c r="J4" s="803"/>
      <c r="K4" s="804"/>
      <c r="L4" s="105"/>
      <c r="M4" s="105"/>
    </row>
    <row r="5" spans="1:13" ht="21.75" customHeight="1" x14ac:dyDescent="0.25">
      <c r="A5" s="780" t="str">
        <f>'Elenco Lotti'!C112</f>
        <v>Cateteri in silicone, monolume, punta Tiemann da 10 a 24 Ch per dilatazione progressiva e lavaggio vescicale di coaguli</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41'!A15</f>
        <v>DESERTO</v>
      </c>
      <c r="J8" s="811" t="e">
        <f>'LOTTO 41'!B15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74"/>
      <c r="F12" s="105"/>
      <c r="G12" s="822" t="s">
        <v>432</v>
      </c>
      <c r="H12" s="823"/>
      <c r="I12" s="150"/>
      <c r="J12" s="828"/>
      <c r="K12" s="829"/>
      <c r="L12" s="117"/>
      <c r="M12" s="118"/>
    </row>
    <row r="13" spans="1:13" ht="16.5" thickBot="1" x14ac:dyDescent="0.3">
      <c r="A13" s="819" t="s">
        <v>433</v>
      </c>
      <c r="B13" s="820"/>
      <c r="C13" s="820"/>
      <c r="D13" s="821"/>
      <c r="E13" s="274"/>
      <c r="F13" s="105"/>
      <c r="G13" s="824">
        <f>'Elenco Lotti'!O112</f>
        <v>29150</v>
      </c>
      <c r="H13" s="825"/>
      <c r="I13" s="150"/>
      <c r="J13" s="828"/>
      <c r="K13" s="829"/>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29150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15:D15"/>
    <mergeCell ref="G15:H15"/>
    <mergeCell ref="A16:D16"/>
    <mergeCell ref="G16:H16"/>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
    <cfRule type="containsText" dxfId="531" priority="1" operator="containsText" text="NO ANOMALIA">
      <formula>NOT(ISERROR(SEARCH("NO ANOMALIA",M19)))</formula>
    </cfRule>
    <cfRule type="containsText" dxfId="530" priority="2" operator="containsText" text="ANOMALIA">
      <formula>NOT(ISERROR(SEARCH("ANOMALIA",M19)))</formula>
    </cfRule>
  </conditionalFormatting>
  <conditionalFormatting sqref="M19">
    <cfRule type="containsText" dxfId="529" priority="3" operator="containsText" text="ANOMALIA">
      <formula>NOT(ISERROR(SEARCH("ANOMALIA",M19)))</formula>
    </cfRule>
  </conditionalFormatting>
  <conditionalFormatting sqref="L19">
    <cfRule type="expression" dxfId="528" priority="4">
      <formula>L19=MAX($L$19:$L$23)</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oglio85">
    <pageSetUpPr fitToPage="1"/>
  </sheetPr>
  <dimension ref="A1:K20"/>
  <sheetViews>
    <sheetView topLeftCell="A7" workbookViewId="0">
      <selection activeCell="F23" sqref="F23"/>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485</v>
      </c>
      <c r="B2" s="775"/>
      <c r="C2" s="775"/>
      <c r="D2" s="775"/>
      <c r="E2" s="775"/>
      <c r="F2" s="775"/>
      <c r="G2" s="775"/>
      <c r="H2" s="775"/>
      <c r="I2" s="775"/>
      <c r="J2" s="775"/>
      <c r="K2" s="776"/>
    </row>
    <row r="3" spans="1:11" ht="21" thickBot="1" x14ac:dyDescent="0.35">
      <c r="A3" s="777" t="str">
        <f>'Elenco Lotti'!B113</f>
        <v>982939622F</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Lotti'!C113</f>
        <v>Catetere Nelaton monouso con  rivestimento idrofilico,  con luerlock, lunghezza 40 cm,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468" t="str">
        <f>'Elenco Lotti'!R113</f>
        <v>TELEFLEX MEDICAL SRL</v>
      </c>
      <c r="C8" s="217">
        <v>0.9</v>
      </c>
      <c r="D8" s="206">
        <v>0.9</v>
      </c>
      <c r="E8" s="207">
        <v>0.9</v>
      </c>
      <c r="F8" s="518">
        <f t="shared" ref="F8:F15" si="0">AVERAGE(C8:E8)</f>
        <v>0.9</v>
      </c>
      <c r="G8" s="789">
        <f>MAX(F8:F9)</f>
        <v>0.9</v>
      </c>
      <c r="H8" s="414">
        <f>F8/$G8</f>
        <v>1</v>
      </c>
      <c r="I8" s="792">
        <v>50</v>
      </c>
      <c r="J8" s="88">
        <f>H8*I$8</f>
        <v>50</v>
      </c>
      <c r="K8" s="795" t="s">
        <v>660</v>
      </c>
    </row>
    <row r="9" spans="1:11" ht="48" customHeight="1" thickBot="1" x14ac:dyDescent="0.25">
      <c r="A9" s="787"/>
      <c r="B9" s="485" t="str">
        <f>'Elenco Lotti'!R62</f>
        <v>COLOPLAST</v>
      </c>
      <c r="C9" s="553">
        <v>0.9</v>
      </c>
      <c r="D9" s="554">
        <v>0.9</v>
      </c>
      <c r="E9" s="555">
        <v>0.9</v>
      </c>
      <c r="F9" s="519">
        <f t="shared" si="0"/>
        <v>0.9</v>
      </c>
      <c r="G9" s="790"/>
      <c r="H9" s="415">
        <f>F9/$G8</f>
        <v>1</v>
      </c>
      <c r="I9" s="793"/>
      <c r="J9" s="91">
        <f>H9*I$8</f>
        <v>50</v>
      </c>
      <c r="K9" s="796"/>
    </row>
    <row r="10" spans="1:11" ht="48" customHeight="1" x14ac:dyDescent="0.2">
      <c r="A10" s="786" t="s">
        <v>623</v>
      </c>
      <c r="B10" s="478" t="str">
        <f>B8</f>
        <v>TELEFLEX MEDICAL SRL</v>
      </c>
      <c r="C10" s="217">
        <v>0.9</v>
      </c>
      <c r="D10" s="206">
        <v>0.9</v>
      </c>
      <c r="E10" s="207">
        <v>0.9</v>
      </c>
      <c r="F10" s="518">
        <f t="shared" si="0"/>
        <v>0.9</v>
      </c>
      <c r="G10" s="789">
        <f>MAX(F10:F11)</f>
        <v>0.9</v>
      </c>
      <c r="H10" s="414">
        <f>F10/$G10</f>
        <v>1</v>
      </c>
      <c r="I10" s="792">
        <v>15</v>
      </c>
      <c r="J10" s="88">
        <f>H10*I$10</f>
        <v>15</v>
      </c>
      <c r="K10" s="796"/>
    </row>
    <row r="11" spans="1:11" ht="48" customHeight="1" thickBot="1" x14ac:dyDescent="0.25">
      <c r="A11" s="787"/>
      <c r="B11" s="401" t="str">
        <f>B9</f>
        <v>COLOPLAST</v>
      </c>
      <c r="C11" s="553">
        <v>0.9</v>
      </c>
      <c r="D11" s="554">
        <v>0.9</v>
      </c>
      <c r="E11" s="555">
        <v>0.9</v>
      </c>
      <c r="F11" s="519">
        <f t="shared" si="0"/>
        <v>0.9</v>
      </c>
      <c r="G11" s="790"/>
      <c r="H11" s="415">
        <f>F11/$G10</f>
        <v>1</v>
      </c>
      <c r="I11" s="793"/>
      <c r="J11" s="91">
        <f>H11*I$10</f>
        <v>15</v>
      </c>
      <c r="K11" s="796"/>
    </row>
    <row r="12" spans="1:11" ht="48" customHeight="1" x14ac:dyDescent="0.2">
      <c r="A12" s="786" t="s">
        <v>427</v>
      </c>
      <c r="B12" s="478" t="str">
        <f>B8</f>
        <v>TELEFLEX MEDICAL SRL</v>
      </c>
      <c r="C12" s="217">
        <v>0.9</v>
      </c>
      <c r="D12" s="206">
        <v>0.9</v>
      </c>
      <c r="E12" s="207">
        <v>0.9</v>
      </c>
      <c r="F12" s="518">
        <f t="shared" si="0"/>
        <v>0.9</v>
      </c>
      <c r="G12" s="789">
        <f>MAX(F12:F13)</f>
        <v>0.9</v>
      </c>
      <c r="H12" s="414">
        <f>F12/$G12</f>
        <v>1</v>
      </c>
      <c r="I12" s="792">
        <v>10</v>
      </c>
      <c r="J12" s="88">
        <f>H12*I$12</f>
        <v>10</v>
      </c>
      <c r="K12" s="796"/>
    </row>
    <row r="13" spans="1:11" ht="48" customHeight="1" thickBot="1" x14ac:dyDescent="0.25">
      <c r="A13" s="805"/>
      <c r="B13" s="401" t="str">
        <f>B9</f>
        <v>COLOPLAST</v>
      </c>
      <c r="C13" s="553">
        <v>0.9</v>
      </c>
      <c r="D13" s="554">
        <v>0.9</v>
      </c>
      <c r="E13" s="555">
        <v>0.9</v>
      </c>
      <c r="F13" s="520">
        <f t="shared" si="0"/>
        <v>0.9</v>
      </c>
      <c r="G13" s="791"/>
      <c r="H13" s="418">
        <f>F13/$G12</f>
        <v>1</v>
      </c>
      <c r="I13" s="794"/>
      <c r="J13" s="94">
        <f>H13*I$12</f>
        <v>10</v>
      </c>
      <c r="K13" s="796"/>
    </row>
    <row r="14" spans="1:11" ht="48" customHeight="1" x14ac:dyDescent="0.2">
      <c r="A14" s="786" t="s">
        <v>621</v>
      </c>
      <c r="B14" s="478" t="str">
        <f>B8</f>
        <v>TELEFLEX MEDICAL SRL</v>
      </c>
      <c r="C14" s="217">
        <v>1</v>
      </c>
      <c r="D14" s="206">
        <v>1</v>
      </c>
      <c r="E14" s="207">
        <v>1</v>
      </c>
      <c r="F14" s="518">
        <f t="shared" si="0"/>
        <v>1</v>
      </c>
      <c r="G14" s="789">
        <f>MAX(F14:F15)</f>
        <v>1</v>
      </c>
      <c r="H14" s="414">
        <f>F14/$G14</f>
        <v>1</v>
      </c>
      <c r="I14" s="792">
        <v>5</v>
      </c>
      <c r="J14" s="88">
        <f>H14*I$14</f>
        <v>5</v>
      </c>
      <c r="K14" s="796"/>
    </row>
    <row r="15" spans="1:11" ht="57.75" customHeight="1" thickBot="1" x14ac:dyDescent="0.25">
      <c r="A15" s="805"/>
      <c r="B15" s="493" t="str">
        <f>B9</f>
        <v>COLOPLAST</v>
      </c>
      <c r="C15" s="553">
        <v>1</v>
      </c>
      <c r="D15" s="554">
        <v>1</v>
      </c>
      <c r="E15" s="555">
        <v>1</v>
      </c>
      <c r="F15" s="521">
        <f t="shared" si="0"/>
        <v>1</v>
      </c>
      <c r="G15" s="806"/>
      <c r="H15" s="416">
        <f>F15/$G14</f>
        <v>1</v>
      </c>
      <c r="I15" s="807"/>
      <c r="J15" s="102">
        <f>H15*I$14</f>
        <v>5</v>
      </c>
      <c r="K15" s="797"/>
    </row>
    <row r="16" spans="1:11" ht="16.5" thickBot="1" x14ac:dyDescent="0.3">
      <c r="A16" s="103"/>
      <c r="B16" s="104"/>
      <c r="C16" s="105"/>
      <c r="D16" s="105"/>
      <c r="E16" s="105"/>
      <c r="F16" s="105"/>
      <c r="G16" s="105"/>
      <c r="H16" s="105"/>
      <c r="I16" s="105"/>
      <c r="J16" s="105"/>
      <c r="K16" s="105"/>
    </row>
    <row r="17" spans="1:11" ht="15.75" customHeight="1" x14ac:dyDescent="0.25">
      <c r="A17" s="798" t="s">
        <v>626</v>
      </c>
      <c r="B17" s="799"/>
      <c r="C17" s="106"/>
      <c r="D17" s="106"/>
      <c r="E17" s="106"/>
      <c r="F17" s="106"/>
      <c r="G17" s="106"/>
      <c r="H17" s="105"/>
      <c r="I17" s="105"/>
      <c r="J17" s="105"/>
      <c r="K17" s="105"/>
    </row>
    <row r="18" spans="1:11" ht="16.5" thickBot="1" x14ac:dyDescent="0.3">
      <c r="A18" s="800"/>
      <c r="B18" s="801"/>
      <c r="C18" s="106"/>
      <c r="D18" s="106"/>
      <c r="E18" s="106"/>
      <c r="F18" s="106"/>
      <c r="G18" s="106"/>
      <c r="H18" s="105"/>
      <c r="I18" s="105"/>
      <c r="J18" s="105"/>
      <c r="K18" s="105"/>
    </row>
    <row r="19" spans="1:11" ht="15.75" x14ac:dyDescent="0.25">
      <c r="A19" s="147" t="str">
        <f>B8</f>
        <v>TELEFLEX MEDICAL SRL</v>
      </c>
      <c r="B19" s="148">
        <f>J8+J10+J12+J14</f>
        <v>80</v>
      </c>
      <c r="C19" s="535"/>
      <c r="D19" s="531"/>
      <c r="E19" s="531"/>
      <c r="F19" s="532"/>
      <c r="G19" s="109"/>
      <c r="H19" s="105"/>
      <c r="I19" s="105"/>
      <c r="J19" s="105"/>
      <c r="K19" s="105"/>
    </row>
    <row r="20" spans="1:11" ht="16.5" thickBot="1" x14ac:dyDescent="0.3">
      <c r="A20" s="112" t="str">
        <f>B9</f>
        <v>COLOPLAST</v>
      </c>
      <c r="B20" s="113">
        <f>J9+J11+J13+J15</f>
        <v>80</v>
      </c>
      <c r="C20" s="535"/>
      <c r="D20" s="531"/>
      <c r="E20" s="531"/>
      <c r="F20" s="532"/>
      <c r="G20" s="109"/>
      <c r="H20" s="105"/>
      <c r="I20" s="105"/>
      <c r="J20" s="105"/>
      <c r="K20" s="105"/>
    </row>
  </sheetData>
  <sheetProtection formatCells="0" formatColumns="0" formatRows="0" insertColumns="0" insertRows="0" insertHyperlinks="0" deleteColumns="0" deleteRows="0" sort="0" autoFilter="0" pivotTables="0"/>
  <mergeCells count="19">
    <mergeCell ref="K8:K15"/>
    <mergeCell ref="B1:K1"/>
    <mergeCell ref="A2:K2"/>
    <mergeCell ref="A3:K3"/>
    <mergeCell ref="A4:K4"/>
    <mergeCell ref="A5:K6"/>
    <mergeCell ref="I8:I9"/>
    <mergeCell ref="A8:A9"/>
    <mergeCell ref="G8:G9"/>
    <mergeCell ref="A17:B18"/>
    <mergeCell ref="A10:A11"/>
    <mergeCell ref="G10:G11"/>
    <mergeCell ref="I10:I11"/>
    <mergeCell ref="A12:A13"/>
    <mergeCell ref="A14:A15"/>
    <mergeCell ref="G14:G15"/>
    <mergeCell ref="I14:I15"/>
    <mergeCell ref="G12:G13"/>
    <mergeCell ref="I12:I13"/>
  </mergeCells>
  <conditionalFormatting sqref="F19:F20">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oglio86"/>
  <dimension ref="A1:M20"/>
  <sheetViews>
    <sheetView topLeftCell="A4"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485</v>
      </c>
      <c r="B2" s="775"/>
      <c r="C2" s="775"/>
      <c r="D2" s="775"/>
      <c r="E2" s="775"/>
      <c r="F2" s="775"/>
      <c r="G2" s="775"/>
      <c r="H2" s="775"/>
      <c r="I2" s="775"/>
      <c r="J2" s="775"/>
      <c r="K2" s="776"/>
      <c r="L2" s="105"/>
      <c r="M2" s="105"/>
    </row>
    <row r="3" spans="1:13" ht="21" thickBot="1" x14ac:dyDescent="0.35">
      <c r="A3" s="777" t="str">
        <f>'Elenco Lotti'!B113</f>
        <v>982939622F</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21.75" customHeight="1" x14ac:dyDescent="0.25">
      <c r="A5" s="780" t="str">
        <f>'Elenco Lotti'!C113</f>
        <v>Catetere Nelaton monouso con  rivestimento idrofilico,  con luerlock, lunghezza 40 cm, varie misure</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42'!A19</f>
        <v>TELEFLEX MEDICAL SRL</v>
      </c>
      <c r="J8" s="811">
        <f>'LOTTO 42'!B19</f>
        <v>80</v>
      </c>
      <c r="K8" s="812"/>
      <c r="L8" s="117"/>
      <c r="M8" s="118"/>
    </row>
    <row r="9" spans="1:13" ht="16.5" thickBot="1" x14ac:dyDescent="0.3">
      <c r="A9" s="808"/>
      <c r="B9" s="808"/>
      <c r="C9" s="808"/>
      <c r="D9" s="808"/>
      <c r="E9" s="808"/>
      <c r="F9" s="808"/>
      <c r="G9" s="808"/>
      <c r="H9" s="808"/>
      <c r="I9" s="144" t="str">
        <f>'LOTTO 42'!A20</f>
        <v>COLOPLAST</v>
      </c>
      <c r="J9" s="811">
        <f>'LOTTO 42'!B20</f>
        <v>80</v>
      </c>
      <c r="K9" s="812"/>
      <c r="L9" s="117"/>
      <c r="M9" s="118"/>
    </row>
    <row r="10" spans="1:13" ht="16.5" thickBot="1" x14ac:dyDescent="0.3">
      <c r="A10" s="813" t="s">
        <v>430</v>
      </c>
      <c r="B10" s="814"/>
      <c r="C10" s="814"/>
      <c r="D10" s="815"/>
      <c r="E10" s="119"/>
      <c r="F10" s="119"/>
      <c r="G10" s="119"/>
      <c r="H10" s="119"/>
      <c r="I10" s="144"/>
      <c r="J10" s="811"/>
      <c r="K10" s="812"/>
      <c r="L10" s="117"/>
      <c r="M10" s="118"/>
    </row>
    <row r="11" spans="1:13" ht="16.5" thickBot="1" x14ac:dyDescent="0.3">
      <c r="A11" s="816"/>
      <c r="B11" s="817"/>
      <c r="C11" s="817"/>
      <c r="D11" s="818"/>
      <c r="E11" s="119"/>
      <c r="F11" s="119"/>
      <c r="G11" s="119"/>
      <c r="H11" s="119"/>
      <c r="I11" s="144"/>
      <c r="J11" s="811"/>
      <c r="K11" s="812"/>
      <c r="L11" s="117"/>
      <c r="M11" s="118"/>
    </row>
    <row r="12" spans="1:13" ht="16.5" thickBot="1" x14ac:dyDescent="0.3">
      <c r="A12" s="819" t="s">
        <v>431</v>
      </c>
      <c r="B12" s="820"/>
      <c r="C12" s="820"/>
      <c r="D12" s="821"/>
      <c r="E12" s="274"/>
      <c r="F12" s="105"/>
      <c r="G12" s="822" t="s">
        <v>432</v>
      </c>
      <c r="H12" s="823"/>
      <c r="I12" s="144"/>
      <c r="J12" s="811"/>
      <c r="K12" s="812"/>
      <c r="L12" s="117"/>
      <c r="M12" s="118"/>
    </row>
    <row r="13" spans="1:13" ht="16.5" thickBot="1" x14ac:dyDescent="0.3">
      <c r="A13" s="819" t="s">
        <v>433</v>
      </c>
      <c r="B13" s="820"/>
      <c r="C13" s="820"/>
      <c r="D13" s="821"/>
      <c r="E13" s="274"/>
      <c r="F13" s="105"/>
      <c r="G13" s="824">
        <f>'Elenco Lotti'!O113</f>
        <v>29150</v>
      </c>
      <c r="H13" s="825"/>
      <c r="I13" s="144"/>
      <c r="J13" s="811"/>
      <c r="K13" s="812"/>
      <c r="L13" s="117"/>
      <c r="M13" s="118"/>
    </row>
    <row r="14" spans="1:13" ht="16.5" thickBot="1" x14ac:dyDescent="0.3">
      <c r="A14" s="826" t="s">
        <v>434</v>
      </c>
      <c r="B14" s="820"/>
      <c r="C14" s="820"/>
      <c r="D14" s="821"/>
      <c r="E14" s="274"/>
      <c r="F14" s="105"/>
      <c r="G14" s="827"/>
      <c r="H14" s="827"/>
      <c r="I14" s="150"/>
      <c r="J14" s="828"/>
      <c r="K14" s="829"/>
      <c r="L14" s="105"/>
      <c r="M14" s="105"/>
    </row>
    <row r="15" spans="1:13" ht="15.75" x14ac:dyDescent="0.25">
      <c r="A15" s="819" t="s">
        <v>435</v>
      </c>
      <c r="B15" s="820"/>
      <c r="C15" s="820"/>
      <c r="D15" s="821"/>
      <c r="E15" s="274"/>
      <c r="F15" s="105"/>
      <c r="G15" s="830"/>
      <c r="H15" s="830"/>
      <c r="I15" s="105"/>
      <c r="J15" s="105"/>
      <c r="K15" s="105"/>
      <c r="L15" s="105"/>
      <c r="M15" s="105"/>
    </row>
    <row r="16" spans="1:13" ht="16.5" thickBot="1" x14ac:dyDescent="0.3">
      <c r="A16" s="831"/>
      <c r="B16" s="832"/>
      <c r="C16" s="832"/>
      <c r="D16" s="833"/>
      <c r="E16" s="274"/>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TELEFLEX MEDICAL SRL</v>
      </c>
      <c r="B19" s="202"/>
      <c r="C19" s="835">
        <v>0.5</v>
      </c>
      <c r="D19" s="835">
        <f>MAX(B19:B20)</f>
        <v>0</v>
      </c>
      <c r="E19" s="275" t="e">
        <f>POWER(B19/$D$19,$C$19)</f>
        <v>#DIV/0!</v>
      </c>
      <c r="F19" s="835">
        <v>40</v>
      </c>
      <c r="G19" s="275" t="e">
        <f>E19*$F$19</f>
        <v>#DIV/0!</v>
      </c>
      <c r="H19" s="134">
        <f>TRUNC($G$13-($G$13/100*B19),2)</f>
        <v>29150</v>
      </c>
      <c r="I19" s="135" t="str">
        <f>A19</f>
        <v>TELEFLEX MEDICAL SRL</v>
      </c>
      <c r="J19" s="275">
        <f>IF(I19=I8,J8,IF(I19=$H$7,$I$7,IF(I19=$H$8,$I$8,IF(I19=#REF!,#REF!,IF(I19=$H$10,$I$10,IF(I19=$H$11,$I$11,"1"))))))</f>
        <v>80</v>
      </c>
      <c r="K19" s="275" t="e">
        <f>G19</f>
        <v>#DIV/0!</v>
      </c>
      <c r="L19" s="70" t="e">
        <f>SUM(J19,K19)</f>
        <v>#DIV/0!</v>
      </c>
      <c r="M19" s="71" t="e">
        <f>IF(AND(K19&gt;=20,J19&gt;=60),"ANOMALIA","NO ANOMALIA")</f>
        <v>#DIV/0!</v>
      </c>
    </row>
    <row r="20" spans="1:13" ht="16.5" thickBot="1" x14ac:dyDescent="0.25">
      <c r="A20" s="140" t="str">
        <f>I9</f>
        <v>COLOPLAST</v>
      </c>
      <c r="B20" s="204"/>
      <c r="C20" s="837"/>
      <c r="D20" s="837"/>
      <c r="E20" s="277" t="e">
        <f>POWER(B20/$D$19,$C$19)</f>
        <v>#DIV/0!</v>
      </c>
      <c r="F20" s="837"/>
      <c r="G20" s="277" t="e">
        <f>E20*$F$19</f>
        <v>#DIV/0!</v>
      </c>
      <c r="H20" s="142">
        <f>TRUNC($G$13-($G$13/100*B20),2)</f>
        <v>29150</v>
      </c>
      <c r="I20" s="143" t="str">
        <f>A20</f>
        <v>COLOPLAST</v>
      </c>
      <c r="J20" s="277">
        <f>IF(I20=I9,J9,IF(I20=$H$7,$I$7,IF(I20=$H$8,$I$8,IF(I20=#REF!,#REF!,IF(I20=$H$10,$I$10,IF(I20=$H$11,$I$11,"1"))))))</f>
        <v>80</v>
      </c>
      <c r="K20" s="277"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A15:D15"/>
    <mergeCell ref="G15:H15"/>
    <mergeCell ref="A16:D16"/>
    <mergeCell ref="G16:H16"/>
    <mergeCell ref="C19:C20"/>
    <mergeCell ref="D19:D20"/>
    <mergeCell ref="F19:F20"/>
    <mergeCell ref="A13:D13"/>
    <mergeCell ref="G13:H13"/>
    <mergeCell ref="J13:K13"/>
    <mergeCell ref="A14:D14"/>
    <mergeCell ref="G14:H14"/>
    <mergeCell ref="J14:K14"/>
    <mergeCell ref="A10:D10"/>
    <mergeCell ref="J10:K10"/>
    <mergeCell ref="A11:D11"/>
    <mergeCell ref="J11:K11"/>
    <mergeCell ref="A12:D12"/>
    <mergeCell ref="G12:H12"/>
    <mergeCell ref="J12:K12"/>
    <mergeCell ref="A7:H9"/>
    <mergeCell ref="J7:K7"/>
    <mergeCell ref="J8:K8"/>
    <mergeCell ref="J9:K9"/>
    <mergeCell ref="B1:K1"/>
    <mergeCell ref="A2:K2"/>
    <mergeCell ref="A3:K3"/>
    <mergeCell ref="A4:K4"/>
    <mergeCell ref="A5:K6"/>
  </mergeCells>
  <conditionalFormatting sqref="M19:M20">
    <cfRule type="containsText" dxfId="527" priority="1" operator="containsText" text="NO ANOMALIA">
      <formula>NOT(ISERROR(SEARCH("NO ANOMALIA",M19)))</formula>
    </cfRule>
    <cfRule type="containsText" dxfId="526" priority="2" operator="containsText" text="ANOMALIA">
      <formula>NOT(ISERROR(SEARCH("ANOMALIA",M19)))</formula>
    </cfRule>
  </conditionalFormatting>
  <conditionalFormatting sqref="M19:M20">
    <cfRule type="containsText" dxfId="525" priority="3" operator="containsText" text="ANOMALIA">
      <formula>NOT(ISERROR(SEARCH("ANOMALIA",M19)))</formula>
    </cfRule>
  </conditionalFormatting>
  <conditionalFormatting sqref="L19:L20">
    <cfRule type="expression" dxfId="524" priority="4">
      <formula>L19=MAX($L$19:$L$24)</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oglio87">
    <pageSetUpPr fitToPage="1"/>
  </sheetPr>
  <dimension ref="A1:K30"/>
  <sheetViews>
    <sheetView topLeftCell="A4" workbookViewId="0">
      <selection activeCell="G29" sqref="G2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487</v>
      </c>
      <c r="B2" s="775"/>
      <c r="C2" s="775"/>
      <c r="D2" s="775"/>
      <c r="E2" s="775"/>
      <c r="F2" s="775"/>
      <c r="G2" s="775"/>
      <c r="H2" s="775"/>
      <c r="I2" s="775"/>
      <c r="J2" s="775"/>
      <c r="K2" s="776"/>
    </row>
    <row r="3" spans="1:11" ht="21" thickBot="1" x14ac:dyDescent="0.35">
      <c r="A3" s="777" t="str">
        <f>'Elenco Lotti'!B115</f>
        <v>9829412F5F</v>
      </c>
      <c r="B3" s="778"/>
      <c r="C3" s="778"/>
      <c r="D3" s="778"/>
      <c r="E3" s="778"/>
      <c r="F3" s="778"/>
      <c r="G3" s="778"/>
      <c r="H3" s="778"/>
      <c r="I3" s="778"/>
      <c r="J3" s="778"/>
      <c r="K3" s="779"/>
    </row>
    <row r="4" spans="1:11" ht="21" thickBot="1" x14ac:dyDescent="0.35">
      <c r="A4" s="802" t="str">
        <f>'Elenco Lotti'!C71</f>
        <v>CATETERI VESCICALI</v>
      </c>
      <c r="B4" s="803"/>
      <c r="C4" s="803"/>
      <c r="D4" s="803"/>
      <c r="E4" s="803"/>
      <c r="F4" s="803"/>
      <c r="G4" s="803"/>
      <c r="H4" s="803"/>
      <c r="I4" s="803"/>
      <c r="J4" s="803"/>
      <c r="K4" s="804"/>
    </row>
    <row r="5" spans="1:11" x14ac:dyDescent="0.2">
      <c r="A5" s="780" t="str">
        <f>'Elenco Lotti'!C116</f>
        <v>Catetere Nelaton monouso con attacco a padiglione autolubrificante  varie misure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Lotti'!R115</f>
        <v>TELEFLEX MEDICAL SRL</v>
      </c>
      <c r="C8" s="205">
        <v>0.75</v>
      </c>
      <c r="D8" s="206">
        <v>0.75</v>
      </c>
      <c r="E8" s="207">
        <v>0.75</v>
      </c>
      <c r="F8" s="89">
        <f>AVERAGE(C8:E8)</f>
        <v>0.75</v>
      </c>
      <c r="G8" s="789">
        <f>MAX(F8:F11)</f>
        <v>0.9</v>
      </c>
      <c r="H8" s="414">
        <f>F8/$G8</f>
        <v>0.83333333333333326</v>
      </c>
      <c r="I8" s="792">
        <v>50</v>
      </c>
      <c r="J8" s="88">
        <f>H8*I$8</f>
        <v>41.666666666666664</v>
      </c>
      <c r="K8" s="795" t="s">
        <v>746</v>
      </c>
    </row>
    <row r="9" spans="1:11" ht="15.75" x14ac:dyDescent="0.2">
      <c r="A9" s="787"/>
      <c r="B9" s="90" t="str">
        <f>'Elenco Lotti'!R116</f>
        <v>B. BRAUN MILANO SPA</v>
      </c>
      <c r="C9" s="208">
        <v>0.9</v>
      </c>
      <c r="D9" s="209">
        <v>0.9</v>
      </c>
      <c r="E9" s="210">
        <v>0.9</v>
      </c>
      <c r="F9" s="92">
        <f t="shared" ref="F9:F23" si="0">AVERAGE(C9:E9)</f>
        <v>0.9</v>
      </c>
      <c r="G9" s="790"/>
      <c r="H9" s="415">
        <f>F9/$G8</f>
        <v>1</v>
      </c>
      <c r="I9" s="793"/>
      <c r="J9" s="91">
        <f>H9*I$8</f>
        <v>50</v>
      </c>
      <c r="K9" s="796"/>
    </row>
    <row r="10" spans="1:11" ht="15.75" x14ac:dyDescent="0.2">
      <c r="A10" s="787"/>
      <c r="B10" s="90" t="str">
        <f>'Elenco Lotti'!R117</f>
        <v>CARBINI SRL</v>
      </c>
      <c r="C10" s="208">
        <v>0.75</v>
      </c>
      <c r="D10" s="209">
        <v>0.75</v>
      </c>
      <c r="E10" s="210">
        <v>0.75</v>
      </c>
      <c r="F10" s="92">
        <f t="shared" si="0"/>
        <v>0.75</v>
      </c>
      <c r="G10" s="790"/>
      <c r="H10" s="415">
        <f>F10/$G8</f>
        <v>0.83333333333333326</v>
      </c>
      <c r="I10" s="793"/>
      <c r="J10" s="91">
        <f>H10*I$8</f>
        <v>41.666666666666664</v>
      </c>
      <c r="K10" s="796"/>
    </row>
    <row r="11" spans="1:11" ht="16.5" thickBot="1" x14ac:dyDescent="0.25">
      <c r="A11" s="805"/>
      <c r="B11" s="286" t="str">
        <f>'Elenco Lotti'!R118</f>
        <v>MEDITREND SRL</v>
      </c>
      <c r="C11" s="214">
        <v>0.5</v>
      </c>
      <c r="D11" s="215">
        <v>0.5</v>
      </c>
      <c r="E11" s="216">
        <v>0.5</v>
      </c>
      <c r="F11" s="101">
        <f t="shared" si="0"/>
        <v>0.5</v>
      </c>
      <c r="G11" s="806"/>
      <c r="H11" s="416">
        <f>F11/$G8</f>
        <v>0.55555555555555558</v>
      </c>
      <c r="I11" s="807"/>
      <c r="J11" s="102">
        <f>H11*I$8</f>
        <v>27.777777777777779</v>
      </c>
      <c r="K11" s="796"/>
    </row>
    <row r="12" spans="1:11" ht="15.75" customHeight="1" x14ac:dyDescent="0.2">
      <c r="A12" s="860" t="s">
        <v>623</v>
      </c>
      <c r="B12" s="99" t="str">
        <f>B8</f>
        <v>TELEFLEX MEDICAL SRL</v>
      </c>
      <c r="C12" s="205">
        <v>0.75</v>
      </c>
      <c r="D12" s="206">
        <v>0.75</v>
      </c>
      <c r="E12" s="207">
        <v>0.75</v>
      </c>
      <c r="F12" s="221">
        <f t="shared" si="0"/>
        <v>0.75</v>
      </c>
      <c r="G12" s="861">
        <f>MAX(F12:F15)</f>
        <v>0.9</v>
      </c>
      <c r="H12" s="422">
        <f>F12/$G12</f>
        <v>0.83333333333333326</v>
      </c>
      <c r="I12" s="859">
        <v>15</v>
      </c>
      <c r="J12" s="222">
        <f>H12*I$12</f>
        <v>12.499999999999998</v>
      </c>
      <c r="K12" s="796"/>
    </row>
    <row r="13" spans="1:11" ht="15.75" x14ac:dyDescent="0.2">
      <c r="A13" s="787"/>
      <c r="B13" s="97" t="str">
        <f>B9</f>
        <v>B. BRAUN MILANO SPA</v>
      </c>
      <c r="C13" s="208">
        <v>0.9</v>
      </c>
      <c r="D13" s="209">
        <v>0.9</v>
      </c>
      <c r="E13" s="210">
        <v>0.9</v>
      </c>
      <c r="F13" s="92">
        <f t="shared" si="0"/>
        <v>0.9</v>
      </c>
      <c r="G13" s="790"/>
      <c r="H13" s="415">
        <f>F13/$G12</f>
        <v>1</v>
      </c>
      <c r="I13" s="793"/>
      <c r="J13" s="91">
        <f>H13*I$12</f>
        <v>15</v>
      </c>
      <c r="K13" s="796"/>
    </row>
    <row r="14" spans="1:11" ht="15.75" x14ac:dyDescent="0.2">
      <c r="A14" s="787"/>
      <c r="B14" s="97" t="str">
        <f>B10</f>
        <v>CARBINI SRL</v>
      </c>
      <c r="C14" s="208">
        <v>0.75</v>
      </c>
      <c r="D14" s="209">
        <v>0.75</v>
      </c>
      <c r="E14" s="210">
        <v>0.75</v>
      </c>
      <c r="F14" s="92">
        <f t="shared" si="0"/>
        <v>0.75</v>
      </c>
      <c r="G14" s="790"/>
      <c r="H14" s="415">
        <f>F14/$G12</f>
        <v>0.83333333333333326</v>
      </c>
      <c r="I14" s="793"/>
      <c r="J14" s="91">
        <f>H14*I$12</f>
        <v>12.499999999999998</v>
      </c>
      <c r="K14" s="796"/>
    </row>
    <row r="15" spans="1:11" ht="16.5" thickBot="1" x14ac:dyDescent="0.25">
      <c r="A15" s="788"/>
      <c r="B15" s="100" t="str">
        <f>B11</f>
        <v>MEDITREND SRL</v>
      </c>
      <c r="C15" s="214">
        <v>0.5</v>
      </c>
      <c r="D15" s="215">
        <v>0.5</v>
      </c>
      <c r="E15" s="216">
        <v>0.5</v>
      </c>
      <c r="F15" s="95">
        <f t="shared" si="0"/>
        <v>0.5</v>
      </c>
      <c r="G15" s="791"/>
      <c r="H15" s="418">
        <f>F15/$G12</f>
        <v>0.55555555555555558</v>
      </c>
      <c r="I15" s="794"/>
      <c r="J15" s="94">
        <f>H15*I$12</f>
        <v>8.3333333333333339</v>
      </c>
      <c r="K15" s="796"/>
    </row>
    <row r="16" spans="1:11" ht="15.75" customHeight="1" x14ac:dyDescent="0.2">
      <c r="A16" s="786" t="s">
        <v>427</v>
      </c>
      <c r="B16" s="99" t="str">
        <f>B8</f>
        <v>TELEFLEX MEDICAL SRL</v>
      </c>
      <c r="C16" s="205">
        <v>0.75</v>
      </c>
      <c r="D16" s="206">
        <v>0.75</v>
      </c>
      <c r="E16" s="207">
        <v>0.75</v>
      </c>
      <c r="F16" s="89">
        <f t="shared" si="0"/>
        <v>0.75</v>
      </c>
      <c r="G16" s="789">
        <f>MAX(F16:F19)</f>
        <v>0.9</v>
      </c>
      <c r="H16" s="414">
        <f>F16/$G16</f>
        <v>0.83333333333333326</v>
      </c>
      <c r="I16" s="792">
        <v>10</v>
      </c>
      <c r="J16" s="88">
        <f>H16*I$16</f>
        <v>8.3333333333333321</v>
      </c>
      <c r="K16" s="796"/>
    </row>
    <row r="17" spans="1:11" ht="15.75" x14ac:dyDescent="0.2">
      <c r="A17" s="787"/>
      <c r="B17" s="97" t="str">
        <f>B9</f>
        <v>B. BRAUN MILANO SPA</v>
      </c>
      <c r="C17" s="208">
        <v>0.9</v>
      </c>
      <c r="D17" s="209">
        <v>0.9</v>
      </c>
      <c r="E17" s="210">
        <v>0.9</v>
      </c>
      <c r="F17" s="92">
        <f t="shared" si="0"/>
        <v>0.9</v>
      </c>
      <c r="G17" s="790"/>
      <c r="H17" s="415">
        <f>F17/$G16</f>
        <v>1</v>
      </c>
      <c r="I17" s="793"/>
      <c r="J17" s="91">
        <f>H17*I$16</f>
        <v>10</v>
      </c>
      <c r="K17" s="796"/>
    </row>
    <row r="18" spans="1:11" ht="15.75" x14ac:dyDescent="0.2">
      <c r="A18" s="787"/>
      <c r="B18" s="97" t="str">
        <f>B10</f>
        <v>CARBINI SRL</v>
      </c>
      <c r="C18" s="208">
        <v>0.75</v>
      </c>
      <c r="D18" s="209">
        <v>0.75</v>
      </c>
      <c r="E18" s="210">
        <v>0.75</v>
      </c>
      <c r="F18" s="92">
        <f t="shared" si="0"/>
        <v>0.75</v>
      </c>
      <c r="G18" s="790"/>
      <c r="H18" s="415">
        <f>F18/$G16</f>
        <v>0.83333333333333326</v>
      </c>
      <c r="I18" s="793"/>
      <c r="J18" s="91">
        <f>H18*I$16</f>
        <v>8.3333333333333321</v>
      </c>
      <c r="K18" s="796"/>
    </row>
    <row r="19" spans="1:11" ht="16.5" thickBot="1" x14ac:dyDescent="0.25">
      <c r="A19" s="805"/>
      <c r="B19" s="100" t="str">
        <f>B11</f>
        <v>MEDITREND SRL</v>
      </c>
      <c r="C19" s="211">
        <v>0.5</v>
      </c>
      <c r="D19" s="212">
        <v>0.5</v>
      </c>
      <c r="E19" s="213">
        <v>0.5</v>
      </c>
      <c r="F19" s="95">
        <f t="shared" si="0"/>
        <v>0.5</v>
      </c>
      <c r="G19" s="791"/>
      <c r="H19" s="418">
        <f>F19/$G16</f>
        <v>0.55555555555555558</v>
      </c>
      <c r="I19" s="794"/>
      <c r="J19" s="94">
        <f>H19*I$16</f>
        <v>5.5555555555555554</v>
      </c>
      <c r="K19" s="796"/>
    </row>
    <row r="20" spans="1:11" ht="15.75" x14ac:dyDescent="0.2">
      <c r="A20" s="786" t="s">
        <v>621</v>
      </c>
      <c r="B20" s="478" t="str">
        <f>B8</f>
        <v>TELEFLEX MEDICAL SRL</v>
      </c>
      <c r="C20" s="217">
        <v>1</v>
      </c>
      <c r="D20" s="206">
        <v>1</v>
      </c>
      <c r="E20" s="207">
        <v>1</v>
      </c>
      <c r="F20" s="518">
        <f t="shared" si="0"/>
        <v>1</v>
      </c>
      <c r="G20" s="789">
        <f>MAX(F20:F23)</f>
        <v>1</v>
      </c>
      <c r="H20" s="414">
        <f>F20/$G20</f>
        <v>1</v>
      </c>
      <c r="I20" s="792">
        <v>5</v>
      </c>
      <c r="J20" s="88">
        <f>H20*I$20</f>
        <v>5</v>
      </c>
      <c r="K20" s="796"/>
    </row>
    <row r="21" spans="1:11" ht="15.75" x14ac:dyDescent="0.2">
      <c r="A21" s="787"/>
      <c r="B21" s="400" t="str">
        <f>B9</f>
        <v>B. BRAUN MILANO SPA</v>
      </c>
      <c r="C21" s="218">
        <v>1</v>
      </c>
      <c r="D21" s="209">
        <v>1</v>
      </c>
      <c r="E21" s="210">
        <v>1</v>
      </c>
      <c r="F21" s="519">
        <f t="shared" si="0"/>
        <v>1</v>
      </c>
      <c r="G21" s="790"/>
      <c r="H21" s="415">
        <f>F21/$G20</f>
        <v>1</v>
      </c>
      <c r="I21" s="793"/>
      <c r="J21" s="91">
        <f>H21*I$20</f>
        <v>5</v>
      </c>
      <c r="K21" s="796"/>
    </row>
    <row r="22" spans="1:11" ht="15.75" x14ac:dyDescent="0.2">
      <c r="A22" s="787"/>
      <c r="B22" s="400" t="str">
        <f>B10</f>
        <v>CARBINI SRL</v>
      </c>
      <c r="C22" s="218">
        <v>1</v>
      </c>
      <c r="D22" s="209">
        <v>1</v>
      </c>
      <c r="E22" s="210">
        <v>1</v>
      </c>
      <c r="F22" s="519">
        <f t="shared" si="0"/>
        <v>1</v>
      </c>
      <c r="G22" s="790"/>
      <c r="H22" s="415">
        <f>F22/$G20</f>
        <v>1</v>
      </c>
      <c r="I22" s="793"/>
      <c r="J22" s="91">
        <f>H22*I$20</f>
        <v>5</v>
      </c>
      <c r="K22" s="796"/>
    </row>
    <row r="23" spans="1:11" ht="16.5" thickBot="1" x14ac:dyDescent="0.25">
      <c r="A23" s="805"/>
      <c r="B23" s="493" t="str">
        <f>B11</f>
        <v>MEDITREND SRL</v>
      </c>
      <c r="C23" s="553">
        <v>1</v>
      </c>
      <c r="D23" s="554">
        <v>1</v>
      </c>
      <c r="E23" s="555">
        <v>1</v>
      </c>
      <c r="F23" s="521">
        <f t="shared" si="0"/>
        <v>1</v>
      </c>
      <c r="G23" s="806"/>
      <c r="H23" s="416">
        <f>F23/$G20</f>
        <v>1</v>
      </c>
      <c r="I23" s="807"/>
      <c r="J23" s="102">
        <f>H23*I$20</f>
        <v>5</v>
      </c>
      <c r="K23" s="797"/>
    </row>
    <row r="24" spans="1:11" ht="16.5" thickBot="1" x14ac:dyDescent="0.3">
      <c r="A24" s="103"/>
      <c r="B24" s="104"/>
      <c r="C24" s="105"/>
      <c r="D24" s="105"/>
      <c r="E24" s="105"/>
      <c r="F24" s="105"/>
      <c r="G24" s="105"/>
      <c r="H24" s="105"/>
      <c r="I24" s="105"/>
      <c r="J24" s="105"/>
      <c r="K24" s="105"/>
    </row>
    <row r="25" spans="1:11" ht="15.75" customHeight="1" x14ac:dyDescent="0.25">
      <c r="A25" s="798" t="s">
        <v>626</v>
      </c>
      <c r="B25" s="799"/>
      <c r="G25" s="106"/>
      <c r="H25" s="105"/>
      <c r="I25" s="105"/>
      <c r="J25" s="105"/>
      <c r="K25" s="105"/>
    </row>
    <row r="26" spans="1:11" ht="16.5" thickBot="1" x14ac:dyDescent="0.3">
      <c r="A26" s="800"/>
      <c r="B26" s="801"/>
      <c r="G26" s="106"/>
      <c r="H26" s="105"/>
      <c r="I26" s="105"/>
      <c r="J26" s="105"/>
      <c r="K26" s="105"/>
    </row>
    <row r="27" spans="1:11" ht="15.75" x14ac:dyDescent="0.25">
      <c r="A27" s="107" t="str">
        <f>B8</f>
        <v>TELEFLEX MEDICAL SRL</v>
      </c>
      <c r="B27" s="108">
        <f>J8+J12+J16+J20</f>
        <v>67.5</v>
      </c>
      <c r="C27" s="602"/>
      <c r="G27" s="109"/>
      <c r="H27" s="105"/>
      <c r="I27" s="105"/>
      <c r="J27" s="105"/>
      <c r="K27" s="105"/>
    </row>
    <row r="28" spans="1:11" ht="15.75" x14ac:dyDescent="0.25">
      <c r="A28" s="110" t="str">
        <f>B9</f>
        <v>B. BRAUN MILANO SPA</v>
      </c>
      <c r="B28" s="111">
        <f>J9+J13+J17+J21</f>
        <v>80</v>
      </c>
      <c r="C28" s="602"/>
      <c r="G28" s="109"/>
      <c r="H28" s="105"/>
      <c r="I28" s="105"/>
      <c r="J28" s="105"/>
      <c r="K28" s="105"/>
    </row>
    <row r="29" spans="1:11" ht="15.75" x14ac:dyDescent="0.25">
      <c r="A29" s="110" t="str">
        <f>B10</f>
        <v>CARBINI SRL</v>
      </c>
      <c r="B29" s="111">
        <f>J10+J14+J18+J22</f>
        <v>67.5</v>
      </c>
      <c r="C29" s="602"/>
      <c r="G29" s="109"/>
      <c r="H29" s="105"/>
      <c r="I29" s="105"/>
      <c r="J29" s="105"/>
      <c r="K29" s="105"/>
    </row>
    <row r="30" spans="1:11" ht="16.5" thickBot="1" x14ac:dyDescent="0.3">
      <c r="A30" s="112" t="str">
        <f>B11</f>
        <v>MEDITREND SRL</v>
      </c>
      <c r="B30" s="113">
        <f>J11+J15+J19+J23</f>
        <v>46.666666666666671</v>
      </c>
      <c r="C30" s="602"/>
      <c r="G30" s="109"/>
      <c r="H30" s="105"/>
      <c r="I30" s="105"/>
      <c r="J30" s="105"/>
      <c r="K30" s="105"/>
    </row>
  </sheetData>
  <sheetProtection formatCells="0" formatColumns="0" formatRows="0" insertColumns="0" insertRows="0" insertHyperlinks="0" deleteColumns="0" deleteRows="0" sort="0" autoFilter="0" pivotTables="0"/>
  <mergeCells count="19">
    <mergeCell ref="K8:K23"/>
    <mergeCell ref="B1:K1"/>
    <mergeCell ref="A2:K2"/>
    <mergeCell ref="A3:K3"/>
    <mergeCell ref="A4:K4"/>
    <mergeCell ref="A5:K6"/>
    <mergeCell ref="I8:I11"/>
    <mergeCell ref="A8:A11"/>
    <mergeCell ref="G8:G11"/>
    <mergeCell ref="G16:G19"/>
    <mergeCell ref="I16:I19"/>
    <mergeCell ref="A25:B26"/>
    <mergeCell ref="A12:A15"/>
    <mergeCell ref="G12:G15"/>
    <mergeCell ref="I12:I15"/>
    <mergeCell ref="A16:A19"/>
    <mergeCell ref="A20:A23"/>
    <mergeCell ref="G20:G23"/>
    <mergeCell ref="I20:I23"/>
  </mergeCells>
  <pageMargins left="0.25" right="0.25" top="0.75" bottom="0.75" header="0.3" footer="0.3"/>
  <pageSetup paperSize="8"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pageSetUpPr fitToPage="1"/>
  </sheetPr>
  <dimension ref="A1:K22"/>
  <sheetViews>
    <sheetView zoomScale="80" zoomScaleNormal="80" workbookViewId="0">
      <selection activeCell="K21" sqref="K21"/>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412</v>
      </c>
      <c r="B2" s="775"/>
      <c r="C2" s="775"/>
      <c r="D2" s="775"/>
      <c r="E2" s="775"/>
      <c r="F2" s="775"/>
      <c r="G2" s="775"/>
      <c r="H2" s="775"/>
      <c r="I2" s="775"/>
      <c r="J2" s="775"/>
      <c r="K2" s="776"/>
    </row>
    <row r="3" spans="1:11" ht="21" thickBot="1" x14ac:dyDescent="0.35">
      <c r="A3" s="777" t="str">
        <f>'Elenco Lotti'!B13</f>
        <v>9821052C7C</v>
      </c>
      <c r="B3" s="778"/>
      <c r="C3" s="778"/>
      <c r="D3" s="778"/>
      <c r="E3" s="778"/>
      <c r="F3" s="778"/>
      <c r="G3" s="778"/>
      <c r="H3" s="778"/>
      <c r="I3" s="778"/>
      <c r="J3" s="778"/>
      <c r="K3" s="779"/>
    </row>
    <row r="4" spans="1:11" ht="21" thickBot="1" x14ac:dyDescent="0.35">
      <c r="A4" s="802" t="s">
        <v>424</v>
      </c>
      <c r="B4" s="803"/>
      <c r="C4" s="803"/>
      <c r="D4" s="803"/>
      <c r="E4" s="803"/>
      <c r="F4" s="803"/>
      <c r="G4" s="803"/>
      <c r="H4" s="803"/>
      <c r="I4" s="803"/>
      <c r="J4" s="803"/>
      <c r="K4" s="804"/>
    </row>
    <row r="5" spans="1:11" x14ac:dyDescent="0.2">
      <c r="A5" s="780" t="str">
        <f>'Elenco Lotti'!C13</f>
        <v>Filo guida idrofilico in nitinol corpo stiff  e punta flessibile 8 cm circa, dritta ed angolata,  guaina esterna in poliuretano, diametro .035 e .038 inch, lunghezza 145 cm circa,  manico di controllo incluso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3.5" customHeight="1" x14ac:dyDescent="0.2">
      <c r="A8" s="786" t="s">
        <v>622</v>
      </c>
      <c r="B8" s="87" t="str">
        <f>'Elenco Lotti'!R13</f>
        <v>ARS CHIRURGICA SRL</v>
      </c>
      <c r="C8" s="205">
        <v>0.6</v>
      </c>
      <c r="D8" s="205">
        <v>0.6</v>
      </c>
      <c r="E8" s="205">
        <v>0.6</v>
      </c>
      <c r="F8" s="89">
        <f>AVERAGE(C8:E8)</f>
        <v>0.6</v>
      </c>
      <c r="G8" s="789">
        <f>MAX(F8:F9)</f>
        <v>1</v>
      </c>
      <c r="H8" s="387">
        <f>F8/$G8</f>
        <v>0.6</v>
      </c>
      <c r="I8" s="792">
        <v>50</v>
      </c>
      <c r="J8" s="88">
        <f>H8*I$8</f>
        <v>30</v>
      </c>
      <c r="K8" s="795" t="s">
        <v>639</v>
      </c>
    </row>
    <row r="9" spans="1:11" ht="43.5" customHeight="1" thickBot="1" x14ac:dyDescent="0.25">
      <c r="A9" s="787"/>
      <c r="B9" s="286" t="str">
        <f>'Elenco Lotti'!R14</f>
        <v xml:space="preserve">COOK ITALIA SRL </v>
      </c>
      <c r="C9" s="208">
        <v>1</v>
      </c>
      <c r="D9" s="209">
        <v>1</v>
      </c>
      <c r="E9" s="210">
        <v>1</v>
      </c>
      <c r="F9" s="92">
        <f t="shared" ref="F9:F15" si="0">AVERAGE(C9:E9)</f>
        <v>1</v>
      </c>
      <c r="G9" s="790"/>
      <c r="H9" s="388">
        <f>F9/$G8</f>
        <v>1</v>
      </c>
      <c r="I9" s="793"/>
      <c r="J9" s="91">
        <f>H9*I$8</f>
        <v>50</v>
      </c>
      <c r="K9" s="796"/>
    </row>
    <row r="10" spans="1:11" ht="43.5" customHeight="1" x14ac:dyDescent="0.2">
      <c r="A10" s="786" t="s">
        <v>623</v>
      </c>
      <c r="B10" s="96" t="str">
        <f>B8</f>
        <v>ARS CHIRURGICA SRL</v>
      </c>
      <c r="C10" s="205">
        <v>0.6</v>
      </c>
      <c r="D10" s="205">
        <v>0.6</v>
      </c>
      <c r="E10" s="205">
        <v>0.6</v>
      </c>
      <c r="F10" s="89">
        <f t="shared" si="0"/>
        <v>0.6</v>
      </c>
      <c r="G10" s="789">
        <f>MAX(F10:F11)</f>
        <v>1</v>
      </c>
      <c r="H10" s="387">
        <f>F10/$G10</f>
        <v>0.6</v>
      </c>
      <c r="I10" s="792">
        <v>15</v>
      </c>
      <c r="J10" s="88">
        <f>H10*I$10</f>
        <v>9</v>
      </c>
      <c r="K10" s="796"/>
    </row>
    <row r="11" spans="1:11" ht="43.5" customHeight="1" thickBot="1" x14ac:dyDescent="0.25">
      <c r="A11" s="787"/>
      <c r="B11" s="97" t="str">
        <f>B9</f>
        <v xml:space="preserve">COOK ITALIA SRL </v>
      </c>
      <c r="C11" s="208">
        <v>1</v>
      </c>
      <c r="D11" s="209">
        <v>1</v>
      </c>
      <c r="E11" s="210">
        <v>1</v>
      </c>
      <c r="F11" s="92">
        <f t="shared" si="0"/>
        <v>1</v>
      </c>
      <c r="G11" s="790"/>
      <c r="H11" s="388">
        <f>F11/$G10</f>
        <v>1</v>
      </c>
      <c r="I11" s="793"/>
      <c r="J11" s="91">
        <f>H11*I$10</f>
        <v>15</v>
      </c>
      <c r="K11" s="796"/>
    </row>
    <row r="12" spans="1:11" ht="43.5" customHeight="1" x14ac:dyDescent="0.2">
      <c r="A12" s="786" t="s">
        <v>427</v>
      </c>
      <c r="B12" s="99" t="str">
        <f>B8</f>
        <v>ARS CHIRURGICA SRL</v>
      </c>
      <c r="C12" s="205">
        <v>0.6</v>
      </c>
      <c r="D12" s="205">
        <v>0.6</v>
      </c>
      <c r="E12" s="205">
        <v>0.6</v>
      </c>
      <c r="F12" s="89">
        <f t="shared" si="0"/>
        <v>0.6</v>
      </c>
      <c r="G12" s="789">
        <f>MAX(F12:F13)</f>
        <v>1</v>
      </c>
      <c r="H12" s="387">
        <f>F12/$G12</f>
        <v>0.6</v>
      </c>
      <c r="I12" s="792">
        <v>10</v>
      </c>
      <c r="J12" s="88">
        <f>H12*I$12</f>
        <v>6</v>
      </c>
      <c r="K12" s="796"/>
    </row>
    <row r="13" spans="1:11" ht="43.5" customHeight="1" thickBot="1" x14ac:dyDescent="0.25">
      <c r="A13" s="805"/>
      <c r="B13" s="100" t="str">
        <f>B9</f>
        <v xml:space="preserve">COOK ITALIA SRL </v>
      </c>
      <c r="C13" s="208">
        <v>1</v>
      </c>
      <c r="D13" s="209">
        <v>1</v>
      </c>
      <c r="E13" s="210">
        <v>1</v>
      </c>
      <c r="F13" s="95">
        <f t="shared" si="0"/>
        <v>1</v>
      </c>
      <c r="G13" s="791"/>
      <c r="H13" s="389">
        <f>F13/$G12</f>
        <v>1</v>
      </c>
      <c r="I13" s="794"/>
      <c r="J13" s="94">
        <f>H13*I$12</f>
        <v>10</v>
      </c>
      <c r="K13" s="796"/>
    </row>
    <row r="14" spans="1:11" ht="43.5" customHeight="1" x14ac:dyDescent="0.2">
      <c r="A14" s="786" t="s">
        <v>621</v>
      </c>
      <c r="B14" s="99" t="str">
        <f>B8</f>
        <v>ARS CHIRURGICA SRL</v>
      </c>
      <c r="C14" s="208">
        <v>1</v>
      </c>
      <c r="D14" s="209">
        <v>1</v>
      </c>
      <c r="E14" s="210">
        <v>1</v>
      </c>
      <c r="F14" s="89">
        <f t="shared" si="0"/>
        <v>1</v>
      </c>
      <c r="G14" s="789">
        <f>MAX(F14:F15)</f>
        <v>1</v>
      </c>
      <c r="H14" s="387">
        <f>F14/$G14</f>
        <v>1</v>
      </c>
      <c r="I14" s="792">
        <v>5</v>
      </c>
      <c r="J14" s="88">
        <f>H14*I$14</f>
        <v>5</v>
      </c>
      <c r="K14" s="796"/>
    </row>
    <row r="15" spans="1:11" ht="43.5" customHeight="1" thickBot="1" x14ac:dyDescent="0.25">
      <c r="A15" s="805"/>
      <c r="B15" s="100" t="str">
        <f>B9</f>
        <v xml:space="preserve">COOK ITALIA SRL </v>
      </c>
      <c r="C15" s="208">
        <v>1</v>
      </c>
      <c r="D15" s="209">
        <v>1</v>
      </c>
      <c r="E15" s="210">
        <v>1</v>
      </c>
      <c r="F15" s="101">
        <f t="shared" si="0"/>
        <v>1</v>
      </c>
      <c r="G15" s="806"/>
      <c r="H15" s="391">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ARS CHIRURGICA SRL</v>
      </c>
      <c r="B20" s="148">
        <f>J8+J10+J12+J14</f>
        <v>50</v>
      </c>
      <c r="C20" s="597"/>
      <c r="D20" s="109"/>
      <c r="E20" s="531"/>
      <c r="F20" s="532"/>
      <c r="G20" s="531"/>
      <c r="H20" s="105"/>
      <c r="I20" s="105"/>
      <c r="J20" s="105"/>
      <c r="K20" s="105"/>
    </row>
    <row r="21" spans="1:11" ht="16.5" thickBot="1" x14ac:dyDescent="0.3">
      <c r="A21" s="112" t="str">
        <f>B9</f>
        <v xml:space="preserve">COOK ITALIA SRL </v>
      </c>
      <c r="B21" s="113">
        <f>J9+J11+J13+J15</f>
        <v>80</v>
      </c>
      <c r="C21" s="597"/>
      <c r="D21" s="109"/>
      <c r="E21" s="531"/>
      <c r="F21" s="532"/>
      <c r="G21" s="531"/>
      <c r="H21" s="105"/>
      <c r="I21" s="105"/>
      <c r="J21" s="105"/>
      <c r="K21" s="105"/>
    </row>
    <row r="22" spans="1:11" x14ac:dyDescent="0.2">
      <c r="C22" s="229"/>
      <c r="D22" s="229"/>
      <c r="E22" s="229"/>
      <c r="F22" s="229"/>
      <c r="G22" s="229"/>
    </row>
  </sheetData>
  <sheetProtection formatCells="0" formatColumns="0" formatRows="0" insertColumns="0" insertRows="0" insertHyperlinks="0" deleteColumns="0" deleteRows="0" sort="0" autoFilter="0" pivotTables="0"/>
  <mergeCells count="19">
    <mergeCell ref="A18:B19"/>
    <mergeCell ref="A10:A11"/>
    <mergeCell ref="G10:G11"/>
    <mergeCell ref="G14:G15"/>
    <mergeCell ref="I8:I9"/>
    <mergeCell ref="A8:A9"/>
    <mergeCell ref="G8:G9"/>
    <mergeCell ref="B1:K1"/>
    <mergeCell ref="A2:K2"/>
    <mergeCell ref="A3:K3"/>
    <mergeCell ref="A4:K4"/>
    <mergeCell ref="A5:K6"/>
    <mergeCell ref="K8:K15"/>
    <mergeCell ref="A12:A13"/>
    <mergeCell ref="A14:A15"/>
    <mergeCell ref="G12:G13"/>
    <mergeCell ref="I12:I13"/>
    <mergeCell ref="I10:I11"/>
    <mergeCell ref="I14:I15"/>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oglio88"/>
  <dimension ref="A1:M26"/>
  <sheetViews>
    <sheetView workbookViewId="0">
      <selection activeCell="J11" sqref="J11:K11"/>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0.140625" style="77" customWidth="1"/>
    <col min="10" max="10" width="26" style="77" customWidth="1"/>
    <col min="11" max="11" width="33.28515625" style="77" customWidth="1"/>
    <col min="12" max="12" width="28.42578125" style="77" customWidth="1"/>
    <col min="13" max="13" width="14.28515625"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487</v>
      </c>
      <c r="B2" s="775"/>
      <c r="C2" s="775"/>
      <c r="D2" s="775"/>
      <c r="E2" s="775"/>
      <c r="F2" s="775"/>
      <c r="G2" s="775"/>
      <c r="H2" s="775"/>
      <c r="I2" s="775"/>
      <c r="J2" s="775"/>
      <c r="K2" s="776"/>
      <c r="L2" s="105"/>
      <c r="M2" s="105"/>
    </row>
    <row r="3" spans="1:13" ht="21" thickBot="1" x14ac:dyDescent="0.35">
      <c r="A3" s="777" t="str">
        <f>'Elenco Lotti'!B115</f>
        <v>9829412F5F</v>
      </c>
      <c r="B3" s="778"/>
      <c r="C3" s="778"/>
      <c r="D3" s="778"/>
      <c r="E3" s="778"/>
      <c r="F3" s="778"/>
      <c r="G3" s="778"/>
      <c r="H3" s="778"/>
      <c r="I3" s="778"/>
      <c r="J3" s="778"/>
      <c r="K3" s="779"/>
      <c r="L3" s="105"/>
      <c r="M3" s="105"/>
    </row>
    <row r="4" spans="1:13" ht="21" thickBot="1" x14ac:dyDescent="0.35">
      <c r="A4" s="802" t="str">
        <f>'Elenco Lotti'!C71</f>
        <v>CATETERI VESCICALI</v>
      </c>
      <c r="B4" s="803"/>
      <c r="C4" s="803"/>
      <c r="D4" s="803"/>
      <c r="E4" s="803"/>
      <c r="F4" s="803"/>
      <c r="G4" s="803"/>
      <c r="H4" s="803"/>
      <c r="I4" s="803"/>
      <c r="J4" s="803"/>
      <c r="K4" s="804"/>
      <c r="L4" s="105"/>
      <c r="M4" s="105"/>
    </row>
    <row r="5" spans="1:13" ht="15.75" customHeight="1" x14ac:dyDescent="0.25">
      <c r="A5" s="780" t="str">
        <f>'Elenco Lotti'!C116</f>
        <v>Catetere Nelaton monouso con attacco a padiglione autolubrificante  varie misure</v>
      </c>
      <c r="B5" s="781"/>
      <c r="C5" s="781"/>
      <c r="D5" s="781"/>
      <c r="E5" s="781"/>
      <c r="F5" s="781"/>
      <c r="G5" s="781"/>
      <c r="H5" s="781"/>
      <c r="I5" s="781"/>
      <c r="J5" s="781"/>
      <c r="K5" s="782"/>
      <c r="L5" s="105"/>
      <c r="M5" s="105"/>
    </row>
    <row r="6" spans="1:13" ht="16.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43'!A27</f>
        <v>TELEFLEX MEDICAL SRL</v>
      </c>
      <c r="J8" s="811">
        <f>'LOTTO 43'!B27</f>
        <v>67.5</v>
      </c>
      <c r="K8" s="812"/>
      <c r="L8" s="117"/>
      <c r="M8" s="118"/>
    </row>
    <row r="9" spans="1:13" ht="16.5" thickBot="1" x14ac:dyDescent="0.3">
      <c r="A9" s="808"/>
      <c r="B9" s="808"/>
      <c r="C9" s="808"/>
      <c r="D9" s="808"/>
      <c r="E9" s="808"/>
      <c r="F9" s="808"/>
      <c r="G9" s="808"/>
      <c r="H9" s="808"/>
      <c r="I9" s="144" t="str">
        <f>'LOTTO 43'!A28</f>
        <v>B. BRAUN MILANO SPA</v>
      </c>
      <c r="J9" s="811">
        <f>'LOTTO 43'!B28</f>
        <v>80</v>
      </c>
      <c r="K9" s="812"/>
      <c r="L9" s="117"/>
      <c r="M9" s="118"/>
    </row>
    <row r="10" spans="1:13" ht="16.5" thickBot="1" x14ac:dyDescent="0.3">
      <c r="A10" s="813" t="s">
        <v>430</v>
      </c>
      <c r="B10" s="814"/>
      <c r="C10" s="814"/>
      <c r="D10" s="815"/>
      <c r="E10" s="119"/>
      <c r="F10" s="119"/>
      <c r="G10" s="119"/>
      <c r="H10" s="119"/>
      <c r="I10" s="144" t="str">
        <f>'LOTTO 43'!A29</f>
        <v>CARBINI SRL</v>
      </c>
      <c r="J10" s="811">
        <f>'LOTTO 43'!B29</f>
        <v>67.5</v>
      </c>
      <c r="K10" s="812"/>
      <c r="L10" s="117"/>
      <c r="M10" s="118"/>
    </row>
    <row r="11" spans="1:13" ht="16.5" thickBot="1" x14ac:dyDescent="0.3">
      <c r="A11" s="816"/>
      <c r="B11" s="817"/>
      <c r="C11" s="817"/>
      <c r="D11" s="818"/>
      <c r="E11" s="119"/>
      <c r="F11" s="119"/>
      <c r="G11" s="119"/>
      <c r="H11" s="119"/>
      <c r="I11" s="144" t="str">
        <f>'LOTTO 43'!A30</f>
        <v>MEDITREND SRL</v>
      </c>
      <c r="J11" s="811">
        <f>'LOTTO 43'!B30</f>
        <v>46.666666666666671</v>
      </c>
      <c r="K11" s="812"/>
      <c r="L11" s="117"/>
      <c r="M11" s="118"/>
    </row>
    <row r="12" spans="1:13" ht="16.5" thickBot="1" x14ac:dyDescent="0.3">
      <c r="A12" s="819" t="s">
        <v>431</v>
      </c>
      <c r="B12" s="820"/>
      <c r="C12" s="820"/>
      <c r="D12" s="821"/>
      <c r="E12" s="274"/>
      <c r="F12" s="105"/>
      <c r="G12" s="822" t="s">
        <v>432</v>
      </c>
      <c r="H12" s="823"/>
      <c r="I12" s="144"/>
      <c r="J12" s="811"/>
      <c r="K12" s="812"/>
      <c r="L12" s="117"/>
      <c r="M12" s="118"/>
    </row>
    <row r="13" spans="1:13" ht="16.5" thickBot="1" x14ac:dyDescent="0.3">
      <c r="A13" s="819" t="s">
        <v>433</v>
      </c>
      <c r="B13" s="820"/>
      <c r="C13" s="820"/>
      <c r="D13" s="821"/>
      <c r="E13" s="274"/>
      <c r="F13" s="105"/>
      <c r="G13" s="824">
        <f>'Elenco Lotti'!O115</f>
        <v>58300</v>
      </c>
      <c r="H13" s="825"/>
      <c r="I13" s="144"/>
      <c r="J13" s="811"/>
      <c r="K13" s="812"/>
      <c r="L13" s="117"/>
      <c r="M13" s="118"/>
    </row>
    <row r="14" spans="1:13" ht="16.5" thickBot="1" x14ac:dyDescent="0.3">
      <c r="A14" s="855"/>
      <c r="B14" s="856"/>
      <c r="C14" s="856"/>
      <c r="D14" s="857"/>
      <c r="E14" s="274"/>
      <c r="F14" s="105"/>
      <c r="G14" s="152"/>
      <c r="H14" s="152"/>
      <c r="I14" s="144"/>
      <c r="J14" s="811"/>
      <c r="K14" s="812"/>
      <c r="L14" s="117"/>
      <c r="M14" s="118"/>
    </row>
    <row r="15" spans="1:13" ht="16.5" thickBot="1" x14ac:dyDescent="0.3">
      <c r="A15" s="826" t="s">
        <v>434</v>
      </c>
      <c r="B15" s="820"/>
      <c r="C15" s="820"/>
      <c r="D15" s="821"/>
      <c r="E15" s="274"/>
      <c r="F15" s="105"/>
      <c r="G15" s="827"/>
      <c r="H15" s="827"/>
      <c r="I15" s="150"/>
      <c r="J15" s="828"/>
      <c r="K15" s="829"/>
      <c r="L15" s="105"/>
      <c r="M15" s="105"/>
    </row>
    <row r="16" spans="1:13" ht="15.75" x14ac:dyDescent="0.25">
      <c r="A16" s="819" t="s">
        <v>435</v>
      </c>
      <c r="B16" s="820"/>
      <c r="C16" s="820"/>
      <c r="D16" s="821"/>
      <c r="E16" s="274"/>
      <c r="F16" s="105"/>
      <c r="G16" s="830"/>
      <c r="H16" s="830"/>
      <c r="I16" s="105"/>
      <c r="J16" s="105"/>
      <c r="K16" s="105"/>
      <c r="L16" s="105"/>
      <c r="M16" s="105"/>
    </row>
    <row r="17" spans="1:13" ht="16.5" thickBot="1" x14ac:dyDescent="0.3">
      <c r="A17" s="831"/>
      <c r="B17" s="832"/>
      <c r="C17" s="832"/>
      <c r="D17" s="833"/>
      <c r="E17" s="274"/>
      <c r="F17" s="105"/>
      <c r="G17" s="834"/>
      <c r="H17" s="834"/>
      <c r="I17" s="105"/>
      <c r="J17" s="105"/>
      <c r="K17" s="105"/>
      <c r="L17" s="105"/>
      <c r="M17" s="105"/>
    </row>
    <row r="18" spans="1:13" ht="16.5" thickBot="1" x14ac:dyDescent="0.3">
      <c r="A18" s="121"/>
      <c r="B18" s="121"/>
      <c r="C18" s="121"/>
      <c r="D18" s="121"/>
      <c r="E18" s="121"/>
      <c r="F18" s="105"/>
      <c r="G18" s="105"/>
      <c r="H18" s="105"/>
      <c r="I18" s="105"/>
      <c r="J18" s="105"/>
      <c r="K18" s="105"/>
      <c r="L18" s="105"/>
      <c r="M18" s="105"/>
    </row>
    <row r="19" spans="1:13" ht="48" thickBot="1" x14ac:dyDescent="0.25">
      <c r="A19" s="122" t="s">
        <v>428</v>
      </c>
      <c r="B19" s="123" t="s">
        <v>436</v>
      </c>
      <c r="C19" s="124" t="s">
        <v>437</v>
      </c>
      <c r="D19" s="125" t="s">
        <v>434</v>
      </c>
      <c r="E19" s="125" t="s">
        <v>438</v>
      </c>
      <c r="F19" s="125" t="s">
        <v>439</v>
      </c>
      <c r="G19" s="126" t="s">
        <v>370</v>
      </c>
      <c r="H19" s="126" t="s">
        <v>440</v>
      </c>
      <c r="I19" s="127" t="s">
        <v>428</v>
      </c>
      <c r="J19" s="128" t="s">
        <v>369</v>
      </c>
      <c r="K19" s="129" t="s">
        <v>370</v>
      </c>
      <c r="L19" s="130" t="s">
        <v>441</v>
      </c>
      <c r="M19" s="131" t="s">
        <v>442</v>
      </c>
    </row>
    <row r="20" spans="1:13" ht="15.75" x14ac:dyDescent="0.2">
      <c r="A20" s="226" t="str">
        <f>I8</f>
        <v>TELEFLEX MEDICAL SRL</v>
      </c>
      <c r="B20" s="223"/>
      <c r="C20" s="835">
        <v>0.5</v>
      </c>
      <c r="D20" s="835">
        <f>MAX(B20:B23)</f>
        <v>0</v>
      </c>
      <c r="E20" s="275" t="e">
        <f>POWER(B20/$D$20,$C$20)</f>
        <v>#DIV/0!</v>
      </c>
      <c r="F20" s="835">
        <v>40</v>
      </c>
      <c r="G20" s="275" t="e">
        <f>E20*$F$20</f>
        <v>#DIV/0!</v>
      </c>
      <c r="H20" s="134">
        <f>TRUNC($G$13-($G$13/100*B20),2)</f>
        <v>58300</v>
      </c>
      <c r="I20" s="193" t="str">
        <f>A20</f>
        <v>TELEFLEX MEDICAL SRL</v>
      </c>
      <c r="J20" s="275">
        <f>IF(I20=I8,J8,IF(I20=$H$7,$I$7,IF(I20=$H$8,$I$8,IF(I20=#REF!,#REF!,IF(I20=$H$10,$I$10,IF(I20=$H$11,$I$11,"1"))))))</f>
        <v>67.5</v>
      </c>
      <c r="K20" s="196" t="e">
        <f>G20</f>
        <v>#DIV/0!</v>
      </c>
      <c r="L20" s="70" t="e">
        <f>SUM(J20,K20)</f>
        <v>#DIV/0!</v>
      </c>
      <c r="M20" s="71" t="e">
        <f>IF(AND(K20&gt;=20,J20&gt;=60),"ANOMALIA","NO ANOMALIA")</f>
        <v>#DIV/0!</v>
      </c>
    </row>
    <row r="21" spans="1:13" ht="15.75" x14ac:dyDescent="0.2">
      <c r="A21" s="227" t="str">
        <f>I9</f>
        <v>B. BRAUN MILANO SPA</v>
      </c>
      <c r="B21" s="224"/>
      <c r="C21" s="836"/>
      <c r="D21" s="836"/>
      <c r="E21" s="276" t="e">
        <f>POWER(B21/$D$20,$C$20)</f>
        <v>#DIV/0!</v>
      </c>
      <c r="F21" s="836"/>
      <c r="G21" s="276" t="e">
        <f>E21*$F$20</f>
        <v>#DIV/0!</v>
      </c>
      <c r="H21" s="138">
        <f>TRUNC($G$13-($G$13/100*B21),2)</f>
        <v>58300</v>
      </c>
      <c r="I21" s="194" t="str">
        <f>A21</f>
        <v>B. BRAUN MILANO SPA</v>
      </c>
      <c r="J21" s="276">
        <f>IF(I21=I9,J9,IF(I21=$H$7,$I$7,IF(I21=$H$8,$I$8,IF(I21=#REF!,#REF!,IF(I21=$H$10,$I$10,IF(I21=$H$11,$I$11,"1"))))))</f>
        <v>80</v>
      </c>
      <c r="K21" s="197" t="e">
        <f>G21</f>
        <v>#DIV/0!</v>
      </c>
      <c r="L21" s="72" t="e">
        <f>SUM(J21,K21)</f>
        <v>#DIV/0!</v>
      </c>
      <c r="M21" s="73" t="e">
        <f>IF(AND(K21&gt;=20,J21&gt;=60),"ANOMALIA","NO ANOMALIA")</f>
        <v>#DIV/0!</v>
      </c>
    </row>
    <row r="22" spans="1:13" ht="15.75" x14ac:dyDescent="0.2">
      <c r="A22" s="227" t="str">
        <f>I10</f>
        <v>CARBINI SRL</v>
      </c>
      <c r="B22" s="224"/>
      <c r="C22" s="836"/>
      <c r="D22" s="836"/>
      <c r="E22" s="276" t="e">
        <f>POWER(B22/$D$20,$C$20)</f>
        <v>#DIV/0!</v>
      </c>
      <c r="F22" s="836"/>
      <c r="G22" s="276" t="e">
        <f>E22*$F$20</f>
        <v>#DIV/0!</v>
      </c>
      <c r="H22" s="138">
        <f>TRUNC($G$13-($G$13/100*B22),2)</f>
        <v>58300</v>
      </c>
      <c r="I22" s="194" t="str">
        <f>A22</f>
        <v>CARBINI SRL</v>
      </c>
      <c r="J22" s="276">
        <f>IF(I22=I10,J10,IF(I22=$H$7,$I$7,IF(I22=$H$8,$I$8,IF(I22=#REF!,#REF!,IF(I22=$H$10,$I$10,IF(I22=$H$11,$I$11,"1"))))))</f>
        <v>67.5</v>
      </c>
      <c r="K22" s="197" t="e">
        <f>G22</f>
        <v>#DIV/0!</v>
      </c>
      <c r="L22" s="72" t="e">
        <f>SUM(J22,K22)</f>
        <v>#DIV/0!</v>
      </c>
      <c r="M22" s="73" t="e">
        <f>IF(AND(K22&gt;=20,J22&gt;=60),"ANOMALIA","NO ANOMALIA")</f>
        <v>#DIV/0!</v>
      </c>
    </row>
    <row r="23" spans="1:13" ht="16.5" thickBot="1" x14ac:dyDescent="0.25">
      <c r="A23" s="228" t="str">
        <f>I11</f>
        <v>MEDITREND SRL</v>
      </c>
      <c r="B23" s="225"/>
      <c r="C23" s="837"/>
      <c r="D23" s="837"/>
      <c r="E23" s="277" t="e">
        <f>POWER(B23/$D$20,$C$20)</f>
        <v>#DIV/0!</v>
      </c>
      <c r="F23" s="837"/>
      <c r="G23" s="277" t="e">
        <f>E23*$F$20</f>
        <v>#DIV/0!</v>
      </c>
      <c r="H23" s="142">
        <f>TRUNC($G$13-($G$13/100*B23),2)</f>
        <v>58300</v>
      </c>
      <c r="I23" s="195" t="str">
        <f>A23</f>
        <v>MEDITREND SRL</v>
      </c>
      <c r="J23" s="277">
        <f>IF(I23=I11,J11,IF(I23=$H$7,$I$7,IF(I23=$H$8,$I$8,IF(I23=#REF!,#REF!,IF(I23=$H$10,$I$10,IF(I23=$H$11,$I$11,"1"))))))</f>
        <v>46.666666666666671</v>
      </c>
      <c r="K23" s="198" t="e">
        <f>G23</f>
        <v>#DIV/0!</v>
      </c>
      <c r="L23" s="74" t="e">
        <f>SUM(J23,K23)</f>
        <v>#DIV/0!</v>
      </c>
      <c r="M23" s="75" t="e">
        <f>IF(AND(K23&gt;=20,J23&gt;=60),"ANOMALIA","NO ANOMALIA")</f>
        <v>#DIV/0!</v>
      </c>
    </row>
    <row r="24" spans="1:13" ht="15.75" x14ac:dyDescent="0.2">
      <c r="A24" s="229"/>
      <c r="B24" s="230"/>
      <c r="C24" s="229"/>
      <c r="D24" s="229"/>
      <c r="E24" s="231"/>
      <c r="F24" s="229"/>
      <c r="G24" s="231"/>
      <c r="H24" s="232"/>
      <c r="I24" s="229"/>
      <c r="J24" s="229"/>
      <c r="K24" s="231"/>
      <c r="L24" s="229"/>
      <c r="M24" s="229"/>
    </row>
    <row r="25" spans="1:13" x14ac:dyDescent="0.2">
      <c r="A25" s="229"/>
      <c r="B25" s="229"/>
      <c r="C25" s="229"/>
      <c r="D25" s="229"/>
      <c r="E25" s="229"/>
      <c r="F25" s="229"/>
      <c r="G25" s="229"/>
      <c r="H25" s="229"/>
      <c r="I25" s="229"/>
      <c r="J25" s="229"/>
      <c r="K25" s="229"/>
      <c r="L25" s="229"/>
      <c r="M25" s="229"/>
    </row>
    <row r="26" spans="1:13" x14ac:dyDescent="0.2">
      <c r="A26" s="229"/>
      <c r="B26" s="229"/>
      <c r="C26" s="229"/>
      <c r="D26" s="229"/>
      <c r="E26" s="229"/>
      <c r="F26" s="229"/>
      <c r="G26" s="229"/>
      <c r="H26" s="229"/>
      <c r="I26" s="229"/>
      <c r="J26" s="229"/>
      <c r="K26" s="229"/>
      <c r="L26" s="229"/>
      <c r="M26" s="229"/>
    </row>
  </sheetData>
  <sheetProtection password="CA55" sheet="1" formatCells="0" formatColumns="0" formatRows="0" insertColumns="0" insertRows="0" insertHyperlinks="0" deleteColumns="0" deleteRows="0" sort="0" autoFilter="0" pivotTables="0"/>
  <mergeCells count="31">
    <mergeCell ref="A16:D16"/>
    <mergeCell ref="G16:H16"/>
    <mergeCell ref="A17:D17"/>
    <mergeCell ref="G17:H17"/>
    <mergeCell ref="C20:C23"/>
    <mergeCell ref="D20:D23"/>
    <mergeCell ref="F20:F23"/>
    <mergeCell ref="A15:D15"/>
    <mergeCell ref="G15:H15"/>
    <mergeCell ref="J15:K15"/>
    <mergeCell ref="A10:D10"/>
    <mergeCell ref="J10:K10"/>
    <mergeCell ref="A11:D11"/>
    <mergeCell ref="J11:K11"/>
    <mergeCell ref="A12:D12"/>
    <mergeCell ref="G12:H12"/>
    <mergeCell ref="J12:K12"/>
    <mergeCell ref="A13:D13"/>
    <mergeCell ref="G13:H13"/>
    <mergeCell ref="J13:K13"/>
    <mergeCell ref="A14:D14"/>
    <mergeCell ref="J14:K14"/>
    <mergeCell ref="A7:H9"/>
    <mergeCell ref="J7:K7"/>
    <mergeCell ref="J8:K8"/>
    <mergeCell ref="J9:K9"/>
    <mergeCell ref="B1:K1"/>
    <mergeCell ref="A2:K2"/>
    <mergeCell ref="A3:K3"/>
    <mergeCell ref="A4:K4"/>
    <mergeCell ref="A5:K6"/>
  </mergeCells>
  <conditionalFormatting sqref="M20:M23">
    <cfRule type="containsText" dxfId="523" priority="1" operator="containsText" text="NO ANOMALIA">
      <formula>NOT(ISERROR(SEARCH("NO ANOMALIA",M20)))</formula>
    </cfRule>
    <cfRule type="containsText" dxfId="522" priority="2" operator="containsText" text="ANOMALIA">
      <formula>NOT(ISERROR(SEARCH("ANOMALIA",M20)))</formula>
    </cfRule>
  </conditionalFormatting>
  <conditionalFormatting sqref="M20:M23">
    <cfRule type="containsText" dxfId="521" priority="3" operator="containsText" text="ANOMALIA">
      <formula>NOT(ISERROR(SEARCH("ANOMALIA",M20)))</formula>
    </cfRule>
  </conditionalFormatting>
  <conditionalFormatting sqref="L20:L23">
    <cfRule type="expression" dxfId="520" priority="4">
      <formula>L20=MAX($L$20:$L$27)</formula>
    </cfRule>
  </conditionalFormatting>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oglio89">
    <pageSetUpPr fitToPage="1"/>
  </sheetPr>
  <dimension ref="A1:K21"/>
  <sheetViews>
    <sheetView topLeftCell="A10" workbookViewId="0">
      <selection activeCell="F25" sqref="F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488</v>
      </c>
      <c r="B2" s="775"/>
      <c r="C2" s="775"/>
      <c r="D2" s="775"/>
      <c r="E2" s="775"/>
      <c r="F2" s="775"/>
      <c r="G2" s="775"/>
      <c r="H2" s="775"/>
      <c r="I2" s="775"/>
      <c r="J2" s="775"/>
      <c r="K2" s="776"/>
    </row>
    <row r="3" spans="1:11" ht="21" thickBot="1" x14ac:dyDescent="0.35">
      <c r="A3" s="777" t="str">
        <f>'Elenco Lotti'!B121</f>
        <v>9829464A4A</v>
      </c>
      <c r="B3" s="778"/>
      <c r="C3" s="778"/>
      <c r="D3" s="778"/>
      <c r="E3" s="778"/>
      <c r="F3" s="778"/>
      <c r="G3" s="778"/>
      <c r="H3" s="778"/>
      <c r="I3" s="778"/>
      <c r="J3" s="778"/>
      <c r="K3" s="779"/>
    </row>
    <row r="4" spans="1:11" ht="21" thickBot="1" x14ac:dyDescent="0.35">
      <c r="A4" s="802" t="str">
        <f>'Elenco Lotti'!C119</f>
        <v xml:space="preserve">Fibre Laser </v>
      </c>
      <c r="B4" s="803"/>
      <c r="C4" s="803"/>
      <c r="D4" s="803"/>
      <c r="E4" s="803"/>
      <c r="F4" s="803"/>
      <c r="G4" s="803"/>
      <c r="H4" s="803"/>
      <c r="I4" s="803"/>
      <c r="J4" s="803"/>
      <c r="K4" s="804"/>
    </row>
    <row r="5" spans="1:11" x14ac:dyDescent="0.2">
      <c r="A5" s="780" t="str">
        <f>'Elenco Lotti'!C120</f>
        <v xml:space="preserve">Fibra Laser monouso per applicazioni endoscopiche, sterile, varie misure (230 :m, 365 :m, 600 :m ) compatibili per Calculase in dotazione della struttura. L'aggiudicatario deve fornire dispositivi "PELAFIBRE" neecessari ad uso gratuito. </v>
      </c>
      <c r="B5" s="781"/>
      <c r="C5" s="781"/>
      <c r="D5" s="781"/>
      <c r="E5" s="781"/>
      <c r="F5" s="781"/>
      <c r="G5" s="781"/>
      <c r="H5" s="781"/>
      <c r="I5" s="781"/>
      <c r="J5" s="781"/>
      <c r="K5" s="782"/>
    </row>
    <row r="6" spans="1:11" ht="36" customHeight="1"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468" t="str">
        <f>'Elenco Lotti'!R120</f>
        <v>KARL STORZ ENDOSCOPIA ITALIA S.r.l.</v>
      </c>
      <c r="C8" s="217">
        <v>0.8</v>
      </c>
      <c r="D8" s="206">
        <v>0.8</v>
      </c>
      <c r="E8" s="207">
        <v>0.8</v>
      </c>
      <c r="F8" s="518">
        <f t="shared" ref="F8:F15" si="0">AVERAGE(C8:E8)</f>
        <v>0.80000000000000016</v>
      </c>
      <c r="G8" s="789">
        <f>MAX(F8:F9)</f>
        <v>0.80000000000000016</v>
      </c>
      <c r="H8" s="414">
        <f>F8/$G8</f>
        <v>1</v>
      </c>
      <c r="I8" s="792">
        <v>50</v>
      </c>
      <c r="J8" s="88">
        <f>H8*I$8</f>
        <v>50</v>
      </c>
      <c r="K8" s="795" t="s">
        <v>661</v>
      </c>
    </row>
    <row r="9" spans="1:11" ht="48" customHeight="1" thickBot="1" x14ac:dyDescent="0.25">
      <c r="A9" s="787"/>
      <c r="B9" s="485" t="str">
        <f>'Elenco Lotti'!R121</f>
        <v>OLYMPUS ITALIA SRL</v>
      </c>
      <c r="C9" s="553">
        <v>0.8</v>
      </c>
      <c r="D9" s="554">
        <v>0.8</v>
      </c>
      <c r="E9" s="555">
        <v>0.8</v>
      </c>
      <c r="F9" s="519">
        <f t="shared" si="0"/>
        <v>0.80000000000000016</v>
      </c>
      <c r="G9" s="790"/>
      <c r="H9" s="415">
        <f>F9/$G8</f>
        <v>1</v>
      </c>
      <c r="I9" s="793"/>
      <c r="J9" s="91">
        <f>H9*I$8</f>
        <v>50</v>
      </c>
      <c r="K9" s="796"/>
    </row>
    <row r="10" spans="1:11" ht="48" customHeight="1" x14ac:dyDescent="0.2">
      <c r="A10" s="786" t="s">
        <v>623</v>
      </c>
      <c r="B10" s="399" t="str">
        <f>B8</f>
        <v>KARL STORZ ENDOSCOPIA ITALIA S.r.l.</v>
      </c>
      <c r="C10" s="217">
        <v>0.8</v>
      </c>
      <c r="D10" s="206">
        <v>0.8</v>
      </c>
      <c r="E10" s="207">
        <v>0.8</v>
      </c>
      <c r="F10" s="518">
        <f t="shared" si="0"/>
        <v>0.80000000000000016</v>
      </c>
      <c r="G10" s="789">
        <f>MAX(F10:F11)</f>
        <v>0.80000000000000016</v>
      </c>
      <c r="H10" s="414">
        <f>F10/$G10</f>
        <v>1</v>
      </c>
      <c r="I10" s="792">
        <v>15</v>
      </c>
      <c r="J10" s="88">
        <f>H10*I$10</f>
        <v>15</v>
      </c>
      <c r="K10" s="796"/>
    </row>
    <row r="11" spans="1:11" ht="48" customHeight="1" thickBot="1" x14ac:dyDescent="0.25">
      <c r="A11" s="787"/>
      <c r="B11" s="400" t="str">
        <f>B9</f>
        <v>OLYMPUS ITALIA SRL</v>
      </c>
      <c r="C11" s="553">
        <v>0.8</v>
      </c>
      <c r="D11" s="554">
        <v>0.8</v>
      </c>
      <c r="E11" s="555">
        <v>0.8</v>
      </c>
      <c r="F11" s="519">
        <f t="shared" si="0"/>
        <v>0.80000000000000016</v>
      </c>
      <c r="G11" s="790"/>
      <c r="H11" s="415">
        <f>F11/$G10</f>
        <v>1</v>
      </c>
      <c r="I11" s="793"/>
      <c r="J11" s="91">
        <f>H11*I$10</f>
        <v>15</v>
      </c>
      <c r="K11" s="796"/>
    </row>
    <row r="12" spans="1:11" ht="48" customHeight="1" x14ac:dyDescent="0.2">
      <c r="A12" s="786" t="s">
        <v>427</v>
      </c>
      <c r="B12" s="478" t="str">
        <f>B8</f>
        <v>KARL STORZ ENDOSCOPIA ITALIA S.r.l.</v>
      </c>
      <c r="C12" s="217">
        <v>0.8</v>
      </c>
      <c r="D12" s="206">
        <v>0.8</v>
      </c>
      <c r="E12" s="207">
        <v>0.8</v>
      </c>
      <c r="F12" s="518">
        <f t="shared" si="0"/>
        <v>0.80000000000000016</v>
      </c>
      <c r="G12" s="789">
        <f>MAX(F12:F13)</f>
        <v>0.80000000000000016</v>
      </c>
      <c r="H12" s="414">
        <f>F12/$G12</f>
        <v>1</v>
      </c>
      <c r="I12" s="792">
        <v>10</v>
      </c>
      <c r="J12" s="88">
        <f>H12*I$12</f>
        <v>10</v>
      </c>
      <c r="K12" s="796"/>
    </row>
    <row r="13" spans="1:11" ht="48" customHeight="1" thickBot="1" x14ac:dyDescent="0.25">
      <c r="A13" s="805"/>
      <c r="B13" s="401" t="str">
        <f>B9</f>
        <v>OLYMPUS ITALIA SRL</v>
      </c>
      <c r="C13" s="553">
        <v>0.8</v>
      </c>
      <c r="D13" s="554">
        <v>0.8</v>
      </c>
      <c r="E13" s="555">
        <v>0.8</v>
      </c>
      <c r="F13" s="520">
        <f t="shared" si="0"/>
        <v>0.80000000000000016</v>
      </c>
      <c r="G13" s="791"/>
      <c r="H13" s="418">
        <f>F13/$G12</f>
        <v>1</v>
      </c>
      <c r="I13" s="794"/>
      <c r="J13" s="94">
        <f>H13*I$12</f>
        <v>10</v>
      </c>
      <c r="K13" s="796"/>
    </row>
    <row r="14" spans="1:11" ht="48" customHeight="1" x14ac:dyDescent="0.2">
      <c r="A14" s="786" t="s">
        <v>621</v>
      </c>
      <c r="B14" s="478" t="str">
        <f>B8</f>
        <v>KARL STORZ ENDOSCOPIA ITALIA S.r.l.</v>
      </c>
      <c r="C14" s="217">
        <v>1</v>
      </c>
      <c r="D14" s="206">
        <v>1</v>
      </c>
      <c r="E14" s="207">
        <v>1</v>
      </c>
      <c r="F14" s="518">
        <f t="shared" si="0"/>
        <v>1</v>
      </c>
      <c r="G14" s="789">
        <f>MAX(F14:F15)</f>
        <v>1</v>
      </c>
      <c r="H14" s="414">
        <f>F14/$G14</f>
        <v>1</v>
      </c>
      <c r="I14" s="792">
        <v>5</v>
      </c>
      <c r="J14" s="88">
        <f>H14*I$14</f>
        <v>5</v>
      </c>
      <c r="K14" s="796"/>
    </row>
    <row r="15" spans="1:11" ht="48" customHeight="1" thickBot="1" x14ac:dyDescent="0.25">
      <c r="A15" s="805"/>
      <c r="B15" s="493" t="str">
        <f>B9</f>
        <v>OLYMPUS ITALIA SRL</v>
      </c>
      <c r="C15" s="553">
        <v>1</v>
      </c>
      <c r="D15" s="554">
        <v>1</v>
      </c>
      <c r="E15" s="555">
        <v>1</v>
      </c>
      <c r="F15" s="52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KARL STORZ ENDOSCOPIA ITALIA S.r.l.</v>
      </c>
      <c r="B20" s="148">
        <f>J8+J10+J12+J14</f>
        <v>80</v>
      </c>
      <c r="C20" s="535"/>
      <c r="D20" s="531"/>
      <c r="E20" s="531"/>
      <c r="F20" s="532"/>
      <c r="G20" s="109"/>
      <c r="H20" s="105"/>
      <c r="I20" s="105"/>
      <c r="J20" s="105"/>
      <c r="K20" s="105"/>
    </row>
    <row r="21" spans="1:11" ht="16.5" thickBot="1" x14ac:dyDescent="0.3">
      <c r="A21" s="112" t="str">
        <f>B9</f>
        <v>OLYMPUS ITALIA SRL</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8:A9"/>
    <mergeCell ref="G8:G9"/>
    <mergeCell ref="I8:I9"/>
    <mergeCell ref="I10:I11"/>
    <mergeCell ref="K8:K15"/>
    <mergeCell ref="I14:I15"/>
    <mergeCell ref="I12:I13"/>
    <mergeCell ref="B1:K1"/>
    <mergeCell ref="A2:K2"/>
    <mergeCell ref="A3:K3"/>
    <mergeCell ref="A4:K4"/>
    <mergeCell ref="A5:K6"/>
    <mergeCell ref="A18:B19"/>
    <mergeCell ref="A10:A11"/>
    <mergeCell ref="G10:G11"/>
    <mergeCell ref="G12:G13"/>
    <mergeCell ref="G14:G15"/>
    <mergeCell ref="A14:A15"/>
    <mergeCell ref="A12:A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oglio90"/>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6.7109375" style="77" bestFit="1"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488</v>
      </c>
      <c r="B2" s="775"/>
      <c r="C2" s="775"/>
      <c r="D2" s="775"/>
      <c r="E2" s="775"/>
      <c r="F2" s="775"/>
      <c r="G2" s="775"/>
      <c r="H2" s="775"/>
      <c r="I2" s="775"/>
      <c r="J2" s="775"/>
      <c r="K2" s="776"/>
      <c r="L2" s="105"/>
      <c r="M2" s="105"/>
    </row>
    <row r="3" spans="1:13" ht="21" thickBot="1" x14ac:dyDescent="0.35">
      <c r="A3" s="777" t="str">
        <f>'Elenco Lotti'!B121</f>
        <v>9829464A4A</v>
      </c>
      <c r="B3" s="778"/>
      <c r="C3" s="778"/>
      <c r="D3" s="778"/>
      <c r="E3" s="778"/>
      <c r="F3" s="778"/>
      <c r="G3" s="778"/>
      <c r="H3" s="778"/>
      <c r="I3" s="778"/>
      <c r="J3" s="778"/>
      <c r="K3" s="779"/>
      <c r="L3" s="105"/>
      <c r="M3" s="105"/>
    </row>
    <row r="4" spans="1:13" ht="21" thickBot="1" x14ac:dyDescent="0.35">
      <c r="A4" s="802" t="str">
        <f>'Elenco Lotti'!C119</f>
        <v xml:space="preserve">Fibre Laser </v>
      </c>
      <c r="B4" s="803"/>
      <c r="C4" s="803"/>
      <c r="D4" s="803"/>
      <c r="E4" s="803"/>
      <c r="F4" s="803"/>
      <c r="G4" s="803"/>
      <c r="H4" s="803"/>
      <c r="I4" s="803"/>
      <c r="J4" s="803"/>
      <c r="K4" s="804"/>
      <c r="L4" s="105"/>
      <c r="M4" s="105"/>
    </row>
    <row r="5" spans="1:13" ht="21.75" customHeight="1" x14ac:dyDescent="0.25">
      <c r="A5" s="780" t="str">
        <f>'Elenco Lotti'!C120</f>
        <v xml:space="preserve">Fibra Laser monouso per applicazioni endoscopiche, sterile, varie misure (230 :m, 365 :m, 600 :m ) compatibili per Calculase in dotazione della struttura. L'aggiudicatario deve fornire dispositivi "PELAFIBRE" neecessari ad uso gratuito.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44  '!A20</f>
        <v>KARL STORZ ENDOSCOPIA ITALIA S.r.l.</v>
      </c>
      <c r="J8" s="811">
        <f>'LOTTO 44  '!B20</f>
        <v>80</v>
      </c>
      <c r="K8" s="812"/>
      <c r="L8" s="117"/>
      <c r="M8" s="118"/>
    </row>
    <row r="9" spans="1:13" ht="16.5" thickBot="1" x14ac:dyDescent="0.3">
      <c r="A9" s="808"/>
      <c r="B9" s="808"/>
      <c r="C9" s="808"/>
      <c r="D9" s="808"/>
      <c r="E9" s="808"/>
      <c r="F9" s="808"/>
      <c r="G9" s="808"/>
      <c r="H9" s="808"/>
      <c r="I9" s="144" t="str">
        <f>'LOTTO 44  '!A21</f>
        <v>OLYMPUS ITALIA SRL</v>
      </c>
      <c r="J9" s="811">
        <f>'LOTTO 44  '!B21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2"/>
      <c r="F12" s="105"/>
      <c r="G12" s="822" t="s">
        <v>432</v>
      </c>
      <c r="H12" s="823"/>
      <c r="I12" s="145"/>
      <c r="J12" s="847"/>
      <c r="K12" s="848"/>
      <c r="L12" s="117"/>
      <c r="M12" s="118"/>
    </row>
    <row r="13" spans="1:13" ht="16.5" thickBot="1" x14ac:dyDescent="0.3">
      <c r="A13" s="819" t="s">
        <v>433</v>
      </c>
      <c r="B13" s="820"/>
      <c r="C13" s="820"/>
      <c r="D13" s="821"/>
      <c r="E13" s="282"/>
      <c r="F13" s="105"/>
      <c r="G13" s="824">
        <f>'Elenco Lotti'!O120</f>
        <v>116600</v>
      </c>
      <c r="H13" s="825"/>
      <c r="I13" s="145"/>
      <c r="J13" s="847"/>
      <c r="K13" s="848"/>
      <c r="L13" s="117"/>
      <c r="M13" s="118"/>
    </row>
    <row r="14" spans="1:13" ht="16.5" thickBot="1" x14ac:dyDescent="0.3">
      <c r="A14" s="826" t="s">
        <v>434</v>
      </c>
      <c r="B14" s="820"/>
      <c r="C14" s="820"/>
      <c r="D14" s="821"/>
      <c r="E14" s="282"/>
      <c r="F14" s="105"/>
      <c r="G14" s="827"/>
      <c r="H14" s="827"/>
      <c r="I14" s="146"/>
      <c r="J14" s="849"/>
      <c r="K14" s="850"/>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KARL STORZ ENDOSCOPIA ITALIA S.r.l.</v>
      </c>
      <c r="B19" s="202"/>
      <c r="C19" s="835">
        <v>0.5</v>
      </c>
      <c r="D19" s="835">
        <f>MAX(B19:B20)</f>
        <v>0</v>
      </c>
      <c r="E19" s="283" t="e">
        <f>POWER(B19/$D$19,$C$19)</f>
        <v>#DIV/0!</v>
      </c>
      <c r="F19" s="835">
        <v>40</v>
      </c>
      <c r="G19" s="283" t="e">
        <f>E19*$F$19</f>
        <v>#DIV/0!</v>
      </c>
      <c r="H19" s="134">
        <f>TRUNC($G$13-($G$13/100*B19),2)</f>
        <v>116600</v>
      </c>
      <c r="I19" s="135" t="str">
        <f>A19</f>
        <v>KARL STORZ ENDOSCOPIA ITALIA S.r.l.</v>
      </c>
      <c r="J19" s="283">
        <f>IF(I19=I8,J8,IF(I19=$H$7,$I$7,IF(I19=$H$8,$I$8,IF(I19=#REF!,#REF!,IF(I19=$H$10,$I$10,IF(I19=$H$11,$I$11,"1"))))))</f>
        <v>80</v>
      </c>
      <c r="K19" s="283" t="e">
        <f>G19</f>
        <v>#DIV/0!</v>
      </c>
      <c r="L19" s="70" t="e">
        <f>SUM(J19,K19)</f>
        <v>#DIV/0!</v>
      </c>
      <c r="M19" s="71" t="e">
        <f>IF(AND(K19&gt;=20,J19&gt;=60),"ANOMALIA","NO ANOMALIA")</f>
        <v>#DIV/0!</v>
      </c>
    </row>
    <row r="20" spans="1:13" ht="16.5" thickBot="1" x14ac:dyDescent="0.25">
      <c r="A20" s="140" t="str">
        <f>I9</f>
        <v>OLYMPUS ITALIA SRL</v>
      </c>
      <c r="B20" s="204"/>
      <c r="C20" s="837"/>
      <c r="D20" s="837"/>
      <c r="E20" s="285" t="e">
        <f>POWER(B20/$D$19,$C$19)</f>
        <v>#DIV/0!</v>
      </c>
      <c r="F20" s="837"/>
      <c r="G20" s="285" t="e">
        <f>E20*$F$19</f>
        <v>#DIV/0!</v>
      </c>
      <c r="H20" s="142">
        <f>TRUNC($G$13-($G$13/100*B20),2)</f>
        <v>116600</v>
      </c>
      <c r="I20" s="143" t="str">
        <f>A20</f>
        <v>OLYMPUS ITALIA SRL</v>
      </c>
      <c r="J20" s="285">
        <f>IF(I20=I9,J9,IF(I20=$H$7,$I$7,IF(I20=$H$8,$I$8,IF(I20=#REF!,#REF!,IF(I20=$H$10,$I$10,IF(I20=$H$11,$I$11,"1"))))))</f>
        <v>80</v>
      </c>
      <c r="K20" s="285" t="e">
        <f>G20</f>
        <v>#DIV/0!</v>
      </c>
      <c r="L20" s="74" t="e">
        <f>SUM(J20,K20)</f>
        <v>#DIV/0!</v>
      </c>
      <c r="M20" s="75" t="e">
        <f>IF(AND(K20&gt;=20,J20&gt;=60),"ANOMALIA","NO ANOMALIA")</f>
        <v>#DIV/0!</v>
      </c>
    </row>
  </sheetData>
  <sheetProtection password="CA55" sheet="1"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519" priority="1" operator="containsText" text="NO ANOMALIA">
      <formula>NOT(ISERROR(SEARCH("NO ANOMALIA",M19)))</formula>
    </cfRule>
    <cfRule type="containsText" dxfId="518" priority="2" operator="containsText" text="ANOMALIA">
      <formula>NOT(ISERROR(SEARCH("ANOMALIA",M19)))</formula>
    </cfRule>
  </conditionalFormatting>
  <conditionalFormatting sqref="M19:M20">
    <cfRule type="containsText" dxfId="517" priority="3" operator="containsText" text="ANOMALIA">
      <formula>NOT(ISERROR(SEARCH("ANOMALIA",M19)))</formula>
    </cfRule>
  </conditionalFormatting>
  <conditionalFormatting sqref="L19:L20">
    <cfRule type="expression" dxfId="516" priority="4">
      <formula>L19=MAX($L$19:$L$24)</formula>
    </cfRule>
  </conditionalFormatting>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oglio91">
    <pageSetUpPr fitToPage="1"/>
  </sheetPr>
  <dimension ref="A1:K21"/>
  <sheetViews>
    <sheetView topLeftCell="A6" workbookViewId="0">
      <selection activeCell="I22" sqref="I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489</v>
      </c>
      <c r="B2" s="775"/>
      <c r="C2" s="775"/>
      <c r="D2" s="775"/>
      <c r="E2" s="775"/>
      <c r="F2" s="775"/>
      <c r="G2" s="775"/>
      <c r="H2" s="775"/>
      <c r="I2" s="775"/>
      <c r="J2" s="775"/>
      <c r="K2" s="776"/>
    </row>
    <row r="3" spans="1:11" ht="21" thickBot="1" x14ac:dyDescent="0.35">
      <c r="A3" s="777">
        <f>'Elenco Lotti'!B122</f>
        <v>9829481852</v>
      </c>
      <c r="B3" s="778"/>
      <c r="C3" s="778"/>
      <c r="D3" s="778"/>
      <c r="E3" s="778"/>
      <c r="F3" s="778"/>
      <c r="G3" s="778"/>
      <c r="H3" s="778"/>
      <c r="I3" s="778"/>
      <c r="J3" s="778"/>
      <c r="K3" s="779"/>
    </row>
    <row r="4" spans="1:11" ht="21" thickBot="1" x14ac:dyDescent="0.35">
      <c r="A4" s="802" t="str">
        <f>'LOTTO 44  '!A4:K4</f>
        <v xml:space="preserve">Fibre Laser </v>
      </c>
      <c r="B4" s="803"/>
      <c r="C4" s="803"/>
      <c r="D4" s="803"/>
      <c r="E4" s="803"/>
      <c r="F4" s="803"/>
      <c r="G4" s="803"/>
      <c r="H4" s="803"/>
      <c r="I4" s="803"/>
      <c r="J4" s="803"/>
      <c r="K4" s="804"/>
    </row>
    <row r="5" spans="1:11" x14ac:dyDescent="0.2">
      <c r="A5" s="780" t="str">
        <f>'Elenco Lotti'!C123</f>
        <v xml:space="preserve">Fibra Laser pluriuso compatibili con laser ad Olmio di proprietà "Auriga" (misure 200, 270, 360 e 550 circa).  L'aggiudicatario deve fornire dispositivi "PELAFIBRE" neecessari ad uso gratuito.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x14ac:dyDescent="0.2">
      <c r="A8" s="786" t="s">
        <v>622</v>
      </c>
      <c r="B8" s="468" t="str">
        <f>'Elenco Lotti'!R122</f>
        <v xml:space="preserve">DBI SRL </v>
      </c>
      <c r="C8" s="217">
        <v>0.85</v>
      </c>
      <c r="D8" s="206">
        <v>0.85</v>
      </c>
      <c r="E8" s="207">
        <v>0.85</v>
      </c>
      <c r="F8" s="518">
        <f t="shared" ref="F8:F15" si="0">AVERAGE(C8:E8)</f>
        <v>0.85</v>
      </c>
      <c r="G8" s="789">
        <f>MAX(F8:F9)</f>
        <v>0.85</v>
      </c>
      <c r="H8" s="414">
        <f>F8/$G8</f>
        <v>1</v>
      </c>
      <c r="I8" s="792">
        <v>50</v>
      </c>
      <c r="J8" s="88">
        <f>H8*I$8</f>
        <v>50</v>
      </c>
      <c r="K8" s="795" t="s">
        <v>662</v>
      </c>
    </row>
    <row r="9" spans="1:11" ht="48" customHeight="1" thickBot="1" x14ac:dyDescent="0.25">
      <c r="A9" s="787"/>
      <c r="B9" s="485" t="str">
        <f>'Elenco Lotti'!R123</f>
        <v>OLYMPUS ITALIA SRL</v>
      </c>
      <c r="C9" s="557">
        <v>0.85</v>
      </c>
      <c r="D9" s="550">
        <v>0.85</v>
      </c>
      <c r="E9" s="551">
        <v>0.85</v>
      </c>
      <c r="F9" s="519">
        <f t="shared" si="0"/>
        <v>0.85</v>
      </c>
      <c r="G9" s="790"/>
      <c r="H9" s="415">
        <f>F9/$G8</f>
        <v>1</v>
      </c>
      <c r="I9" s="793"/>
      <c r="J9" s="91">
        <f>H9*I$8</f>
        <v>50</v>
      </c>
      <c r="K9" s="796"/>
    </row>
    <row r="10" spans="1:11" ht="48" customHeight="1" x14ac:dyDescent="0.2">
      <c r="A10" s="786" t="s">
        <v>623</v>
      </c>
      <c r="B10" s="399" t="str">
        <f>B8</f>
        <v xml:space="preserve">DBI SRL </v>
      </c>
      <c r="C10" s="217">
        <v>0.85</v>
      </c>
      <c r="D10" s="206">
        <v>0.85</v>
      </c>
      <c r="E10" s="207">
        <v>0.85</v>
      </c>
      <c r="F10" s="518">
        <f t="shared" si="0"/>
        <v>0.85</v>
      </c>
      <c r="G10" s="789">
        <f>MAX(F10:F11)</f>
        <v>0.85</v>
      </c>
      <c r="H10" s="414">
        <f>F10/$G10</f>
        <v>1</v>
      </c>
      <c r="I10" s="792">
        <v>15</v>
      </c>
      <c r="J10" s="88">
        <f>H10*I$10</f>
        <v>15</v>
      </c>
      <c r="K10" s="796"/>
    </row>
    <row r="11" spans="1:11" ht="48" customHeight="1" thickBot="1" x14ac:dyDescent="0.25">
      <c r="A11" s="787"/>
      <c r="B11" s="400" t="str">
        <f>B9</f>
        <v>OLYMPUS ITALIA SRL</v>
      </c>
      <c r="C11" s="553">
        <v>0.85</v>
      </c>
      <c r="D11" s="554">
        <v>0.85</v>
      </c>
      <c r="E11" s="555">
        <v>0.85</v>
      </c>
      <c r="F11" s="519">
        <f t="shared" si="0"/>
        <v>0.85</v>
      </c>
      <c r="G11" s="790"/>
      <c r="H11" s="415">
        <f>F11/$G10</f>
        <v>1</v>
      </c>
      <c r="I11" s="793"/>
      <c r="J11" s="91">
        <f>H11*I$10</f>
        <v>15</v>
      </c>
      <c r="K11" s="796"/>
    </row>
    <row r="12" spans="1:11" ht="48" customHeight="1" x14ac:dyDescent="0.2">
      <c r="A12" s="786" t="s">
        <v>427</v>
      </c>
      <c r="B12" s="478" t="str">
        <f>B8</f>
        <v xml:space="preserve">DBI SRL </v>
      </c>
      <c r="C12" s="217">
        <v>0.85</v>
      </c>
      <c r="D12" s="206">
        <v>0.85</v>
      </c>
      <c r="E12" s="207">
        <v>0.85</v>
      </c>
      <c r="F12" s="518">
        <f t="shared" si="0"/>
        <v>0.85</v>
      </c>
      <c r="G12" s="789">
        <f>MAX(F12:F13)</f>
        <v>0.85</v>
      </c>
      <c r="H12" s="414">
        <f>F12/$G12</f>
        <v>1</v>
      </c>
      <c r="I12" s="792">
        <v>10</v>
      </c>
      <c r="J12" s="88">
        <f>H12*I$12</f>
        <v>10</v>
      </c>
      <c r="K12" s="796"/>
    </row>
    <row r="13" spans="1:11" ht="48" customHeight="1" thickBot="1" x14ac:dyDescent="0.25">
      <c r="A13" s="805"/>
      <c r="B13" s="401" t="str">
        <f>B9</f>
        <v>OLYMPUS ITALIA SRL</v>
      </c>
      <c r="C13" s="553">
        <v>0.85</v>
      </c>
      <c r="D13" s="554">
        <v>0.85</v>
      </c>
      <c r="E13" s="555">
        <v>0.85</v>
      </c>
      <c r="F13" s="520">
        <f t="shared" si="0"/>
        <v>0.85</v>
      </c>
      <c r="G13" s="791"/>
      <c r="H13" s="418">
        <f>F13/$G12</f>
        <v>1</v>
      </c>
      <c r="I13" s="794"/>
      <c r="J13" s="94">
        <f>H13*I$12</f>
        <v>10</v>
      </c>
      <c r="K13" s="796"/>
    </row>
    <row r="14" spans="1:11" ht="48" customHeight="1" x14ac:dyDescent="0.2">
      <c r="A14" s="786" t="s">
        <v>621</v>
      </c>
      <c r="B14" s="478" t="str">
        <f>B8</f>
        <v xml:space="preserve">DBI SRL </v>
      </c>
      <c r="C14" s="217">
        <v>1</v>
      </c>
      <c r="D14" s="206">
        <v>1</v>
      </c>
      <c r="E14" s="207">
        <v>1</v>
      </c>
      <c r="F14" s="518">
        <f t="shared" si="0"/>
        <v>1</v>
      </c>
      <c r="G14" s="789">
        <f>MAX(F14:F15)</f>
        <v>1</v>
      </c>
      <c r="H14" s="414">
        <f>F14/$G14</f>
        <v>1</v>
      </c>
      <c r="I14" s="792">
        <v>5</v>
      </c>
      <c r="J14" s="88">
        <f>H14*I$14</f>
        <v>5</v>
      </c>
      <c r="K14" s="796"/>
    </row>
    <row r="15" spans="1:11" ht="48" customHeight="1" thickBot="1" x14ac:dyDescent="0.25">
      <c r="A15" s="805"/>
      <c r="B15" s="493" t="str">
        <f>B9</f>
        <v>OLYMPUS ITALIA SRL</v>
      </c>
      <c r="C15" s="553">
        <v>1</v>
      </c>
      <c r="D15" s="554">
        <v>1</v>
      </c>
      <c r="E15" s="555">
        <v>1</v>
      </c>
      <c r="F15" s="521">
        <f t="shared" si="0"/>
        <v>1</v>
      </c>
      <c r="G15" s="806"/>
      <c r="H15" s="416">
        <f>F15/$G14</f>
        <v>1</v>
      </c>
      <c r="I15" s="807"/>
      <c r="J15" s="102">
        <f>H15*I$14</f>
        <v>5</v>
      </c>
      <c r="K15" s="797"/>
    </row>
    <row r="16" spans="1:11" ht="15.75" x14ac:dyDescent="0.25">
      <c r="A16" s="103"/>
      <c r="B16" s="104"/>
      <c r="C16" s="105"/>
      <c r="D16" s="105"/>
      <c r="E16" s="105"/>
      <c r="F16" s="105"/>
      <c r="G16" s="105"/>
      <c r="H16" s="105"/>
      <c r="I16" s="105"/>
      <c r="J16" s="105"/>
      <c r="K16" s="105"/>
    </row>
    <row r="17" spans="1:11" ht="16.5" thickBot="1" x14ac:dyDescent="0.3">
      <c r="A17" s="103"/>
      <c r="B17" s="104"/>
      <c r="C17" s="105"/>
      <c r="D17" s="105"/>
      <c r="E17" s="105"/>
      <c r="F17" s="105"/>
      <c r="G17" s="105"/>
      <c r="H17" s="105"/>
      <c r="I17" s="105"/>
      <c r="J17" s="105"/>
      <c r="K17" s="105"/>
    </row>
    <row r="18" spans="1:11" ht="15.75" x14ac:dyDescent="0.25">
      <c r="A18" s="798" t="s">
        <v>626</v>
      </c>
      <c r="B18" s="799"/>
      <c r="C18" s="106"/>
      <c r="D18" s="106"/>
      <c r="E18" s="106"/>
      <c r="F18" s="106"/>
      <c r="G18" s="106"/>
      <c r="H18" s="105"/>
      <c r="I18" s="105"/>
      <c r="J18" s="105"/>
      <c r="K18" s="105"/>
    </row>
    <row r="19" spans="1:11" ht="16.5" thickBot="1" x14ac:dyDescent="0.3">
      <c r="A19" s="800"/>
      <c r="B19" s="801"/>
      <c r="C19" s="106"/>
      <c r="D19" s="106"/>
      <c r="E19" s="106"/>
      <c r="F19" s="106"/>
      <c r="G19" s="106"/>
      <c r="H19" s="105"/>
      <c r="I19" s="105"/>
      <c r="J19" s="105"/>
      <c r="K19" s="105"/>
    </row>
    <row r="20" spans="1:11" ht="15.75" x14ac:dyDescent="0.25">
      <c r="A20" s="147" t="str">
        <f>B8</f>
        <v xml:space="preserve">DBI SRL </v>
      </c>
      <c r="B20" s="148">
        <f>J8+J10+J12+J14</f>
        <v>80</v>
      </c>
      <c r="C20" s="535"/>
      <c r="D20" s="531"/>
      <c r="E20" s="531"/>
      <c r="F20" s="532"/>
      <c r="G20" s="109"/>
      <c r="H20" s="105"/>
      <c r="I20" s="105"/>
      <c r="J20" s="105"/>
      <c r="K20" s="105"/>
    </row>
    <row r="21" spans="1:11" ht="16.5" thickBot="1" x14ac:dyDescent="0.3">
      <c r="A21" s="112" t="str">
        <f>B9</f>
        <v>OLYMPUS ITALIA SRL</v>
      </c>
      <c r="B21" s="113">
        <f>J9+J11+J13+J15</f>
        <v>80</v>
      </c>
      <c r="C21" s="535"/>
      <c r="D21" s="531"/>
      <c r="E21" s="531"/>
      <c r="F21" s="532"/>
      <c r="G21" s="109"/>
      <c r="H21" s="105"/>
      <c r="I21" s="105"/>
      <c r="J21" s="105"/>
      <c r="K21" s="105"/>
    </row>
  </sheetData>
  <sheetProtection formatCells="0" formatColumns="0" formatRows="0" insertColumns="0" insertRows="0" insertHyperlinks="0" deleteColumns="0" deleteRows="0" sort="0" autoFilter="0" pivotTables="0"/>
  <mergeCells count="19">
    <mergeCell ref="A8:A9"/>
    <mergeCell ref="G8:G9"/>
    <mergeCell ref="I8:I9"/>
    <mergeCell ref="I10:I11"/>
    <mergeCell ref="K8:K15"/>
    <mergeCell ref="I14:I15"/>
    <mergeCell ref="I12:I13"/>
    <mergeCell ref="B1:K1"/>
    <mergeCell ref="A2:K2"/>
    <mergeCell ref="A3:K3"/>
    <mergeCell ref="A4:K4"/>
    <mergeCell ref="A5:K6"/>
    <mergeCell ref="A18:B19"/>
    <mergeCell ref="A10:A11"/>
    <mergeCell ref="G10:G11"/>
    <mergeCell ref="G12:G13"/>
    <mergeCell ref="G14:G15"/>
    <mergeCell ref="A14:A15"/>
    <mergeCell ref="A12:A13"/>
  </mergeCells>
  <conditionalFormatting sqref="F20:F21">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oglio92"/>
  <dimension ref="A1:M20"/>
  <sheetViews>
    <sheetView workbookViewId="0">
      <selection activeCell="J9" sqref="J9:K9"/>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489</v>
      </c>
      <c r="B2" s="775"/>
      <c r="C2" s="775"/>
      <c r="D2" s="775"/>
      <c r="E2" s="775"/>
      <c r="F2" s="775"/>
      <c r="G2" s="775"/>
      <c r="H2" s="775"/>
      <c r="I2" s="775"/>
      <c r="J2" s="775"/>
      <c r="K2" s="776"/>
      <c r="L2" s="105"/>
      <c r="M2" s="105"/>
    </row>
    <row r="3" spans="1:13" ht="21" thickBot="1" x14ac:dyDescent="0.35">
      <c r="A3" s="777">
        <f>'Elenco Lotti'!B122</f>
        <v>9829481852</v>
      </c>
      <c r="B3" s="778"/>
      <c r="C3" s="778"/>
      <c r="D3" s="778"/>
      <c r="E3" s="778"/>
      <c r="F3" s="778"/>
      <c r="G3" s="778"/>
      <c r="H3" s="778"/>
      <c r="I3" s="778"/>
      <c r="J3" s="778"/>
      <c r="K3" s="779"/>
      <c r="L3" s="105"/>
      <c r="M3" s="105"/>
    </row>
    <row r="4" spans="1:13" ht="21" thickBot="1" x14ac:dyDescent="0.35">
      <c r="A4" s="802" t="str">
        <f>'LOTTO 44  '!A4:K4</f>
        <v xml:space="preserve">Fibre Laser </v>
      </c>
      <c r="B4" s="803"/>
      <c r="C4" s="803"/>
      <c r="D4" s="803"/>
      <c r="E4" s="803"/>
      <c r="F4" s="803"/>
      <c r="G4" s="803"/>
      <c r="H4" s="803"/>
      <c r="I4" s="803"/>
      <c r="J4" s="803"/>
      <c r="K4" s="804"/>
      <c r="L4" s="105"/>
      <c r="M4" s="105"/>
    </row>
    <row r="5" spans="1:13" ht="21.75" customHeight="1" x14ac:dyDescent="0.25">
      <c r="A5" s="780" t="str">
        <f>'Elenco Lotti'!C123</f>
        <v xml:space="preserve">Fibra Laser pluriuso compatibili con laser ad Olmio di proprietà "Auriga" (misure 200, 270, 360 e 550 circa).  L'aggiudicatario deve fornire dispositivi "PELAFIBRE" neecessari ad uso gratuito.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45'!A20</f>
        <v xml:space="preserve">DBI SRL </v>
      </c>
      <c r="J8" s="811">
        <f>'LOTTO 45'!B20</f>
        <v>80</v>
      </c>
      <c r="K8" s="812"/>
      <c r="L8" s="117"/>
      <c r="M8" s="118"/>
    </row>
    <row r="9" spans="1:13" ht="16.5" thickBot="1" x14ac:dyDescent="0.3">
      <c r="A9" s="808"/>
      <c r="B9" s="808"/>
      <c r="C9" s="808"/>
      <c r="D9" s="808"/>
      <c r="E9" s="808"/>
      <c r="F9" s="808"/>
      <c r="G9" s="808"/>
      <c r="H9" s="808"/>
      <c r="I9" s="144" t="str">
        <f>'LOTTO 45'!A21</f>
        <v>OLYMPUS ITALIA SRL</v>
      </c>
      <c r="J9" s="811">
        <f>'LOTTO 45'!B21</f>
        <v>80</v>
      </c>
      <c r="K9" s="812"/>
      <c r="L9" s="117"/>
      <c r="M9" s="118"/>
    </row>
    <row r="10" spans="1:13" ht="15.75" x14ac:dyDescent="0.25">
      <c r="A10" s="813" t="s">
        <v>430</v>
      </c>
      <c r="B10" s="814"/>
      <c r="C10" s="814"/>
      <c r="D10" s="815"/>
      <c r="E10" s="119"/>
      <c r="F10" s="119"/>
      <c r="G10" s="119"/>
      <c r="H10" s="119"/>
      <c r="I10" s="149"/>
      <c r="J10" s="845"/>
      <c r="K10" s="846"/>
      <c r="L10" s="117"/>
      <c r="M10" s="118"/>
    </row>
    <row r="11" spans="1:13" ht="16.5" thickBot="1" x14ac:dyDescent="0.3">
      <c r="A11" s="816"/>
      <c r="B11" s="817"/>
      <c r="C11" s="817"/>
      <c r="D11" s="818"/>
      <c r="E11" s="119"/>
      <c r="F11" s="119"/>
      <c r="G11" s="119"/>
      <c r="H11" s="119"/>
      <c r="I11" s="145"/>
      <c r="J11" s="847"/>
      <c r="K11" s="848"/>
      <c r="L11" s="117"/>
      <c r="M11" s="118"/>
    </row>
    <row r="12" spans="1:13" ht="15.75" x14ac:dyDescent="0.25">
      <c r="A12" s="819" t="s">
        <v>431</v>
      </c>
      <c r="B12" s="820"/>
      <c r="C12" s="820"/>
      <c r="D12" s="821"/>
      <c r="E12" s="282"/>
      <c r="F12" s="105"/>
      <c r="G12" s="822" t="s">
        <v>432</v>
      </c>
      <c r="H12" s="823"/>
      <c r="I12" s="145"/>
      <c r="J12" s="847"/>
      <c r="K12" s="848"/>
      <c r="L12" s="117"/>
      <c r="M12" s="118"/>
    </row>
    <row r="13" spans="1:13" ht="16.5" thickBot="1" x14ac:dyDescent="0.3">
      <c r="A13" s="819" t="s">
        <v>433</v>
      </c>
      <c r="B13" s="820"/>
      <c r="C13" s="820"/>
      <c r="D13" s="821"/>
      <c r="E13" s="282"/>
      <c r="F13" s="105"/>
      <c r="G13" s="824">
        <f>'Elenco Lotti'!O122</f>
        <v>262350.00000000006</v>
      </c>
      <c r="H13" s="825"/>
      <c r="I13" s="145"/>
      <c r="J13" s="847"/>
      <c r="K13" s="848"/>
      <c r="L13" s="117"/>
      <c r="M13" s="118"/>
    </row>
    <row r="14" spans="1:13" ht="16.5" thickBot="1" x14ac:dyDescent="0.3">
      <c r="A14" s="826" t="s">
        <v>434</v>
      </c>
      <c r="B14" s="820"/>
      <c r="C14" s="820"/>
      <c r="D14" s="821"/>
      <c r="E14" s="282"/>
      <c r="F14" s="105"/>
      <c r="G14" s="827"/>
      <c r="H14" s="827"/>
      <c r="I14" s="146"/>
      <c r="J14" s="849"/>
      <c r="K14" s="850"/>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5.75" x14ac:dyDescent="0.2">
      <c r="A19" s="132" t="str">
        <f>I8</f>
        <v xml:space="preserve">DBI SRL </v>
      </c>
      <c r="B19" s="202"/>
      <c r="C19" s="835">
        <v>0.5</v>
      </c>
      <c r="D19" s="835">
        <f>MAX(B19:B20)</f>
        <v>0</v>
      </c>
      <c r="E19" s="283" t="e">
        <f>POWER(B19/$D$19,$C$19)</f>
        <v>#DIV/0!</v>
      </c>
      <c r="F19" s="835">
        <v>40</v>
      </c>
      <c r="G19" s="283" t="e">
        <f>E19*$F$19</f>
        <v>#DIV/0!</v>
      </c>
      <c r="H19" s="134">
        <f>TRUNC($G$13-($G$13/100*B19),2)</f>
        <v>262350</v>
      </c>
      <c r="I19" s="135" t="str">
        <f>A19</f>
        <v xml:space="preserve">DBI SRL </v>
      </c>
      <c r="J19" s="283">
        <f>IF(I19=I8,J8,IF(I19=$H$7,$I$7,IF(I19=$H$8,$I$8,IF(I19=#REF!,#REF!,IF(I19=$H$10,$I$10,IF(I19=$H$11,$I$11,"1"))))))</f>
        <v>80</v>
      </c>
      <c r="K19" s="283" t="e">
        <f>G19</f>
        <v>#DIV/0!</v>
      </c>
      <c r="L19" s="70" t="e">
        <f>SUM(J19,K19)</f>
        <v>#DIV/0!</v>
      </c>
      <c r="M19" s="71" t="e">
        <f>IF(AND(K19&gt;=20,J19&gt;=60),"ANOMALIA","NO ANOMALIA")</f>
        <v>#DIV/0!</v>
      </c>
    </row>
    <row r="20" spans="1:13" ht="16.5" thickBot="1" x14ac:dyDescent="0.25">
      <c r="A20" s="140" t="str">
        <f>I9</f>
        <v>OLYMPUS ITALIA SRL</v>
      </c>
      <c r="B20" s="204"/>
      <c r="C20" s="837"/>
      <c r="D20" s="837"/>
      <c r="E20" s="285" t="e">
        <f>POWER(B20/$D$19,$C$19)</f>
        <v>#DIV/0!</v>
      </c>
      <c r="F20" s="837"/>
      <c r="G20" s="285" t="e">
        <f>E20*$F$19</f>
        <v>#DIV/0!</v>
      </c>
      <c r="H20" s="142">
        <f>TRUNC($G$13-($G$13/100*B20),2)</f>
        <v>262350</v>
      </c>
      <c r="I20" s="143" t="str">
        <f>A20</f>
        <v>OLYMPUS ITALIA SRL</v>
      </c>
      <c r="J20" s="285">
        <f>IF(I20=I9,J9,IF(I20=$H$7,$I$7,IF(I20=$H$8,$I$8,IF(I20=#REF!,#REF!,IF(I20=$H$10,$I$10,IF(I20=$H$11,$I$11,"1"))))))</f>
        <v>80</v>
      </c>
      <c r="K20" s="285" t="e">
        <f>G20</f>
        <v>#DIV/0!</v>
      </c>
      <c r="L20" s="74" t="e">
        <f>SUM(J20,K20)</f>
        <v>#DIV/0!</v>
      </c>
      <c r="M20" s="75" t="e">
        <f>IF(AND(K20&gt;=20,J20&gt;=60),"ANOMALIA","NO ANOMALIA")</f>
        <v>#DIV/0!</v>
      </c>
    </row>
  </sheetData>
  <sheetProtection formatCells="0" formatColumns="0" formatRows="0" insertColumns="0" insertRows="0" insertHyperlinks="0" deleteColumns="0" deleteRows="0" sort="0" autoFilter="0" pivotTables="0"/>
  <mergeCells count="29">
    <mergeCell ref="B1:K1"/>
    <mergeCell ref="A2:K2"/>
    <mergeCell ref="A3:K3"/>
    <mergeCell ref="A4:K4"/>
    <mergeCell ref="A5:K6"/>
    <mergeCell ref="A7:H9"/>
    <mergeCell ref="J7:K7"/>
    <mergeCell ref="J8:K8"/>
    <mergeCell ref="J9:K9"/>
    <mergeCell ref="A10:D10"/>
    <mergeCell ref="J10:K10"/>
    <mergeCell ref="A11:D11"/>
    <mergeCell ref="J11:K11"/>
    <mergeCell ref="A12:D12"/>
    <mergeCell ref="G12:H12"/>
    <mergeCell ref="J12:K12"/>
    <mergeCell ref="A13:D13"/>
    <mergeCell ref="G13:H13"/>
    <mergeCell ref="J13:K13"/>
    <mergeCell ref="A14:D14"/>
    <mergeCell ref="G14:H14"/>
    <mergeCell ref="J14:K14"/>
    <mergeCell ref="A15:D15"/>
    <mergeCell ref="G15:H15"/>
    <mergeCell ref="A16:D16"/>
    <mergeCell ref="G16:H16"/>
    <mergeCell ref="C19:C20"/>
    <mergeCell ref="D19:D20"/>
    <mergeCell ref="F19:F20"/>
  </mergeCells>
  <conditionalFormatting sqref="M19:M20">
    <cfRule type="containsText" dxfId="515" priority="1" operator="containsText" text="NO ANOMALIA">
      <formula>NOT(ISERROR(SEARCH("NO ANOMALIA",M19)))</formula>
    </cfRule>
    <cfRule type="containsText" dxfId="514" priority="2" operator="containsText" text="ANOMALIA">
      <formula>NOT(ISERROR(SEARCH("ANOMALIA",M19)))</formula>
    </cfRule>
  </conditionalFormatting>
  <conditionalFormatting sqref="M19:M20">
    <cfRule type="containsText" dxfId="513" priority="3" operator="containsText" text="ANOMALIA">
      <formula>NOT(ISERROR(SEARCH("ANOMALIA",M19)))</formula>
    </cfRule>
  </conditionalFormatting>
  <conditionalFormatting sqref="L19:L20">
    <cfRule type="expression" dxfId="512" priority="4">
      <formula>L19=MAX($L$19:$L$24)</formula>
    </cfRule>
  </conditionalFormatting>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oglio93">
    <pageSetUpPr fitToPage="1"/>
  </sheetPr>
  <dimension ref="A1:K16"/>
  <sheetViews>
    <sheetView workbookViewId="0">
      <selection activeCell="G22" sqref="G21:G22"/>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490</v>
      </c>
      <c r="B2" s="775"/>
      <c r="C2" s="775"/>
      <c r="D2" s="775"/>
      <c r="E2" s="775"/>
      <c r="F2" s="775"/>
      <c r="G2" s="775"/>
      <c r="H2" s="775"/>
      <c r="I2" s="775"/>
      <c r="J2" s="775"/>
      <c r="K2" s="776"/>
    </row>
    <row r="3" spans="1:11" ht="21" thickBot="1" x14ac:dyDescent="0.35">
      <c r="A3" s="777" t="str">
        <f>'Elenco Lotti'!B124</f>
        <v>9829490FBD</v>
      </c>
      <c r="B3" s="778"/>
      <c r="C3" s="778"/>
      <c r="D3" s="778"/>
      <c r="E3" s="778"/>
      <c r="F3" s="778"/>
      <c r="G3" s="778"/>
      <c r="H3" s="778"/>
      <c r="I3" s="778"/>
      <c r="J3" s="778"/>
      <c r="K3" s="779"/>
    </row>
    <row r="4" spans="1:11" ht="21" thickBot="1" x14ac:dyDescent="0.35">
      <c r="A4" s="802" t="str">
        <f>'ECONOMICA LOTTO 45'!A4:K4</f>
        <v xml:space="preserve">Fibre Laser </v>
      </c>
      <c r="B4" s="803"/>
      <c r="C4" s="803"/>
      <c r="D4" s="803"/>
      <c r="E4" s="803"/>
      <c r="F4" s="803"/>
      <c r="G4" s="803"/>
      <c r="H4" s="803"/>
      <c r="I4" s="803"/>
      <c r="J4" s="803"/>
      <c r="K4" s="804"/>
    </row>
    <row r="5" spans="1:11" x14ac:dyDescent="0.2">
      <c r="A5" s="780" t="str">
        <f>'Elenco Lotti'!C124</f>
        <v xml:space="preserve">Fibra Laser pluriuso per laser ad Olmio di proprietà tipo "Sphinx"   (misure 200, 270, 360, 550, 800 circa).  L'aggiudicatario deve fornire dispositivi "PELAFIBRE" neecessari ad uso gratuito.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413" t="s">
        <v>622</v>
      </c>
      <c r="B8" s="151" t="str">
        <f>'Elenco Lotti'!R124</f>
        <v>OLYMPUS ITALIA SRL</v>
      </c>
      <c r="C8" s="205">
        <v>0.9</v>
      </c>
      <c r="D8" s="206">
        <v>0.9</v>
      </c>
      <c r="E8" s="207">
        <v>0.9</v>
      </c>
      <c r="F8" s="89">
        <f>AVERAGE(C8:E8)</f>
        <v>0.9</v>
      </c>
      <c r="G8" s="414">
        <f>MAX(F8:F8)</f>
        <v>0.9</v>
      </c>
      <c r="H8" s="414">
        <f>F8/$G8</f>
        <v>1</v>
      </c>
      <c r="I8" s="417">
        <v>50</v>
      </c>
      <c r="J8" s="88">
        <f>H8*I$8</f>
        <v>50</v>
      </c>
      <c r="K8" s="795" t="s">
        <v>730</v>
      </c>
    </row>
    <row r="9" spans="1:11" ht="48" customHeight="1" thickBot="1" x14ac:dyDescent="0.25">
      <c r="A9" s="413" t="s">
        <v>623</v>
      </c>
      <c r="B9" s="236" t="str">
        <f>B8</f>
        <v>OLYMPUS ITALIA SRL</v>
      </c>
      <c r="C9" s="205">
        <v>0.9</v>
      </c>
      <c r="D9" s="206">
        <v>0.9</v>
      </c>
      <c r="E9" s="207">
        <v>0.9</v>
      </c>
      <c r="F9" s="89">
        <f>AVERAGE(C9:E9)</f>
        <v>0.9</v>
      </c>
      <c r="G9" s="414">
        <f>MAX(F9:F9)</f>
        <v>0.9</v>
      </c>
      <c r="H9" s="414">
        <f>F9/$G9</f>
        <v>1</v>
      </c>
      <c r="I9" s="417">
        <v>15</v>
      </c>
      <c r="J9" s="88">
        <f>H9*I$9</f>
        <v>15</v>
      </c>
      <c r="K9" s="796"/>
    </row>
    <row r="10" spans="1:11" ht="48" customHeight="1" thickBot="1" x14ac:dyDescent="0.25">
      <c r="A10" s="235" t="s">
        <v>427</v>
      </c>
      <c r="B10" s="236" t="str">
        <f>B8</f>
        <v>OLYMPUS ITALIA SRL</v>
      </c>
      <c r="C10" s="205">
        <v>0.9</v>
      </c>
      <c r="D10" s="206">
        <v>0.9</v>
      </c>
      <c r="E10" s="207">
        <v>0.9</v>
      </c>
      <c r="F10" s="406">
        <f>AVERAGE(C10:E10)</f>
        <v>0.9</v>
      </c>
      <c r="G10" s="407">
        <f>MAX(F10:F10)</f>
        <v>0.9</v>
      </c>
      <c r="H10" s="407">
        <f>F10/$G10</f>
        <v>1</v>
      </c>
      <c r="I10" s="408">
        <v>10</v>
      </c>
      <c r="J10" s="409">
        <f>H10*I$10</f>
        <v>10</v>
      </c>
      <c r="K10" s="796"/>
    </row>
    <row r="11" spans="1:11" ht="48" customHeight="1" thickBot="1" x14ac:dyDescent="0.25">
      <c r="A11" s="235" t="s">
        <v>621</v>
      </c>
      <c r="B11" s="405" t="str">
        <f>B8</f>
        <v>OLYMPUS ITALIA SRL</v>
      </c>
      <c r="C11" s="237">
        <v>1</v>
      </c>
      <c r="D11" s="238">
        <v>1</v>
      </c>
      <c r="E11" s="239">
        <v>1</v>
      </c>
      <c r="F11" s="240">
        <f>AVERAGE(C11:E11)</f>
        <v>1</v>
      </c>
      <c r="G11" s="241">
        <f>MAX(F11:F11)</f>
        <v>1</v>
      </c>
      <c r="H11" s="241">
        <f>F11/$G11</f>
        <v>1</v>
      </c>
      <c r="I11" s="242">
        <v>5</v>
      </c>
      <c r="J11" s="243">
        <f>H11*I$11</f>
        <v>5</v>
      </c>
      <c r="K11" s="797"/>
    </row>
    <row r="12" spans="1:11" ht="15.75" x14ac:dyDescent="0.25">
      <c r="A12" s="103"/>
      <c r="B12" s="104"/>
      <c r="C12" s="105"/>
      <c r="D12" s="105"/>
      <c r="E12" s="105"/>
      <c r="F12" s="105"/>
      <c r="G12" s="105"/>
      <c r="H12" s="105"/>
      <c r="I12" s="105"/>
      <c r="J12" s="105"/>
      <c r="K12" s="105"/>
    </row>
    <row r="13" spans="1:11" ht="16.5" thickBot="1" x14ac:dyDescent="0.3">
      <c r="A13" s="103"/>
      <c r="B13" s="104"/>
      <c r="C13" s="105"/>
      <c r="D13" s="105"/>
      <c r="E13" s="105"/>
      <c r="F13" s="105"/>
      <c r="G13" s="105"/>
      <c r="H13" s="105"/>
      <c r="I13" s="105"/>
      <c r="J13" s="105"/>
      <c r="K13" s="105"/>
    </row>
    <row r="14" spans="1:11" ht="15.75" x14ac:dyDescent="0.25">
      <c r="A14" s="798" t="s">
        <v>627</v>
      </c>
      <c r="B14" s="799"/>
      <c r="C14" s="106"/>
      <c r="D14" s="106"/>
      <c r="E14" s="106"/>
      <c r="F14" s="106"/>
      <c r="G14" s="106"/>
      <c r="H14" s="105"/>
      <c r="I14" s="105"/>
      <c r="J14" s="105"/>
      <c r="K14" s="105"/>
    </row>
    <row r="15" spans="1:11" ht="16.5" thickBot="1" x14ac:dyDescent="0.3">
      <c r="A15" s="800"/>
      <c r="B15" s="801"/>
      <c r="C15" s="106"/>
      <c r="D15" s="106"/>
      <c r="E15" s="106"/>
      <c r="F15" s="106"/>
      <c r="G15" s="106"/>
      <c r="H15" s="105"/>
      <c r="I15" s="105"/>
      <c r="J15" s="105"/>
      <c r="K15" s="105"/>
    </row>
    <row r="16" spans="1:11" ht="16.5" thickBot="1" x14ac:dyDescent="0.3">
      <c r="A16" s="233" t="str">
        <f>B8</f>
        <v>OLYMPUS ITALIA SRL</v>
      </c>
      <c r="B16" s="234">
        <f>J8+J9+J10+J11</f>
        <v>80</v>
      </c>
      <c r="C16" s="109"/>
      <c r="D16" s="109"/>
      <c r="E16" s="109"/>
      <c r="F16" s="109"/>
      <c r="G16" s="109"/>
      <c r="H16" s="105"/>
      <c r="I16" s="105"/>
      <c r="J16" s="105"/>
      <c r="K16" s="105"/>
    </row>
  </sheetData>
  <sheetProtection formatCells="0" formatColumns="0" formatRows="0" insertColumns="0" insertRows="0" insertHyperlinks="0" deleteColumns="0" deleteRows="0" sort="0" autoFilter="0" pivotTables="0"/>
  <mergeCells count="7">
    <mergeCell ref="A14:B15"/>
    <mergeCell ref="B1:K1"/>
    <mergeCell ref="A2:K2"/>
    <mergeCell ref="A3:K3"/>
    <mergeCell ref="A4:K4"/>
    <mergeCell ref="A5:K6"/>
    <mergeCell ref="K8:K11"/>
  </mergeCells>
  <pageMargins left="0.25" right="0.25" top="0.75" bottom="0.75" header="0.3" footer="0.3"/>
  <pageSetup paperSize="8" scale="8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oglio94"/>
  <dimension ref="A1:M19"/>
  <sheetViews>
    <sheetView workbookViewId="0">
      <selection activeCell="J8" sqref="J8:K8"/>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490</v>
      </c>
      <c r="B2" s="775"/>
      <c r="C2" s="775"/>
      <c r="D2" s="775"/>
      <c r="E2" s="775"/>
      <c r="F2" s="775"/>
      <c r="G2" s="775"/>
      <c r="H2" s="775"/>
      <c r="I2" s="775"/>
      <c r="J2" s="775"/>
      <c r="K2" s="776"/>
      <c r="L2" s="105"/>
      <c r="M2" s="105"/>
    </row>
    <row r="3" spans="1:13" ht="21" thickBot="1" x14ac:dyDescent="0.35">
      <c r="A3" s="777" t="str">
        <f>'Elenco Lotti'!B124</f>
        <v>9829490FBD</v>
      </c>
      <c r="B3" s="778"/>
      <c r="C3" s="778"/>
      <c r="D3" s="778"/>
      <c r="E3" s="778"/>
      <c r="F3" s="778"/>
      <c r="G3" s="778"/>
      <c r="H3" s="778"/>
      <c r="I3" s="778"/>
      <c r="J3" s="778"/>
      <c r="K3" s="779"/>
      <c r="L3" s="105"/>
      <c r="M3" s="105"/>
    </row>
    <row r="4" spans="1:13" ht="21" thickBot="1" x14ac:dyDescent="0.35">
      <c r="A4" s="802" t="str">
        <f>'ECONOMICA LOTTO 45'!A4:K4</f>
        <v xml:space="preserve">Fibre Laser </v>
      </c>
      <c r="B4" s="803"/>
      <c r="C4" s="803"/>
      <c r="D4" s="803"/>
      <c r="E4" s="803"/>
      <c r="F4" s="803"/>
      <c r="G4" s="803"/>
      <c r="H4" s="803"/>
      <c r="I4" s="803"/>
      <c r="J4" s="803"/>
      <c r="K4" s="804"/>
      <c r="L4" s="105"/>
      <c r="M4" s="105"/>
    </row>
    <row r="5" spans="1:13" ht="21.75" customHeight="1" x14ac:dyDescent="0.25">
      <c r="A5" s="780" t="str">
        <f>'Elenco Lotti'!C124</f>
        <v xml:space="preserve">Fibra Laser pluriuso per laser ad Olmio di proprietà tipo "Sphinx"   (misure 200, 270, 360, 550, 800 circa).  L'aggiudicatario deve fornire dispositivi "PELAFIBRE" neecessari ad uso gratuito.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46'!A16</f>
        <v>OLYMPUS ITALIA SRL</v>
      </c>
      <c r="J8" s="811">
        <f>'LOTTO 46'!B16</f>
        <v>80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Lotti'!O124</f>
        <v>265000</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OLYMPUS ITALIA SRL</v>
      </c>
      <c r="B19" s="246"/>
      <c r="C19" s="247">
        <v>0.5</v>
      </c>
      <c r="D19" s="247">
        <f>MAX(B19:B19)</f>
        <v>0</v>
      </c>
      <c r="E19" s="247" t="e">
        <f>POWER(B19/$D$19,$C$19)</f>
        <v>#DIV/0!</v>
      </c>
      <c r="F19" s="247">
        <v>40</v>
      </c>
      <c r="G19" s="247" t="e">
        <f>E19*$F$19</f>
        <v>#DIV/0!</v>
      </c>
      <c r="H19" s="248">
        <f>TRUNC($G$13-($G$13/100*B19),2)</f>
        <v>265000</v>
      </c>
      <c r="I19" s="249" t="str">
        <f>A19</f>
        <v>OLYMPUS ITALIA SRL</v>
      </c>
      <c r="J19" s="247">
        <f>IF(I19=I8,J8,IF(I19=$H$7,$I$7,IF(I19=$H$8,$I$8,IF(I19=#REF!,#REF!,IF(I19=$H$10,$I$10,IF(I19=$H$11,$I$11,"1"))))))</f>
        <v>80</v>
      </c>
      <c r="K19" s="247" t="e">
        <f>G19</f>
        <v>#DIV/0!</v>
      </c>
      <c r="L19" s="250" t="e">
        <f>SUM(J19,K19)</f>
        <v>#DIV/0!</v>
      </c>
      <c r="M19" s="251" t="e">
        <f>IF(AND(K19&gt;=20,J19&gt;=60),"ANOMALIA","NO ANOMALIA")</f>
        <v>#DIV/0!</v>
      </c>
    </row>
  </sheetData>
  <sheetProtection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511" priority="1" operator="containsText" text="NO ANOMALIA">
      <formula>NOT(ISERROR(SEARCH("NO ANOMALIA",M19)))</formula>
    </cfRule>
    <cfRule type="containsText" dxfId="510" priority="2" operator="containsText" text="ANOMALIA">
      <formula>NOT(ISERROR(SEARCH("ANOMALIA",M19)))</formula>
    </cfRule>
  </conditionalFormatting>
  <conditionalFormatting sqref="M19">
    <cfRule type="containsText" dxfId="509" priority="3" operator="containsText" text="ANOMALIA">
      <formula>NOT(ISERROR(SEARCH("ANOMALIA",M19)))</formula>
    </cfRule>
  </conditionalFormatting>
  <conditionalFormatting sqref="L19">
    <cfRule type="expression" dxfId="508" priority="4">
      <formula>L19=MAX($L$19:$L$23)</formula>
    </cfRule>
  </conditionalFormatting>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oglio95">
    <tabColor rgb="FFFF0000"/>
    <pageSetUpPr fitToPage="1"/>
  </sheetPr>
  <dimension ref="A1:K15"/>
  <sheetViews>
    <sheetView workbookViewId="0">
      <selection activeCell="D19" sqref="D19"/>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491</v>
      </c>
      <c r="B2" s="775"/>
      <c r="C2" s="775"/>
      <c r="D2" s="775"/>
      <c r="E2" s="775"/>
      <c r="F2" s="775"/>
      <c r="G2" s="775"/>
      <c r="H2" s="775"/>
      <c r="I2" s="775"/>
      <c r="J2" s="775"/>
      <c r="K2" s="776"/>
    </row>
    <row r="3" spans="1:11" ht="21" thickBot="1" x14ac:dyDescent="0.35">
      <c r="A3" s="777" t="str">
        <f>'Elenco Lotti'!B125</f>
        <v>982949972D</v>
      </c>
      <c r="B3" s="778"/>
      <c r="C3" s="778"/>
      <c r="D3" s="778"/>
      <c r="E3" s="778"/>
      <c r="F3" s="778"/>
      <c r="G3" s="778"/>
      <c r="H3" s="778"/>
      <c r="I3" s="778"/>
      <c r="J3" s="778"/>
      <c r="K3" s="779"/>
    </row>
    <row r="4" spans="1:11" ht="21" thickBot="1" x14ac:dyDescent="0.35">
      <c r="A4" s="802" t="str">
        <f>'LOTTO 45'!A4:K4</f>
        <v xml:space="preserve">Fibre Laser </v>
      </c>
      <c r="B4" s="803"/>
      <c r="C4" s="803"/>
      <c r="D4" s="803"/>
      <c r="E4" s="803"/>
      <c r="F4" s="803"/>
      <c r="G4" s="803"/>
      <c r="H4" s="803"/>
      <c r="I4" s="803"/>
      <c r="J4" s="803"/>
      <c r="K4" s="804"/>
    </row>
    <row r="5" spans="1:11" x14ac:dyDescent="0.2">
      <c r="A5" s="780" t="str">
        <f>'Elenco Lotti'!C125</f>
        <v xml:space="preserve">Fibre Laser pluriuso, misure 550, 800, 1000 :m circa, compatibili con laser al Tullio "Hemera"  in uso presso la UOC di Urologia. L'aggiudicatario deve fornire dispositivi "PELAFIBRE" neecessari ad uso gratuito. </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48" customHeight="1" thickBot="1" x14ac:dyDescent="0.25">
      <c r="A8" s="278" t="s">
        <v>425</v>
      </c>
      <c r="B8" s="151" t="str">
        <f>'Elenco Lotti'!R41</f>
        <v>DESERTO</v>
      </c>
      <c r="C8" s="205"/>
      <c r="D8" s="206"/>
      <c r="E8" s="207"/>
      <c r="F8" s="89" t="e">
        <f>AVERAGE(C8:E8)</f>
        <v>#DIV/0!</v>
      </c>
      <c r="G8" s="279" t="e">
        <f>MAX(F8:F8)</f>
        <v>#DIV/0!</v>
      </c>
      <c r="H8" s="279" t="e">
        <f>F8/$G8</f>
        <v>#DIV/0!</v>
      </c>
      <c r="I8" s="280">
        <v>35</v>
      </c>
      <c r="J8" s="88" t="e">
        <f>H8*I$8</f>
        <v>#DIV/0!</v>
      </c>
      <c r="K8" s="281"/>
    </row>
    <row r="9" spans="1:11" ht="48" customHeight="1" thickBot="1" x14ac:dyDescent="0.25">
      <c r="A9" s="278" t="s">
        <v>426</v>
      </c>
      <c r="B9" s="96" t="str">
        <f>B8</f>
        <v>DESERTO</v>
      </c>
      <c r="C9" s="205"/>
      <c r="D9" s="206"/>
      <c r="E9" s="207"/>
      <c r="F9" s="89" t="e">
        <f>AVERAGE(C9:E9)</f>
        <v>#DIV/0!</v>
      </c>
      <c r="G9" s="279" t="e">
        <f>MAX(F9:F9)</f>
        <v>#DIV/0!</v>
      </c>
      <c r="H9" s="279" t="e">
        <f>F9/$G9</f>
        <v>#DIV/0!</v>
      </c>
      <c r="I9" s="280">
        <v>10</v>
      </c>
      <c r="J9" s="88" t="e">
        <f>H9*I$9</f>
        <v>#DIV/0!</v>
      </c>
      <c r="K9" s="281"/>
    </row>
    <row r="10" spans="1:11" ht="48" customHeight="1" thickBot="1" x14ac:dyDescent="0.25">
      <c r="A10" s="235" t="s">
        <v>427</v>
      </c>
      <c r="B10" s="236" t="str">
        <f>B8</f>
        <v>DESERTO</v>
      </c>
      <c r="C10" s="237"/>
      <c r="D10" s="238"/>
      <c r="E10" s="239"/>
      <c r="F10" s="240" t="e">
        <f>AVERAGE(C10:E10)</f>
        <v>#DIV/0!</v>
      </c>
      <c r="G10" s="241" t="e">
        <f>MAX(F10:F10)</f>
        <v>#DIV/0!</v>
      </c>
      <c r="H10" s="241" t="e">
        <f>F10/$G10</f>
        <v>#DIV/0!</v>
      </c>
      <c r="I10" s="242">
        <v>15</v>
      </c>
      <c r="J10" s="243" t="e">
        <f>H10*I$10</f>
        <v>#DIV/0!</v>
      </c>
      <c r="K10" s="244"/>
    </row>
    <row r="11" spans="1:11" ht="15.75" x14ac:dyDescent="0.25">
      <c r="A11" s="103"/>
      <c r="B11" s="104"/>
      <c r="C11" s="105"/>
      <c r="D11" s="105"/>
      <c r="E11" s="105"/>
      <c r="F11" s="105"/>
      <c r="G11" s="105"/>
      <c r="H11" s="105"/>
      <c r="I11" s="105"/>
      <c r="J11" s="105"/>
      <c r="K11" s="105"/>
    </row>
    <row r="12" spans="1:11" ht="16.5" thickBot="1" x14ac:dyDescent="0.3">
      <c r="A12" s="103"/>
      <c r="B12" s="104"/>
      <c r="C12" s="105"/>
      <c r="D12" s="105"/>
      <c r="E12" s="105"/>
      <c r="F12" s="105"/>
      <c r="G12" s="105"/>
      <c r="H12" s="105"/>
      <c r="I12" s="105"/>
      <c r="J12" s="105"/>
      <c r="K12" s="105"/>
    </row>
    <row r="13" spans="1:11" ht="15.75" x14ac:dyDescent="0.25">
      <c r="A13" s="798" t="s">
        <v>421</v>
      </c>
      <c r="B13" s="799"/>
      <c r="C13" s="106"/>
      <c r="D13" s="106"/>
      <c r="E13" s="106"/>
      <c r="F13" s="106"/>
      <c r="G13" s="106"/>
      <c r="H13" s="105"/>
      <c r="I13" s="105"/>
      <c r="J13" s="105"/>
      <c r="K13" s="105"/>
    </row>
    <row r="14" spans="1:11" ht="16.5" thickBot="1" x14ac:dyDescent="0.3">
      <c r="A14" s="800"/>
      <c r="B14" s="801"/>
      <c r="C14" s="106"/>
      <c r="D14" s="106"/>
      <c r="E14" s="106"/>
      <c r="F14" s="106"/>
      <c r="G14" s="106"/>
      <c r="H14" s="105"/>
      <c r="I14" s="105"/>
      <c r="J14" s="105"/>
      <c r="K14" s="105"/>
    </row>
    <row r="15" spans="1:11" ht="16.5" thickBot="1" x14ac:dyDescent="0.3">
      <c r="A15" s="233" t="str">
        <f>B8</f>
        <v>DESERTO</v>
      </c>
      <c r="B15" s="234" t="e">
        <f>J8+J9+J10</f>
        <v>#DIV/0!</v>
      </c>
      <c r="C15" s="109"/>
      <c r="D15" s="109"/>
      <c r="E15" s="109"/>
      <c r="F15" s="109"/>
      <c r="G15" s="109"/>
      <c r="H15" s="105"/>
      <c r="I15" s="105"/>
      <c r="J15" s="105"/>
      <c r="K15" s="105"/>
    </row>
  </sheetData>
  <sheetProtection password="CA55" sheet="1" formatCells="0" formatColumns="0" formatRows="0" insertColumns="0" insertRows="0" insertHyperlinks="0" deleteColumns="0" deleteRows="0" sort="0" autoFilter="0" pivotTables="0"/>
  <mergeCells count="6">
    <mergeCell ref="A13:B14"/>
    <mergeCell ref="B1:K1"/>
    <mergeCell ref="A2:K2"/>
    <mergeCell ref="A3:K3"/>
    <mergeCell ref="A4:K4"/>
    <mergeCell ref="A5:K6"/>
  </mergeCells>
  <pageMargins left="0.25" right="0.25" top="0.75" bottom="0.75" header="0.3" footer="0.3"/>
  <pageSetup paperSize="9" scale="5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oglio96">
    <tabColor rgb="FFFF0000"/>
  </sheetPr>
  <dimension ref="A1:M19"/>
  <sheetViews>
    <sheetView workbookViewId="0">
      <selection activeCell="L5" sqref="L5"/>
    </sheetView>
  </sheetViews>
  <sheetFormatPr defaultColWidth="9.140625" defaultRowHeight="12.75" x14ac:dyDescent="0.2"/>
  <cols>
    <col min="1" max="1" width="26.42578125" style="77" customWidth="1"/>
    <col min="2" max="6" width="9.140625" style="77"/>
    <col min="7" max="7" width="23" style="77" customWidth="1"/>
    <col min="8" max="8" width="20.140625" style="77" customWidth="1"/>
    <col min="9" max="9" width="31.85546875" style="77" customWidth="1"/>
    <col min="10" max="10" width="26" style="77" customWidth="1"/>
    <col min="11" max="11" width="33.28515625" style="77" customWidth="1"/>
    <col min="12" max="12" width="28.42578125" style="77" customWidth="1"/>
    <col min="13" max="13" width="10" style="77" bestFit="1" customWidth="1"/>
    <col min="14" max="16384" width="9.140625" style="77"/>
  </cols>
  <sheetData>
    <row r="1" spans="1:13" ht="81" customHeight="1" thickBot="1" x14ac:dyDescent="0.35">
      <c r="A1" s="76"/>
      <c r="B1" s="772" t="s">
        <v>423</v>
      </c>
      <c r="C1" s="772"/>
      <c r="D1" s="772"/>
      <c r="E1" s="772"/>
      <c r="F1" s="772"/>
      <c r="G1" s="772"/>
      <c r="H1" s="772"/>
      <c r="I1" s="772"/>
      <c r="J1" s="772"/>
      <c r="K1" s="773"/>
      <c r="L1" s="105"/>
      <c r="M1" s="105"/>
    </row>
    <row r="2" spans="1:13" ht="21" thickBot="1" x14ac:dyDescent="0.35">
      <c r="A2" s="774" t="s">
        <v>491</v>
      </c>
      <c r="B2" s="775"/>
      <c r="C2" s="775"/>
      <c r="D2" s="775"/>
      <c r="E2" s="775"/>
      <c r="F2" s="775"/>
      <c r="G2" s="775"/>
      <c r="H2" s="775"/>
      <c r="I2" s="775"/>
      <c r="J2" s="775"/>
      <c r="K2" s="776"/>
      <c r="L2" s="105"/>
      <c r="M2" s="105"/>
    </row>
    <row r="3" spans="1:13" ht="21" thickBot="1" x14ac:dyDescent="0.35">
      <c r="A3" s="777" t="str">
        <f>'Elenco Lotti'!B125</f>
        <v>982949972D</v>
      </c>
      <c r="B3" s="778"/>
      <c r="C3" s="778"/>
      <c r="D3" s="778"/>
      <c r="E3" s="778"/>
      <c r="F3" s="778"/>
      <c r="G3" s="778"/>
      <c r="H3" s="778"/>
      <c r="I3" s="778"/>
      <c r="J3" s="778"/>
      <c r="K3" s="779"/>
      <c r="L3" s="105"/>
      <c r="M3" s="105"/>
    </row>
    <row r="4" spans="1:13" ht="21" thickBot="1" x14ac:dyDescent="0.35">
      <c r="A4" s="802" t="str">
        <f>'LOTTO 45'!A4:K4</f>
        <v xml:space="preserve">Fibre Laser </v>
      </c>
      <c r="B4" s="803"/>
      <c r="C4" s="803"/>
      <c r="D4" s="803"/>
      <c r="E4" s="803"/>
      <c r="F4" s="803"/>
      <c r="G4" s="803"/>
      <c r="H4" s="803"/>
      <c r="I4" s="803"/>
      <c r="J4" s="803"/>
      <c r="K4" s="804"/>
      <c r="L4" s="105"/>
      <c r="M4" s="105"/>
    </row>
    <row r="5" spans="1:13" ht="21.75" customHeight="1" x14ac:dyDescent="0.25">
      <c r="A5" s="780" t="str">
        <f>'Elenco Lotti'!C125</f>
        <v xml:space="preserve">Fibre Laser pluriuso, misure 550, 800, 1000 :m circa, compatibili con laser al Tullio "Hemera"  in uso presso la UOC di Urologia. L'aggiudicatario deve fornire dispositivi "PELAFIBRE" neecessari ad uso gratuito. </v>
      </c>
      <c r="B5" s="781"/>
      <c r="C5" s="781"/>
      <c r="D5" s="781"/>
      <c r="E5" s="781"/>
      <c r="F5" s="781"/>
      <c r="G5" s="781"/>
      <c r="H5" s="781"/>
      <c r="I5" s="781"/>
      <c r="J5" s="781"/>
      <c r="K5" s="782"/>
      <c r="L5" s="105"/>
      <c r="M5" s="105"/>
    </row>
    <row r="6" spans="1:13" ht="21.75" customHeight="1" thickBot="1" x14ac:dyDescent="0.3">
      <c r="A6" s="783"/>
      <c r="B6" s="784"/>
      <c r="C6" s="784"/>
      <c r="D6" s="784"/>
      <c r="E6" s="784"/>
      <c r="F6" s="784"/>
      <c r="G6" s="784"/>
      <c r="H6" s="784"/>
      <c r="I6" s="784"/>
      <c r="J6" s="784"/>
      <c r="K6" s="785"/>
      <c r="L6" s="105"/>
      <c r="M6" s="105"/>
    </row>
    <row r="7" spans="1:13" ht="16.5" thickBot="1" x14ac:dyDescent="0.25">
      <c r="A7" s="808"/>
      <c r="B7" s="808"/>
      <c r="C7" s="808"/>
      <c r="D7" s="808"/>
      <c r="E7" s="808"/>
      <c r="F7" s="808"/>
      <c r="G7" s="808"/>
      <c r="H7" s="808"/>
      <c r="I7" s="114" t="s">
        <v>428</v>
      </c>
      <c r="J7" s="809" t="s">
        <v>429</v>
      </c>
      <c r="K7" s="810"/>
      <c r="L7" s="115"/>
      <c r="M7" s="116"/>
    </row>
    <row r="8" spans="1:13" ht="16.5" thickBot="1" x14ac:dyDescent="0.3">
      <c r="A8" s="808"/>
      <c r="B8" s="808"/>
      <c r="C8" s="808"/>
      <c r="D8" s="808"/>
      <c r="E8" s="808"/>
      <c r="F8" s="808"/>
      <c r="G8" s="808"/>
      <c r="H8" s="808"/>
      <c r="I8" s="144" t="str">
        <f>'LOTTO 47'!A15</f>
        <v>DESERTO</v>
      </c>
      <c r="J8" s="811" t="e">
        <f>'LOTTO 47'!B15</f>
        <v>#DIV/0!</v>
      </c>
      <c r="K8" s="812"/>
      <c r="L8" s="117"/>
      <c r="M8" s="118"/>
    </row>
    <row r="9" spans="1:13" ht="16.5" thickBot="1" x14ac:dyDescent="0.3">
      <c r="A9" s="808"/>
      <c r="B9" s="808"/>
      <c r="C9" s="808"/>
      <c r="D9" s="808"/>
      <c r="E9" s="808"/>
      <c r="F9" s="808"/>
      <c r="G9" s="808"/>
      <c r="H9" s="808"/>
      <c r="I9" s="150"/>
      <c r="J9" s="828"/>
      <c r="K9" s="829"/>
      <c r="L9" s="117"/>
      <c r="M9" s="118"/>
    </row>
    <row r="10" spans="1:13" ht="16.5" thickBot="1" x14ac:dyDescent="0.3">
      <c r="A10" s="813" t="s">
        <v>430</v>
      </c>
      <c r="B10" s="814"/>
      <c r="C10" s="814"/>
      <c r="D10" s="815"/>
      <c r="E10" s="119"/>
      <c r="F10" s="119"/>
      <c r="G10" s="119"/>
      <c r="H10" s="119"/>
      <c r="I10" s="150"/>
      <c r="J10" s="828"/>
      <c r="K10" s="829"/>
      <c r="L10" s="117"/>
      <c r="M10" s="118"/>
    </row>
    <row r="11" spans="1:13" ht="16.5" thickBot="1" x14ac:dyDescent="0.3">
      <c r="A11" s="816"/>
      <c r="B11" s="817"/>
      <c r="C11" s="817"/>
      <c r="D11" s="818"/>
      <c r="E11" s="119"/>
      <c r="F11" s="119"/>
      <c r="G11" s="119"/>
      <c r="H11" s="119"/>
      <c r="I11" s="150"/>
      <c r="J11" s="828"/>
      <c r="K11" s="829"/>
      <c r="L11" s="117"/>
      <c r="M11" s="118"/>
    </row>
    <row r="12" spans="1:13" ht="16.5" thickBot="1" x14ac:dyDescent="0.3">
      <c r="A12" s="819" t="s">
        <v>431</v>
      </c>
      <c r="B12" s="820"/>
      <c r="C12" s="820"/>
      <c r="D12" s="821"/>
      <c r="E12" s="282"/>
      <c r="F12" s="105"/>
      <c r="G12" s="822" t="s">
        <v>432</v>
      </c>
      <c r="H12" s="823"/>
      <c r="I12" s="150"/>
      <c r="J12" s="828"/>
      <c r="K12" s="829"/>
      <c r="L12" s="117"/>
      <c r="M12" s="118"/>
    </row>
    <row r="13" spans="1:13" ht="16.5" thickBot="1" x14ac:dyDescent="0.3">
      <c r="A13" s="819" t="s">
        <v>433</v>
      </c>
      <c r="B13" s="820"/>
      <c r="C13" s="820"/>
      <c r="D13" s="821"/>
      <c r="E13" s="282"/>
      <c r="F13" s="105"/>
      <c r="G13" s="824">
        <f>'Elenco Lotti'!O125</f>
        <v>265000</v>
      </c>
      <c r="H13" s="825"/>
      <c r="I13" s="150"/>
      <c r="J13" s="828"/>
      <c r="K13" s="829"/>
      <c r="L13" s="117"/>
      <c r="M13" s="118"/>
    </row>
    <row r="14" spans="1:13" ht="16.5" thickBot="1" x14ac:dyDescent="0.3">
      <c r="A14" s="826" t="s">
        <v>434</v>
      </c>
      <c r="B14" s="820"/>
      <c r="C14" s="820"/>
      <c r="D14" s="821"/>
      <c r="E14" s="282"/>
      <c r="F14" s="105"/>
      <c r="G14" s="827"/>
      <c r="H14" s="827"/>
      <c r="I14" s="150"/>
      <c r="J14" s="828"/>
      <c r="K14" s="829"/>
      <c r="L14" s="105"/>
      <c r="M14" s="105"/>
    </row>
    <row r="15" spans="1:13" ht="15.75" x14ac:dyDescent="0.25">
      <c r="A15" s="819" t="s">
        <v>435</v>
      </c>
      <c r="B15" s="820"/>
      <c r="C15" s="820"/>
      <c r="D15" s="821"/>
      <c r="E15" s="282"/>
      <c r="F15" s="105"/>
      <c r="G15" s="830"/>
      <c r="H15" s="830"/>
      <c r="I15" s="105"/>
      <c r="J15" s="105"/>
      <c r="K15" s="105"/>
      <c r="L15" s="105"/>
      <c r="M15" s="105"/>
    </row>
    <row r="16" spans="1:13" ht="16.5" thickBot="1" x14ac:dyDescent="0.3">
      <c r="A16" s="831"/>
      <c r="B16" s="832"/>
      <c r="C16" s="832"/>
      <c r="D16" s="833"/>
      <c r="E16" s="282"/>
      <c r="F16" s="105"/>
      <c r="G16" s="834"/>
      <c r="H16" s="834"/>
      <c r="I16" s="105"/>
      <c r="J16" s="105"/>
      <c r="K16" s="105"/>
      <c r="L16" s="105"/>
      <c r="M16" s="105"/>
    </row>
    <row r="17" spans="1:13" ht="16.5" thickBot="1" x14ac:dyDescent="0.3">
      <c r="A17" s="121"/>
      <c r="B17" s="121"/>
      <c r="C17" s="121"/>
      <c r="D17" s="121"/>
      <c r="E17" s="121"/>
      <c r="F17" s="105"/>
      <c r="G17" s="105"/>
      <c r="H17" s="105"/>
      <c r="I17" s="105"/>
      <c r="J17" s="105"/>
      <c r="K17" s="105"/>
      <c r="L17" s="105"/>
      <c r="M17" s="105"/>
    </row>
    <row r="18" spans="1:13" ht="48" thickBot="1" x14ac:dyDescent="0.25">
      <c r="A18" s="122" t="s">
        <v>428</v>
      </c>
      <c r="B18" s="123" t="s">
        <v>436</v>
      </c>
      <c r="C18" s="124" t="s">
        <v>437</v>
      </c>
      <c r="D18" s="125" t="s">
        <v>434</v>
      </c>
      <c r="E18" s="125" t="s">
        <v>438</v>
      </c>
      <c r="F18" s="125" t="s">
        <v>439</v>
      </c>
      <c r="G18" s="126" t="s">
        <v>370</v>
      </c>
      <c r="H18" s="126" t="s">
        <v>440</v>
      </c>
      <c r="I18" s="127" t="s">
        <v>428</v>
      </c>
      <c r="J18" s="128" t="s">
        <v>369</v>
      </c>
      <c r="K18" s="129" t="s">
        <v>370</v>
      </c>
      <c r="L18" s="130" t="s">
        <v>441</v>
      </c>
      <c r="M18" s="131" t="s">
        <v>442</v>
      </c>
    </row>
    <row r="19" spans="1:13" ht="16.5" thickBot="1" x14ac:dyDescent="0.25">
      <c r="A19" s="245" t="str">
        <f>I8</f>
        <v>DESERTO</v>
      </c>
      <c r="B19" s="246"/>
      <c r="C19" s="247">
        <v>0.5</v>
      </c>
      <c r="D19" s="247">
        <f>MAX(B19:B19)</f>
        <v>0</v>
      </c>
      <c r="E19" s="247" t="e">
        <f>POWER(B19/$D$19,$C$19)</f>
        <v>#DIV/0!</v>
      </c>
      <c r="F19" s="247">
        <v>40</v>
      </c>
      <c r="G19" s="247" t="e">
        <f>E19*$F$19</f>
        <v>#DIV/0!</v>
      </c>
      <c r="H19" s="248">
        <f>TRUNC($G$13-($G$13/100*B19),2)</f>
        <v>265000</v>
      </c>
      <c r="I19" s="249" t="str">
        <f>A19</f>
        <v>DESERTO</v>
      </c>
      <c r="J19" s="247" t="e">
        <f>IF(I19=I8,J8,IF(I19=$H$7,$I$7,IF(I19=$H$8,$I$8,IF(I19=#REF!,#REF!,IF(I19=$H$10,$I$10,IF(I19=$H$11,$I$11,"1"))))))</f>
        <v>#DIV/0!</v>
      </c>
      <c r="K19" s="247" t="e">
        <f>G19</f>
        <v>#DIV/0!</v>
      </c>
      <c r="L19" s="250" t="e">
        <f>SUM(J19,K19)</f>
        <v>#DIV/0!</v>
      </c>
      <c r="M19" s="251" t="e">
        <f>IF(AND(K19&gt;=20,J19&gt;=60),"ANOMALIA","NO ANOMALIA")</f>
        <v>#DIV/0!</v>
      </c>
    </row>
  </sheetData>
  <sheetProtection password="CA55" sheet="1" formatCells="0" formatColumns="0" formatRows="0" insertColumns="0" insertRows="0" insertHyperlinks="0" deleteColumns="0" deleteRows="0" sort="0" autoFilter="0" pivotTables="0"/>
  <mergeCells count="26">
    <mergeCell ref="A7:H9"/>
    <mergeCell ref="J7:K7"/>
    <mergeCell ref="J8:K8"/>
    <mergeCell ref="J9:K9"/>
    <mergeCell ref="B1:K1"/>
    <mergeCell ref="A2:K2"/>
    <mergeCell ref="A3:K3"/>
    <mergeCell ref="A4:K4"/>
    <mergeCell ref="A5:K6"/>
    <mergeCell ref="J13:K13"/>
    <mergeCell ref="A14:D14"/>
    <mergeCell ref="G14:H14"/>
    <mergeCell ref="J14:K14"/>
    <mergeCell ref="A10:D10"/>
    <mergeCell ref="J10:K10"/>
    <mergeCell ref="A11:D11"/>
    <mergeCell ref="J11:K11"/>
    <mergeCell ref="A12:D12"/>
    <mergeCell ref="G12:H12"/>
    <mergeCell ref="J12:K12"/>
    <mergeCell ref="A15:D15"/>
    <mergeCell ref="G15:H15"/>
    <mergeCell ref="A16:D16"/>
    <mergeCell ref="G16:H16"/>
    <mergeCell ref="A13:D13"/>
    <mergeCell ref="G13:H13"/>
  </mergeCells>
  <conditionalFormatting sqref="M19">
    <cfRule type="containsText" dxfId="507" priority="1" operator="containsText" text="NO ANOMALIA">
      <formula>NOT(ISERROR(SEARCH("NO ANOMALIA",M19)))</formula>
    </cfRule>
    <cfRule type="containsText" dxfId="506" priority="2" operator="containsText" text="ANOMALIA">
      <formula>NOT(ISERROR(SEARCH("ANOMALIA",M19)))</formula>
    </cfRule>
  </conditionalFormatting>
  <conditionalFormatting sqref="M19">
    <cfRule type="containsText" dxfId="505" priority="3" operator="containsText" text="ANOMALIA">
      <formula>NOT(ISERROR(SEARCH("ANOMALIA",M19)))</formula>
    </cfRule>
  </conditionalFormatting>
  <conditionalFormatting sqref="L19">
    <cfRule type="expression" dxfId="504" priority="4">
      <formula>L19=MAX($L$19:$L$23)</formula>
    </cfRule>
  </conditionalFormatting>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oglio97">
    <pageSetUpPr fitToPage="1"/>
  </sheetPr>
  <dimension ref="A1:K29"/>
  <sheetViews>
    <sheetView workbookViewId="0">
      <selection activeCell="E25" sqref="E25"/>
    </sheetView>
  </sheetViews>
  <sheetFormatPr defaultColWidth="9.140625" defaultRowHeight="12.75" x14ac:dyDescent="0.2"/>
  <cols>
    <col min="1" max="1" width="62.7109375" style="77" customWidth="1"/>
    <col min="2" max="2" width="26.42578125" style="77" customWidth="1"/>
    <col min="3" max="5" width="13.42578125" style="77" customWidth="1"/>
    <col min="6" max="10" width="9.140625" style="77"/>
    <col min="11" max="11" width="83.7109375" style="77" customWidth="1"/>
    <col min="12" max="16384" width="9.140625" style="77"/>
  </cols>
  <sheetData>
    <row r="1" spans="1:11" ht="81" customHeight="1" thickBot="1" x14ac:dyDescent="0.35">
      <c r="A1" s="76"/>
      <c r="B1" s="772" t="s">
        <v>423</v>
      </c>
      <c r="C1" s="772"/>
      <c r="D1" s="772"/>
      <c r="E1" s="772"/>
      <c r="F1" s="772"/>
      <c r="G1" s="772"/>
      <c r="H1" s="772"/>
      <c r="I1" s="772"/>
      <c r="J1" s="772"/>
      <c r="K1" s="773"/>
    </row>
    <row r="2" spans="1:11" ht="21" thickBot="1" x14ac:dyDescent="0.35">
      <c r="A2" s="774" t="s">
        <v>492</v>
      </c>
      <c r="B2" s="775"/>
      <c r="C2" s="775"/>
      <c r="D2" s="775"/>
      <c r="E2" s="775"/>
      <c r="F2" s="775"/>
      <c r="G2" s="775"/>
      <c r="H2" s="775"/>
      <c r="I2" s="775"/>
      <c r="J2" s="775"/>
      <c r="K2" s="776"/>
    </row>
    <row r="3" spans="1:11" ht="21" thickBot="1" x14ac:dyDescent="0.35">
      <c r="A3" s="777">
        <f>'Elenco Lotti'!B127</f>
        <v>9829511116</v>
      </c>
      <c r="B3" s="778"/>
      <c r="C3" s="778"/>
      <c r="D3" s="778"/>
      <c r="E3" s="778"/>
      <c r="F3" s="778"/>
      <c r="G3" s="778"/>
      <c r="H3" s="778"/>
      <c r="I3" s="778"/>
      <c r="J3" s="778"/>
      <c r="K3" s="779"/>
    </row>
    <row r="4" spans="1:11" ht="21" thickBot="1" x14ac:dyDescent="0.35">
      <c r="A4" s="802" t="str">
        <f>'Elenco Lotti'!C126</f>
        <v>Elettrodi per TURP e TURB "Plasmacinetico"</v>
      </c>
      <c r="B4" s="803"/>
      <c r="C4" s="803"/>
      <c r="D4" s="803"/>
      <c r="E4" s="803"/>
      <c r="F4" s="803"/>
      <c r="G4" s="803"/>
      <c r="H4" s="803"/>
      <c r="I4" s="803"/>
      <c r="J4" s="803"/>
      <c r="K4" s="804"/>
    </row>
    <row r="5" spans="1:11" x14ac:dyDescent="0.2">
      <c r="A5" s="780" t="str">
        <f>'Elenco Lotti'!C127</f>
        <v>Elettrodo per resezione ad ansa monouso varie misure per resettore endoscopico; compatibile con sistema Gyrus Plasmakinetic Superplus. Richiesta relazione di compatibilità con il generatore.</v>
      </c>
      <c r="B5" s="781"/>
      <c r="C5" s="781"/>
      <c r="D5" s="781"/>
      <c r="E5" s="781"/>
      <c r="F5" s="781"/>
      <c r="G5" s="781"/>
      <c r="H5" s="781"/>
      <c r="I5" s="781"/>
      <c r="J5" s="781"/>
      <c r="K5" s="782"/>
    </row>
    <row r="6" spans="1:11" ht="13.5" thickBot="1" x14ac:dyDescent="0.25">
      <c r="A6" s="783"/>
      <c r="B6" s="784"/>
      <c r="C6" s="784"/>
      <c r="D6" s="784"/>
      <c r="E6" s="784"/>
      <c r="F6" s="784"/>
      <c r="G6" s="784"/>
      <c r="H6" s="784"/>
      <c r="I6" s="784"/>
      <c r="J6" s="784"/>
      <c r="K6" s="785"/>
    </row>
    <row r="7" spans="1:11" ht="32.25" thickBot="1" x14ac:dyDescent="0.25">
      <c r="A7" s="78" t="s">
        <v>413</v>
      </c>
      <c r="B7" s="79" t="s">
        <v>414</v>
      </c>
      <c r="C7" s="80" t="s">
        <v>445</v>
      </c>
      <c r="D7" s="81" t="s">
        <v>446</v>
      </c>
      <c r="E7" s="82" t="s">
        <v>447</v>
      </c>
      <c r="F7" s="83" t="s">
        <v>415</v>
      </c>
      <c r="G7" s="84" t="s">
        <v>416</v>
      </c>
      <c r="H7" s="85" t="s">
        <v>417</v>
      </c>
      <c r="I7" s="85" t="s">
        <v>418</v>
      </c>
      <c r="J7" s="85" t="s">
        <v>419</v>
      </c>
      <c r="K7" s="86" t="s">
        <v>420</v>
      </c>
    </row>
    <row r="8" spans="1:11" ht="16.5" customHeight="1" x14ac:dyDescent="0.2">
      <c r="A8" s="786" t="s">
        <v>622</v>
      </c>
      <c r="B8" s="87" t="str">
        <f>'Elenco Lotti'!R127</f>
        <v>CHIRURMEDICA SRL</v>
      </c>
      <c r="C8" s="205">
        <v>0.75</v>
      </c>
      <c r="D8" s="206">
        <v>0.75</v>
      </c>
      <c r="E8" s="207">
        <v>0.75</v>
      </c>
      <c r="F8" s="89">
        <f>AVERAGE(C8:E8)</f>
        <v>0.75</v>
      </c>
      <c r="G8" s="789">
        <f>MAX(F8:F10)</f>
        <v>1</v>
      </c>
      <c r="H8" s="414">
        <f>F8/$G8</f>
        <v>0.75</v>
      </c>
      <c r="I8" s="792">
        <v>50</v>
      </c>
      <c r="J8" s="88">
        <f>H8*I$8</f>
        <v>37.5</v>
      </c>
      <c r="K8" s="795" t="s">
        <v>663</v>
      </c>
    </row>
    <row r="9" spans="1:11" ht="15.75" x14ac:dyDescent="0.2">
      <c r="A9" s="787"/>
      <c r="B9" s="90" t="str">
        <f>'Elenco Lotti'!R128</f>
        <v>SANIC SRL A SOCIO UNICO</v>
      </c>
      <c r="C9" s="208">
        <v>1</v>
      </c>
      <c r="D9" s="209">
        <v>1</v>
      </c>
      <c r="E9" s="210">
        <v>1</v>
      </c>
      <c r="F9" s="92">
        <f t="shared" ref="F9:F19" si="0">AVERAGE(C9:E9)</f>
        <v>1</v>
      </c>
      <c r="G9" s="790"/>
      <c r="H9" s="415">
        <f>F9/$G8</f>
        <v>1</v>
      </c>
      <c r="I9" s="793"/>
      <c r="J9" s="91">
        <f>H9*I$8</f>
        <v>50</v>
      </c>
      <c r="K9" s="796"/>
    </row>
    <row r="10" spans="1:11" ht="16.5" thickBot="1" x14ac:dyDescent="0.25">
      <c r="A10" s="788"/>
      <c r="B10" s="286" t="str">
        <f>'Elenco Lotti'!R129</f>
        <v>OLYMPUS ITALIA SRL</v>
      </c>
      <c r="C10" s="208">
        <v>0.9</v>
      </c>
      <c r="D10" s="209">
        <v>0.9</v>
      </c>
      <c r="E10" s="210">
        <v>0.9</v>
      </c>
      <c r="F10" s="95">
        <f t="shared" si="0"/>
        <v>0.9</v>
      </c>
      <c r="G10" s="791"/>
      <c r="H10" s="418">
        <f>F10/$G8</f>
        <v>0.9</v>
      </c>
      <c r="I10" s="794"/>
      <c r="J10" s="94">
        <f>H10*I$8</f>
        <v>45</v>
      </c>
      <c r="K10" s="796"/>
    </row>
    <row r="11" spans="1:11" ht="15.75" customHeight="1" x14ac:dyDescent="0.2">
      <c r="A11" s="786" t="s">
        <v>623</v>
      </c>
      <c r="B11" s="99" t="str">
        <f>B8</f>
        <v>CHIRURMEDICA SRL</v>
      </c>
      <c r="C11" s="205">
        <v>0.75</v>
      </c>
      <c r="D11" s="206">
        <v>0.75</v>
      </c>
      <c r="E11" s="207">
        <v>0.75</v>
      </c>
      <c r="F11" s="89">
        <f t="shared" si="0"/>
        <v>0.75</v>
      </c>
      <c r="G11" s="789">
        <f>MAX(F11:F13)</f>
        <v>1</v>
      </c>
      <c r="H11" s="414">
        <f>F11/$G11</f>
        <v>0.75</v>
      </c>
      <c r="I11" s="792">
        <v>15</v>
      </c>
      <c r="J11" s="88">
        <f>H11*I$11</f>
        <v>11.25</v>
      </c>
      <c r="K11" s="796"/>
    </row>
    <row r="12" spans="1:11" ht="15.75" x14ac:dyDescent="0.2">
      <c r="A12" s="787"/>
      <c r="B12" s="97" t="str">
        <f>B9</f>
        <v>SANIC SRL A SOCIO UNICO</v>
      </c>
      <c r="C12" s="208">
        <v>1</v>
      </c>
      <c r="D12" s="209">
        <v>1</v>
      </c>
      <c r="E12" s="210">
        <v>1</v>
      </c>
      <c r="F12" s="92">
        <f t="shared" si="0"/>
        <v>1</v>
      </c>
      <c r="G12" s="790"/>
      <c r="H12" s="415">
        <f>F12/$G11</f>
        <v>1</v>
      </c>
      <c r="I12" s="793"/>
      <c r="J12" s="91">
        <f>H12*I$11</f>
        <v>15</v>
      </c>
      <c r="K12" s="796"/>
    </row>
    <row r="13" spans="1:11" ht="16.5" thickBot="1" x14ac:dyDescent="0.25">
      <c r="A13" s="788"/>
      <c r="B13" s="100" t="str">
        <f>B10</f>
        <v>OLYMPUS ITALIA SRL</v>
      </c>
      <c r="C13" s="208">
        <v>0.85</v>
      </c>
      <c r="D13" s="209">
        <v>0.85</v>
      </c>
      <c r="E13" s="210">
        <v>0.85</v>
      </c>
      <c r="F13" s="95">
        <f t="shared" si="0"/>
        <v>0.85</v>
      </c>
      <c r="G13" s="791"/>
      <c r="H13" s="418">
        <f>F13/$G11</f>
        <v>0.85</v>
      </c>
      <c r="I13" s="794"/>
      <c r="J13" s="94">
        <f>H13*I$11</f>
        <v>12.75</v>
      </c>
      <c r="K13" s="796"/>
    </row>
    <row r="14" spans="1:11" ht="15.75" customHeight="1" x14ac:dyDescent="0.2">
      <c r="A14" s="786" t="s">
        <v>427</v>
      </c>
      <c r="B14" s="99" t="str">
        <f>B8</f>
        <v>CHIRURMEDICA SRL</v>
      </c>
      <c r="C14" s="205">
        <v>0.75</v>
      </c>
      <c r="D14" s="206">
        <v>0.75</v>
      </c>
      <c r="E14" s="207">
        <v>0.75</v>
      </c>
      <c r="F14" s="89">
        <f t="shared" si="0"/>
        <v>0.75</v>
      </c>
      <c r="G14" s="789">
        <f>MAX(F14:F16)</f>
        <v>1</v>
      </c>
      <c r="H14" s="414">
        <f>F14/$G14</f>
        <v>0.75</v>
      </c>
      <c r="I14" s="792">
        <v>10</v>
      </c>
      <c r="J14" s="88">
        <f>H14*I$14</f>
        <v>7.5</v>
      </c>
      <c r="K14" s="796"/>
    </row>
    <row r="15" spans="1:11" ht="15.75" x14ac:dyDescent="0.2">
      <c r="A15" s="787"/>
      <c r="B15" s="97" t="str">
        <f>B9</f>
        <v>SANIC SRL A SOCIO UNICO</v>
      </c>
      <c r="C15" s="208">
        <v>1</v>
      </c>
      <c r="D15" s="209">
        <v>1</v>
      </c>
      <c r="E15" s="210">
        <v>1</v>
      </c>
      <c r="F15" s="92">
        <f t="shared" si="0"/>
        <v>1</v>
      </c>
      <c r="G15" s="790"/>
      <c r="H15" s="415">
        <f>F15/$G14</f>
        <v>1</v>
      </c>
      <c r="I15" s="793"/>
      <c r="J15" s="91">
        <f>H15*I$14</f>
        <v>10</v>
      </c>
      <c r="K15" s="796"/>
    </row>
    <row r="16" spans="1:11" ht="16.5" thickBot="1" x14ac:dyDescent="0.25">
      <c r="A16" s="805"/>
      <c r="B16" s="100" t="str">
        <f>B10</f>
        <v>OLYMPUS ITALIA SRL</v>
      </c>
      <c r="C16" s="208">
        <v>0.9</v>
      </c>
      <c r="D16" s="209">
        <v>0.9</v>
      </c>
      <c r="E16" s="210">
        <v>0.9</v>
      </c>
      <c r="F16" s="95">
        <f t="shared" si="0"/>
        <v>0.9</v>
      </c>
      <c r="G16" s="791"/>
      <c r="H16" s="418">
        <f>F16/$G14</f>
        <v>0.9</v>
      </c>
      <c r="I16" s="794"/>
      <c r="J16" s="94">
        <f>H16*I$14</f>
        <v>9</v>
      </c>
      <c r="K16" s="796"/>
    </row>
    <row r="17" spans="1:11" ht="15.75" x14ac:dyDescent="0.2">
      <c r="A17" s="786" t="s">
        <v>621</v>
      </c>
      <c r="B17" s="99" t="str">
        <f>B8</f>
        <v>CHIRURMEDICA SRL</v>
      </c>
      <c r="C17" s="217">
        <v>1</v>
      </c>
      <c r="D17" s="206">
        <v>1</v>
      </c>
      <c r="E17" s="207">
        <v>1</v>
      </c>
      <c r="F17" s="89">
        <f t="shared" si="0"/>
        <v>1</v>
      </c>
      <c r="G17" s="789">
        <f>MAX(F17:F19)</f>
        <v>1</v>
      </c>
      <c r="H17" s="414">
        <f>F17/$G17</f>
        <v>1</v>
      </c>
      <c r="I17" s="792">
        <v>5</v>
      </c>
      <c r="J17" s="88">
        <f>H17*I$17</f>
        <v>5</v>
      </c>
      <c r="K17" s="796"/>
    </row>
    <row r="18" spans="1:11" ht="15.75" x14ac:dyDescent="0.2">
      <c r="A18" s="787"/>
      <c r="B18" s="97" t="str">
        <f>B9</f>
        <v>SANIC SRL A SOCIO UNICO</v>
      </c>
      <c r="C18" s="218">
        <v>1</v>
      </c>
      <c r="D18" s="209">
        <v>1</v>
      </c>
      <c r="E18" s="210">
        <v>1</v>
      </c>
      <c r="F18" s="92">
        <f t="shared" si="0"/>
        <v>1</v>
      </c>
      <c r="G18" s="790"/>
      <c r="H18" s="415">
        <f>F18/$G17</f>
        <v>1</v>
      </c>
      <c r="I18" s="793"/>
      <c r="J18" s="91">
        <f>H18*I$17</f>
        <v>5</v>
      </c>
      <c r="K18" s="796"/>
    </row>
    <row r="19" spans="1:11" ht="16.5" thickBot="1" x14ac:dyDescent="0.25">
      <c r="A19" s="805"/>
      <c r="B19" s="405" t="str">
        <f>B10</f>
        <v>OLYMPUS ITALIA SRL</v>
      </c>
      <c r="C19" s="553">
        <v>1</v>
      </c>
      <c r="D19" s="554">
        <v>1</v>
      </c>
      <c r="E19" s="555">
        <v>1</v>
      </c>
      <c r="F19" s="101">
        <f t="shared" si="0"/>
        <v>1</v>
      </c>
      <c r="G19" s="806"/>
      <c r="H19" s="416">
        <f>F19/$G17</f>
        <v>1</v>
      </c>
      <c r="I19" s="807"/>
      <c r="J19" s="102">
        <f>H19*I$17</f>
        <v>5</v>
      </c>
      <c r="K19" s="797"/>
    </row>
    <row r="20" spans="1:11" ht="15.75" x14ac:dyDescent="0.25">
      <c r="A20" s="103"/>
      <c r="B20" s="104"/>
      <c r="C20" s="105"/>
      <c r="D20" s="105"/>
      <c r="E20" s="105"/>
      <c r="F20" s="105"/>
      <c r="G20" s="105"/>
      <c r="H20" s="105"/>
      <c r="I20" s="105"/>
      <c r="J20" s="105"/>
      <c r="K20" s="105"/>
    </row>
    <row r="21" spans="1:11" ht="16.5" thickBot="1" x14ac:dyDescent="0.3">
      <c r="A21" s="103"/>
      <c r="B21" s="104"/>
      <c r="C21" s="105"/>
      <c r="D21" s="105"/>
      <c r="E21" s="105"/>
      <c r="F21" s="105"/>
      <c r="G21" s="105"/>
      <c r="H21" s="105"/>
      <c r="I21" s="105"/>
      <c r="J21" s="105"/>
      <c r="K21" s="105"/>
    </row>
    <row r="22" spans="1:11" ht="15.75" x14ac:dyDescent="0.25">
      <c r="A22" s="798" t="s">
        <v>626</v>
      </c>
      <c r="B22" s="799"/>
      <c r="C22" s="106"/>
      <c r="D22" s="106"/>
      <c r="E22" s="106"/>
      <c r="F22" s="106"/>
      <c r="G22" s="106"/>
      <c r="H22" s="105"/>
      <c r="I22" s="105"/>
      <c r="J22" s="105"/>
      <c r="K22" s="105"/>
    </row>
    <row r="23" spans="1:11" ht="16.5" thickBot="1" x14ac:dyDescent="0.3">
      <c r="A23" s="800"/>
      <c r="B23" s="801"/>
      <c r="C23" s="106"/>
      <c r="D23" s="106"/>
      <c r="E23" s="106"/>
      <c r="F23" s="106"/>
      <c r="G23" s="106"/>
      <c r="H23" s="105"/>
      <c r="I23" s="105"/>
      <c r="J23" s="105"/>
      <c r="K23" s="105"/>
    </row>
    <row r="24" spans="1:11" ht="15.75" x14ac:dyDescent="0.25">
      <c r="A24" s="107" t="str">
        <f>B8</f>
        <v>CHIRURMEDICA SRL</v>
      </c>
      <c r="B24" s="108">
        <f>J8+J11+J14+J17</f>
        <v>61.25</v>
      </c>
      <c r="C24" s="598"/>
      <c r="D24" s="531"/>
      <c r="E24" s="531"/>
      <c r="F24" s="532"/>
      <c r="G24" s="109"/>
      <c r="H24" s="105" t="s">
        <v>625</v>
      </c>
      <c r="I24" s="105"/>
      <c r="J24" s="105"/>
      <c r="K24" s="105"/>
    </row>
    <row r="25" spans="1:11" ht="15.75" x14ac:dyDescent="0.25">
      <c r="A25" s="110" t="str">
        <f>B9</f>
        <v>SANIC SRL A SOCIO UNICO</v>
      </c>
      <c r="B25" s="111">
        <f>J9+J12+J15+J18</f>
        <v>80</v>
      </c>
      <c r="C25" s="598"/>
      <c r="D25" s="531"/>
      <c r="E25" s="531"/>
      <c r="F25" s="532"/>
      <c r="G25" s="109"/>
      <c r="H25" s="105"/>
      <c r="I25" s="105"/>
      <c r="J25" s="105"/>
      <c r="K25" s="105"/>
    </row>
    <row r="26" spans="1:11" ht="16.5" thickBot="1" x14ac:dyDescent="0.3">
      <c r="A26" s="112" t="str">
        <f>B10</f>
        <v>OLYMPUS ITALIA SRL</v>
      </c>
      <c r="B26" s="113">
        <f>J10+J13+J16+J19</f>
        <v>71.75</v>
      </c>
      <c r="C26" s="598"/>
      <c r="D26" s="531"/>
      <c r="E26" s="531"/>
      <c r="F26" s="532"/>
      <c r="G26" s="109"/>
      <c r="H26" s="105"/>
      <c r="I26" s="105"/>
      <c r="J26" s="105"/>
      <c r="K26" s="105"/>
    </row>
    <row r="27" spans="1:11" ht="15.75" x14ac:dyDescent="0.2">
      <c r="C27" s="536"/>
      <c r="D27" s="543"/>
      <c r="E27" s="536"/>
      <c r="F27" s="536"/>
    </row>
    <row r="28" spans="1:11" ht="15.75" x14ac:dyDescent="0.2">
      <c r="D28" s="429"/>
    </row>
    <row r="29" spans="1:11" x14ac:dyDescent="0.2">
      <c r="D29" s="229"/>
    </row>
  </sheetData>
  <sheetProtection formatCells="0" formatColumns="0" formatRows="0" insertColumns="0" insertRows="0" insertHyperlinks="0" deleteColumns="0" deleteRows="0" sort="0" autoFilter="0" pivotTables="0"/>
  <mergeCells count="19">
    <mergeCell ref="A8:A10"/>
    <mergeCell ref="G8:G10"/>
    <mergeCell ref="I8:I10"/>
    <mergeCell ref="I11:I13"/>
    <mergeCell ref="K8:K19"/>
    <mergeCell ref="I17:I19"/>
    <mergeCell ref="I14:I16"/>
    <mergeCell ref="B1:K1"/>
    <mergeCell ref="A2:K2"/>
    <mergeCell ref="A3:K3"/>
    <mergeCell ref="A4:K4"/>
    <mergeCell ref="A5:K6"/>
    <mergeCell ref="A22:B23"/>
    <mergeCell ref="A11:A13"/>
    <mergeCell ref="G11:G13"/>
    <mergeCell ref="G14:G16"/>
    <mergeCell ref="G17:G19"/>
    <mergeCell ref="A17:A19"/>
    <mergeCell ref="A14:A16"/>
  </mergeCells>
  <conditionalFormatting sqref="F24:F26">
    <cfRule type="colorScale" priority="1">
      <colorScale>
        <cfvo type="min"/>
        <cfvo type="percentile" val="50"/>
        <cfvo type="max"/>
        <color rgb="FFF8696B"/>
        <color rgb="FFFFEB84"/>
        <color rgb="FF63BE7B"/>
      </colorScale>
    </cfRule>
  </conditionalFormatting>
  <pageMargins left="0.25" right="0.25" top="0.75" bottom="0.75" header="0.3" footer="0.3"/>
  <pageSetup paperSize="8"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350</vt:i4>
      </vt:variant>
      <vt:variant>
        <vt:lpstr>Intervalli denominati</vt:lpstr>
      </vt:variant>
      <vt:variant>
        <vt:i4>2</vt:i4>
      </vt:variant>
    </vt:vector>
  </HeadingPairs>
  <TitlesOfParts>
    <vt:vector size="352" baseType="lpstr">
      <vt:lpstr>Elenco Lotti</vt:lpstr>
      <vt:lpstr>Foglio1</vt:lpstr>
      <vt:lpstr>Foglio2</vt:lpstr>
      <vt:lpstr>Criteri di Qualità</vt:lpstr>
      <vt:lpstr>LOTTO 1</vt:lpstr>
      <vt:lpstr>ECONOMICA LOTTO 1</vt:lpstr>
      <vt:lpstr>LOTTO 2</vt:lpstr>
      <vt:lpstr>ECONOMICA LOTTO 2</vt:lpstr>
      <vt:lpstr>LOTTO 3</vt:lpstr>
      <vt:lpstr>ECONOMICA LOTTO 3</vt:lpstr>
      <vt:lpstr>LOTTO 4</vt:lpstr>
      <vt:lpstr>ECONOMICA LOTTO 4</vt:lpstr>
      <vt:lpstr>LOTTO 5</vt:lpstr>
      <vt:lpstr>ECONOMICA LOTTO 5</vt:lpstr>
      <vt:lpstr>LOTTO 6</vt:lpstr>
      <vt:lpstr>ECONOMICA LOTTO 6</vt:lpstr>
      <vt:lpstr>LOTTO 7</vt:lpstr>
      <vt:lpstr>ECONOMICA LOTTO 7</vt:lpstr>
      <vt:lpstr>LOTTO 8</vt:lpstr>
      <vt:lpstr>ECONOMICA LOTTO 8</vt:lpstr>
      <vt:lpstr>LOTTO 9</vt:lpstr>
      <vt:lpstr>ECONOMICA LOTTO 9</vt:lpstr>
      <vt:lpstr>LOTTO 10</vt:lpstr>
      <vt:lpstr>ECONOMICA LOTTO 10</vt:lpstr>
      <vt:lpstr>LOTTO 11</vt:lpstr>
      <vt:lpstr>ECONOMICA LOTTO 11</vt:lpstr>
      <vt:lpstr>LOTTO 12</vt:lpstr>
      <vt:lpstr>ECONOMICA LOTTO 12</vt:lpstr>
      <vt:lpstr>LOTTO 13</vt:lpstr>
      <vt:lpstr>ECONOMICA LOTTO 13</vt:lpstr>
      <vt:lpstr>LOTTO 14</vt:lpstr>
      <vt:lpstr>ECONOMICA LOTTO 14</vt:lpstr>
      <vt:lpstr>LOTTO 15</vt:lpstr>
      <vt:lpstr>ECONOMICA LOTTO 15</vt:lpstr>
      <vt:lpstr>LOTTO 16</vt:lpstr>
      <vt:lpstr>ECONOMICA LOTTO 16</vt:lpstr>
      <vt:lpstr>LOTTO 17</vt:lpstr>
      <vt:lpstr>ECONOMICA LOTTO 17</vt:lpstr>
      <vt:lpstr>LOTTO 18</vt:lpstr>
      <vt:lpstr>ECONOMICA LOTTO 18</vt:lpstr>
      <vt:lpstr>LOTTO 19</vt:lpstr>
      <vt:lpstr>ECONOMICA LOTTO 19</vt:lpstr>
      <vt:lpstr>LOTTO 20</vt:lpstr>
      <vt:lpstr>ECONOMICA LOTTO 20</vt:lpstr>
      <vt:lpstr>LOTTO 21</vt:lpstr>
      <vt:lpstr>ECONOMICA LOTTO 21</vt:lpstr>
      <vt:lpstr>LOTTO 22</vt:lpstr>
      <vt:lpstr>ECONOMICA LOTTO 22</vt:lpstr>
      <vt:lpstr>LOTTO 23</vt:lpstr>
      <vt:lpstr>ECONOMICA LOTTO 23</vt:lpstr>
      <vt:lpstr>LOTTO 24</vt:lpstr>
      <vt:lpstr>ECONOMICA LOTTO 24</vt:lpstr>
      <vt:lpstr>LOTTO 25</vt:lpstr>
      <vt:lpstr>ECONOMICA LOTTO 25</vt:lpstr>
      <vt:lpstr>LOTTO 26</vt:lpstr>
      <vt:lpstr>ECONOMICA LOTTO 26</vt:lpstr>
      <vt:lpstr>LOTTO 27</vt:lpstr>
      <vt:lpstr>ECONOMICA LOTTO 27</vt:lpstr>
      <vt:lpstr>LOTTO 28</vt:lpstr>
      <vt:lpstr>ECONOMICA LOTTO 28</vt:lpstr>
      <vt:lpstr>LOTTO 29</vt:lpstr>
      <vt:lpstr>ECONOMICA LOTTO 29</vt:lpstr>
      <vt:lpstr>LOTTO 30</vt:lpstr>
      <vt:lpstr>ECONOMICA LOTTO 30</vt:lpstr>
      <vt:lpstr>LOTTO 31</vt:lpstr>
      <vt:lpstr>ECONOMICA LOTTO 31</vt:lpstr>
      <vt:lpstr>LOTTO 32</vt:lpstr>
      <vt:lpstr>ECONOMICA LOTTO 32</vt:lpstr>
      <vt:lpstr>LOTTO 33</vt:lpstr>
      <vt:lpstr>ECONOMICA LOTTO 33</vt:lpstr>
      <vt:lpstr>LOTTO 34</vt:lpstr>
      <vt:lpstr>ECONOMICA LOTTO 34</vt:lpstr>
      <vt:lpstr>LOTTO 35</vt:lpstr>
      <vt:lpstr>ECONOMICA LOTTO 35</vt:lpstr>
      <vt:lpstr>LOTTO 36</vt:lpstr>
      <vt:lpstr>ECONOMICA LOTTO 36</vt:lpstr>
      <vt:lpstr>LOTTO 37</vt:lpstr>
      <vt:lpstr>ECONOMICA LOTTO 37</vt:lpstr>
      <vt:lpstr>LOTTO 38</vt:lpstr>
      <vt:lpstr>ECONOMICA LOTTO 38</vt:lpstr>
      <vt:lpstr>LOTTO 39</vt:lpstr>
      <vt:lpstr>ECONOMICA LOTTO 39</vt:lpstr>
      <vt:lpstr>LOTTO 40</vt:lpstr>
      <vt:lpstr>ECONOMICA LOTTO 40</vt:lpstr>
      <vt:lpstr>LOTTO 41</vt:lpstr>
      <vt:lpstr>ECONOMICA LOTTO 41</vt:lpstr>
      <vt:lpstr>LOTTO 42</vt:lpstr>
      <vt:lpstr>ECONOMICA LOTTO 42</vt:lpstr>
      <vt:lpstr>LOTTO 43</vt:lpstr>
      <vt:lpstr>ECONOMICA LOTTO 43</vt:lpstr>
      <vt:lpstr>LOTTO 44  </vt:lpstr>
      <vt:lpstr>ECONOMICA LOTTO 44</vt:lpstr>
      <vt:lpstr>LOTTO 45</vt:lpstr>
      <vt:lpstr>ECONOMICA LOTTO 45</vt:lpstr>
      <vt:lpstr>LOTTO 46</vt:lpstr>
      <vt:lpstr>ECONOMICA LOTTO 46</vt:lpstr>
      <vt:lpstr>LOTTO 47</vt:lpstr>
      <vt:lpstr>ECONOMICA LOTTO 47</vt:lpstr>
      <vt:lpstr>LOTTO 48</vt:lpstr>
      <vt:lpstr>ECONOMICA LOTTO 48</vt:lpstr>
      <vt:lpstr>LOTTO 49</vt:lpstr>
      <vt:lpstr>ECONOMICA LOTTO 49</vt:lpstr>
      <vt:lpstr> LOTTO 50 </vt:lpstr>
      <vt:lpstr>ECONOMICA LOTTO 50 </vt:lpstr>
      <vt:lpstr>LOTTO 51</vt:lpstr>
      <vt:lpstr>ECONOMICA LOTTO 51</vt:lpstr>
      <vt:lpstr>LOTTO 52</vt:lpstr>
      <vt:lpstr>ECONOMICA LOTTO 52</vt:lpstr>
      <vt:lpstr>LOTTO 53</vt:lpstr>
      <vt:lpstr>ECONOMICA LOTTO 53</vt:lpstr>
      <vt:lpstr>LOTTO 54</vt:lpstr>
      <vt:lpstr>ECONOMICA LOTTO 54</vt:lpstr>
      <vt:lpstr>LOTTO 55</vt:lpstr>
      <vt:lpstr>ECONOMICA LOTTO 55</vt:lpstr>
      <vt:lpstr>LOTTO 56</vt:lpstr>
      <vt:lpstr>ECONOMICA LOTTO 56</vt:lpstr>
      <vt:lpstr>LOTTO 57</vt:lpstr>
      <vt:lpstr>ECONOMICA LOTTO 57</vt:lpstr>
      <vt:lpstr>LOTTO 58</vt:lpstr>
      <vt:lpstr>ECONOMICA LOTTO 58</vt:lpstr>
      <vt:lpstr>LOTTO 59</vt:lpstr>
      <vt:lpstr>ECONOMICA LOTTO 59</vt:lpstr>
      <vt:lpstr>LOTTO 60</vt:lpstr>
      <vt:lpstr>ECONOMICA LOTTO 60</vt:lpstr>
      <vt:lpstr>LOTTO 61</vt:lpstr>
      <vt:lpstr>ECONOMICA LOTTO 61</vt:lpstr>
      <vt:lpstr>LOTTO 62</vt:lpstr>
      <vt:lpstr>ECONOMICA LOTTO 62</vt:lpstr>
      <vt:lpstr>LOTTO 63</vt:lpstr>
      <vt:lpstr>ECONOMICA LOTTO 63</vt:lpstr>
      <vt:lpstr>LOTTO 64</vt:lpstr>
      <vt:lpstr>ECONOMICA LOTTO 64</vt:lpstr>
      <vt:lpstr>LOTTO 65</vt:lpstr>
      <vt:lpstr>ECONOMICA LOTTO 65</vt:lpstr>
      <vt:lpstr>LOTTO 66</vt:lpstr>
      <vt:lpstr>ECONOMICA LOTTO 66</vt:lpstr>
      <vt:lpstr>LOTTO 67</vt:lpstr>
      <vt:lpstr>ECONOMICA LOTTO 67</vt:lpstr>
      <vt:lpstr>LOTTO 68</vt:lpstr>
      <vt:lpstr>ECONOMICA LOTTO 68</vt:lpstr>
      <vt:lpstr>LOTTO 69</vt:lpstr>
      <vt:lpstr>ECONOMICA LOTTO 69</vt:lpstr>
      <vt:lpstr>LOTTO 70</vt:lpstr>
      <vt:lpstr>ECONOMICA LOTTO 70</vt:lpstr>
      <vt:lpstr>LOTTO 71</vt:lpstr>
      <vt:lpstr>ECONOMICA LOTTO 71</vt:lpstr>
      <vt:lpstr>LOTTO 72</vt:lpstr>
      <vt:lpstr>ECONOMICA LOTTO 72</vt:lpstr>
      <vt:lpstr>LOTTO 73</vt:lpstr>
      <vt:lpstr>ECONOMICA LOTTO 73</vt:lpstr>
      <vt:lpstr>LOTTO 74</vt:lpstr>
      <vt:lpstr>ECONOMICA LOTTO 74</vt:lpstr>
      <vt:lpstr>LOTTO 75</vt:lpstr>
      <vt:lpstr>ECONOMICA LOTTO 75</vt:lpstr>
      <vt:lpstr>LOTTO 76</vt:lpstr>
      <vt:lpstr>ECONOMICA LOTTO 76</vt:lpstr>
      <vt:lpstr>LOTTO 77</vt:lpstr>
      <vt:lpstr>ECONOMICA LOTTO 77</vt:lpstr>
      <vt:lpstr>LOTTO 78</vt:lpstr>
      <vt:lpstr>ECONOMICA LOTTO 78</vt:lpstr>
      <vt:lpstr>LOTTO 79</vt:lpstr>
      <vt:lpstr>ECONOMICA LOTTO 79</vt:lpstr>
      <vt:lpstr>LOTTO 80</vt:lpstr>
      <vt:lpstr>ECONOMICA LOTTO 80</vt:lpstr>
      <vt:lpstr>LOTTO 81</vt:lpstr>
      <vt:lpstr>ECONOMICA LOTTO 81</vt:lpstr>
      <vt:lpstr>LOTTO 82</vt:lpstr>
      <vt:lpstr>ECONOMICA LOTTO 82</vt:lpstr>
      <vt:lpstr>LOTTO 83</vt:lpstr>
      <vt:lpstr>ECONOMICA LOTTO 83</vt:lpstr>
      <vt:lpstr>LOTTO 84</vt:lpstr>
      <vt:lpstr>ECONOMICA LOTTO 84</vt:lpstr>
      <vt:lpstr>LOTTO 85</vt:lpstr>
      <vt:lpstr>ECONOMICA LOTTO 85</vt:lpstr>
      <vt:lpstr>LOTTO 86</vt:lpstr>
      <vt:lpstr>ECONOMICA LOTTO 86</vt:lpstr>
      <vt:lpstr>LOTTO 87</vt:lpstr>
      <vt:lpstr>ECONOMICA LOTTO 87</vt:lpstr>
      <vt:lpstr>LOTTO 88</vt:lpstr>
      <vt:lpstr>ECONOMICA LOTTO 88</vt:lpstr>
      <vt:lpstr>LOTTO 89</vt:lpstr>
      <vt:lpstr>ECONOMICA LOTTO 89</vt:lpstr>
      <vt:lpstr>LOTTO 90</vt:lpstr>
      <vt:lpstr>ECONOMICA LOTTO 90</vt:lpstr>
      <vt:lpstr>LOTTO 91</vt:lpstr>
      <vt:lpstr>ECONOMICA LOTTO 91</vt:lpstr>
      <vt:lpstr>LOTTO 92</vt:lpstr>
      <vt:lpstr>ECONOMICA LOTTO 92</vt:lpstr>
      <vt:lpstr>LOTTO 93</vt:lpstr>
      <vt:lpstr>ECONOMICA LOTTO 93</vt:lpstr>
      <vt:lpstr>LOTTO 94</vt:lpstr>
      <vt:lpstr>ECONOMICA LOTTO 94</vt:lpstr>
      <vt:lpstr>LOTTO 95</vt:lpstr>
      <vt:lpstr>ECONOMICA LOTTO 95</vt:lpstr>
      <vt:lpstr>LOTTO 96</vt:lpstr>
      <vt:lpstr>ECONOMICA LOTTO 96</vt:lpstr>
      <vt:lpstr>LOTTO 97</vt:lpstr>
      <vt:lpstr>ECONOMICA LOTTO 97</vt:lpstr>
      <vt:lpstr>LOTTO 98</vt:lpstr>
      <vt:lpstr>ECONOMICA LOTTO 98</vt:lpstr>
      <vt:lpstr>LOTTO 99</vt:lpstr>
      <vt:lpstr>ECONOMICA LOTTO 99</vt:lpstr>
      <vt:lpstr>LOTTO 100</vt:lpstr>
      <vt:lpstr>ECONOMICA LOTTO 100</vt:lpstr>
      <vt:lpstr>LOTTO 101</vt:lpstr>
      <vt:lpstr>ECONOMICA LOTTO 101</vt:lpstr>
      <vt:lpstr>LOTTO 102</vt:lpstr>
      <vt:lpstr>ECONOMICA LOTTO 102</vt:lpstr>
      <vt:lpstr>LOTTO 103</vt:lpstr>
      <vt:lpstr>ECONOMICA LOTTO 103</vt:lpstr>
      <vt:lpstr>LOTTO 104</vt:lpstr>
      <vt:lpstr>ECONOMICA LOTTO 104</vt:lpstr>
      <vt:lpstr>LOTTO 105</vt:lpstr>
      <vt:lpstr>ECONOMICA LOTTO 105</vt:lpstr>
      <vt:lpstr>LOTTO 106</vt:lpstr>
      <vt:lpstr>ECONOMICA LOTTO 106</vt:lpstr>
      <vt:lpstr>LOTTO 107</vt:lpstr>
      <vt:lpstr>ECONOMICA LOTTO 107</vt:lpstr>
      <vt:lpstr>LOTTO 108</vt:lpstr>
      <vt:lpstr>ECONOMICA LOTTO 108</vt:lpstr>
      <vt:lpstr>LOTTO 109</vt:lpstr>
      <vt:lpstr>ECONOMICA LOTTO 109</vt:lpstr>
      <vt:lpstr>LOTTO 110</vt:lpstr>
      <vt:lpstr>ECONOMICA LOTTO 110</vt:lpstr>
      <vt:lpstr>LOTTO 111</vt:lpstr>
      <vt:lpstr>ECONOMICA LOTTO 111</vt:lpstr>
      <vt:lpstr>LOTTO 112</vt:lpstr>
      <vt:lpstr>ECONOMICA LOTTO 112</vt:lpstr>
      <vt:lpstr>LOTTO 113</vt:lpstr>
      <vt:lpstr>ECONOMICA LOTTO 113</vt:lpstr>
      <vt:lpstr>LOTTO 114</vt:lpstr>
      <vt:lpstr>ECONOMICA LOTTO 114</vt:lpstr>
      <vt:lpstr>LOTTO 115</vt:lpstr>
      <vt:lpstr>ECONOMICA LOTTO 115</vt:lpstr>
      <vt:lpstr>LOTTO 116</vt:lpstr>
      <vt:lpstr>ECONOMICA LOTTO 116</vt:lpstr>
      <vt:lpstr>LOTTO 117</vt:lpstr>
      <vt:lpstr>ECONOMICA LOTTO 117</vt:lpstr>
      <vt:lpstr>LOTTO 118</vt:lpstr>
      <vt:lpstr>ECONOMICA LOTTO 118</vt:lpstr>
      <vt:lpstr>LOTTO 119</vt:lpstr>
      <vt:lpstr>ECONOMICA LOTTO 119</vt:lpstr>
      <vt:lpstr>LOTTO 120</vt:lpstr>
      <vt:lpstr>ECONOMICA LOTTO 120</vt:lpstr>
      <vt:lpstr>LOTTO 121</vt:lpstr>
      <vt:lpstr>ECONOMICA LOTTO 121</vt:lpstr>
      <vt:lpstr>LOTTO 122</vt:lpstr>
      <vt:lpstr>ECONOMICA LOTTO 122</vt:lpstr>
      <vt:lpstr>LOTTO 123</vt:lpstr>
      <vt:lpstr>ECONOMICA LOTTO 123</vt:lpstr>
      <vt:lpstr>LOTTO 124</vt:lpstr>
      <vt:lpstr>ECONOMICA LOTTO 124</vt:lpstr>
      <vt:lpstr>LOTTO 125</vt:lpstr>
      <vt:lpstr>ECONOMICA LOTTO 125</vt:lpstr>
      <vt:lpstr>LOTTO 126</vt:lpstr>
      <vt:lpstr>ECONOMICA LOTTO 126</vt:lpstr>
      <vt:lpstr>LOTTO 127</vt:lpstr>
      <vt:lpstr>ECONOMICA LOTTO 127</vt:lpstr>
      <vt:lpstr>LOTTO 128</vt:lpstr>
      <vt:lpstr>ECONOMICA LOTTO 128</vt:lpstr>
      <vt:lpstr>LOTTO 129</vt:lpstr>
      <vt:lpstr>ECONOMICA LOTTO 129</vt:lpstr>
      <vt:lpstr>LOTTO 130</vt:lpstr>
      <vt:lpstr>ECONOMICA LOTTO 130</vt:lpstr>
      <vt:lpstr>LOTTO 131</vt:lpstr>
      <vt:lpstr>ECONOMICA LOTTO 131</vt:lpstr>
      <vt:lpstr>LOTTO 132</vt:lpstr>
      <vt:lpstr>ECONOMICA LOTTO 132</vt:lpstr>
      <vt:lpstr>LOTTO 133</vt:lpstr>
      <vt:lpstr>ECONOMICA LOTTO 133</vt:lpstr>
      <vt:lpstr>LOTTO 134</vt:lpstr>
      <vt:lpstr>ECONOMICA LOTTO 134</vt:lpstr>
      <vt:lpstr>LOTTO 135</vt:lpstr>
      <vt:lpstr>ECONOMICA LOTTO 135</vt:lpstr>
      <vt:lpstr>LOTTO 136</vt:lpstr>
      <vt:lpstr>ECONOMICA LOTTO 136</vt:lpstr>
      <vt:lpstr>LOTTO 137</vt:lpstr>
      <vt:lpstr>ECONOMICA LOTTO 137</vt:lpstr>
      <vt:lpstr>LOTTO 138</vt:lpstr>
      <vt:lpstr>ECONOMICA LOTTO 138</vt:lpstr>
      <vt:lpstr>LOTTO 139</vt:lpstr>
      <vt:lpstr>ECONOMICA LOTTO 139</vt:lpstr>
      <vt:lpstr>LOTTO 140</vt:lpstr>
      <vt:lpstr>ECONOMICA LOTTO 140</vt:lpstr>
      <vt:lpstr>LOTTO 141</vt:lpstr>
      <vt:lpstr>ECONOMICA LOTTO 141</vt:lpstr>
      <vt:lpstr>LOTTO 142</vt:lpstr>
      <vt:lpstr>ECONOMICA LOTTO 142</vt:lpstr>
      <vt:lpstr>LOTTO 143</vt:lpstr>
      <vt:lpstr>ECONOMICA LOTTO 143</vt:lpstr>
      <vt:lpstr>LOTTO 144</vt:lpstr>
      <vt:lpstr>ECONOMICA LOTTO 144</vt:lpstr>
      <vt:lpstr>LOTTO 145</vt:lpstr>
      <vt:lpstr>ECONOMICA LOTTO 145</vt:lpstr>
      <vt:lpstr>LOTTO 146</vt:lpstr>
      <vt:lpstr>ECONOMICA LOTTO 146</vt:lpstr>
      <vt:lpstr>LOTTO 147</vt:lpstr>
      <vt:lpstr>ECONOMICA LOTTO 147</vt:lpstr>
      <vt:lpstr>LOTTO 148</vt:lpstr>
      <vt:lpstr>ECONOMICA LOTTO 148</vt:lpstr>
      <vt:lpstr>LOTTO 149</vt:lpstr>
      <vt:lpstr>ECONOMICA LOTTO 149</vt:lpstr>
      <vt:lpstr>LOTTO 150</vt:lpstr>
      <vt:lpstr>ECONOMICA LOTTO 150</vt:lpstr>
      <vt:lpstr>LOTTO 151</vt:lpstr>
      <vt:lpstr>ECONOMICA LOTTO 151</vt:lpstr>
      <vt:lpstr>LOTTO 152</vt:lpstr>
      <vt:lpstr>ECONOMICA LOTTO 152</vt:lpstr>
      <vt:lpstr>LOTTO 153</vt:lpstr>
      <vt:lpstr>ECONOMICA LOTTO 153</vt:lpstr>
      <vt:lpstr>LOTTO 154</vt:lpstr>
      <vt:lpstr>ECONOMICA LOTTO 154</vt:lpstr>
      <vt:lpstr>LOTTO 155</vt:lpstr>
      <vt:lpstr>ECONOMICA LOTTO 155</vt:lpstr>
      <vt:lpstr>LOTTO 156</vt:lpstr>
      <vt:lpstr>ECONOMICA LOTTO 156</vt:lpstr>
      <vt:lpstr>LOTTO 157</vt:lpstr>
      <vt:lpstr>ECONOMICA LOTTO 157</vt:lpstr>
      <vt:lpstr>LOTTO 158</vt:lpstr>
      <vt:lpstr>ECONOMICA LOTTO 158</vt:lpstr>
      <vt:lpstr>LOTTO 159</vt:lpstr>
      <vt:lpstr>ECONOMICA LOTTO 159</vt:lpstr>
      <vt:lpstr>LOTTO 160</vt:lpstr>
      <vt:lpstr>ECONOMICA LOTTO 160</vt:lpstr>
      <vt:lpstr>LOTTO 161</vt:lpstr>
      <vt:lpstr>ECONOMICA LOTTO 161</vt:lpstr>
      <vt:lpstr>LOTTO 162</vt:lpstr>
      <vt:lpstr>ECONOMICA LOTTO 162</vt:lpstr>
      <vt:lpstr>LOTTO 163</vt:lpstr>
      <vt:lpstr>ECONOMICA LOTTO 163</vt:lpstr>
      <vt:lpstr>LOTTO 164</vt:lpstr>
      <vt:lpstr>ECONOMICA LOTTO 164</vt:lpstr>
      <vt:lpstr>LOTTO 165</vt:lpstr>
      <vt:lpstr>ECONOMICA LOTTO 165</vt:lpstr>
      <vt:lpstr>LOTTO 166</vt:lpstr>
      <vt:lpstr>ECONOMICA LOTTO 166</vt:lpstr>
      <vt:lpstr>LOTTO 167</vt:lpstr>
      <vt:lpstr>ECONOMICA LOTTO 167</vt:lpstr>
      <vt:lpstr>LOTTO 168</vt:lpstr>
      <vt:lpstr>ECONOMICA LOTTO 168</vt:lpstr>
      <vt:lpstr>LOTTO 169</vt:lpstr>
      <vt:lpstr>ECONOMICA LOTTO 169</vt:lpstr>
      <vt:lpstr>LOTTO 170</vt:lpstr>
      <vt:lpstr>ECONOMICA LOTTO 170</vt:lpstr>
      <vt:lpstr>LOTTO 171</vt:lpstr>
      <vt:lpstr>ECONOMICA LOTTO 171</vt:lpstr>
      <vt:lpstr>LOTTO 172</vt:lpstr>
      <vt:lpstr>ECONOMICA LOTTO 172</vt:lpstr>
      <vt:lpstr>LOTTO 173</vt:lpstr>
      <vt:lpstr>ECONOMICA LOTTO 173</vt:lpstr>
      <vt:lpstr>'Elenco Lotti'!Area_stampa</vt:lpstr>
      <vt:lpstr>'Elenco Lotti'!Titoli_stampa</vt:lpstr>
    </vt:vector>
  </TitlesOfParts>
  <Company>Azienda Policlinico Umberto 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Farmacia</dc:creator>
  <cp:lastModifiedBy>Di Gianvito Anna</cp:lastModifiedBy>
  <cp:lastPrinted>2024-04-09T14:52:55Z</cp:lastPrinted>
  <dcterms:created xsi:type="dcterms:W3CDTF">2006-07-03T08:07:13Z</dcterms:created>
  <dcterms:modified xsi:type="dcterms:W3CDTF">2024-04-23T07:02:38Z</dcterms:modified>
</cp:coreProperties>
</file>