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Frontespizio+indice" sheetId="1" r:id="rId1"/>
    <sheet name="Riepilogo valore patrimonio" sheetId="2" r:id="rId2"/>
  </sheets>
  <definedNames>
    <definedName name="_xlnm.Print_Area" localSheetId="0">'Frontespizio+indice'!$A$1:$J$475</definedName>
    <definedName name="_xlnm.Print_Area" localSheetId="1">'Riepilogo valore patrimonio'!$A$1:$K$82</definedName>
  </definedNames>
  <calcPr fullCalcOnLoad="1"/>
</workbook>
</file>

<file path=xl/sharedStrings.xml><?xml version="1.0" encoding="utf-8"?>
<sst xmlns="http://schemas.openxmlformats.org/spreadsheetml/2006/main" count="948" uniqueCount="419">
  <si>
    <r>
      <t xml:space="preserve">UBICAZIONE: </t>
    </r>
    <r>
      <rPr>
        <sz val="12"/>
        <rFont val="Arial"/>
        <family val="2"/>
      </rPr>
      <t>COMUNE DI ATRI - VIA S. SPIRITO</t>
    </r>
  </si>
  <si>
    <r>
      <t>NOTE:</t>
    </r>
    <r>
      <rPr>
        <sz val="12"/>
        <rFont val="Arial"/>
        <family val="2"/>
      </rPr>
      <t xml:space="preserve"> EDIFICIO ADIBITO A CASA DI RIPOSO PER ANZIANI S. RITA</t>
    </r>
  </si>
  <si>
    <t>VALORE TERRENI
INCREMENTATO DEL 25%</t>
  </si>
  <si>
    <t>NOTE: terreni in Viale Cavour pertinenziali</t>
  </si>
  <si>
    <r>
      <t xml:space="preserve">UBICAZIONE: </t>
    </r>
    <r>
      <rPr>
        <sz val="14"/>
        <rFont val="Arial"/>
        <family val="2"/>
      </rPr>
      <t>COMUNE  DI   TERAMO - VIA PO.</t>
    </r>
  </si>
  <si>
    <t>rendita catastale risultante da apposita visura, moltiplicata per il coefficiente 75 (coefficiente utilizzato dagli uffici finanziari di accertamento).</t>
  </si>
  <si>
    <t>Al valore catastale così determinato è stato attribuito un incremento secondo il criterio per la determinazione dell'Imposta di Registro, ovvero:</t>
  </si>
  <si>
    <t>mq. 392</t>
  </si>
  <si>
    <r>
      <t xml:space="preserve">UBICAZIONE: </t>
    </r>
    <r>
      <rPr>
        <sz val="12"/>
        <rFont val="Arial"/>
        <family val="2"/>
      </rPr>
      <t>COMUNE  DI   TERAMO   -  complesso ex Ospedale Psichiatrico in Via Saliceti</t>
    </r>
  </si>
  <si>
    <t>PRESIDIO  DI  GIULIANOVA</t>
  </si>
  <si>
    <t>COMUNE  DI  GIULIANOVA</t>
  </si>
  <si>
    <t>25.10</t>
  </si>
  <si>
    <t>semin. Arb.</t>
  </si>
  <si>
    <t>31.80</t>
  </si>
  <si>
    <t>62.90</t>
  </si>
  <si>
    <t>9.50</t>
  </si>
  <si>
    <t>4.20</t>
  </si>
  <si>
    <t>486
487</t>
  </si>
  <si>
    <r>
      <t>UBICAZIONE:</t>
    </r>
    <r>
      <rPr>
        <sz val="12"/>
        <rFont val="Arial"/>
        <family val="2"/>
      </rPr>
      <t xml:space="preserve"> COMUNE DI GIULIANOVA</t>
    </r>
  </si>
  <si>
    <r>
      <t>NOTE:</t>
    </r>
    <r>
      <rPr>
        <sz val="12"/>
        <rFont val="Arial"/>
        <family val="2"/>
      </rPr>
      <t xml:space="preserve"> FABBRICATO EX OSPEDALE VIALE DELLO SPLENDORE</t>
    </r>
  </si>
  <si>
    <t>Contrada   Casalena</t>
  </si>
  <si>
    <t>FG. 65: partt. 376 - 377 - 378 - 379 - 380 - 381 - 382 - 383 - 384 - 385  (della sup. cadauno di 0.03). Su ognuna insiste un pilone ANAS.</t>
  </si>
  <si>
    <t>NOTE: terreni in Corso Porta Romana</t>
  </si>
  <si>
    <t>edificio ex Ravasco - Via Cavour 46</t>
  </si>
  <si>
    <t>Sant'Egidio alla Vibrata</t>
  </si>
  <si>
    <r>
      <t xml:space="preserve">UBICAZIONE: </t>
    </r>
    <r>
      <rPr>
        <sz val="12"/>
        <rFont val="Arial"/>
        <family val="2"/>
      </rPr>
      <t>COMUNE DI SANT' EGIDIO ALLA VIBRATA</t>
    </r>
  </si>
  <si>
    <t>PRESIDIO  DI  SANT'OMERO</t>
  </si>
  <si>
    <r>
      <t xml:space="preserve">UBICAZIONE: </t>
    </r>
    <r>
      <rPr>
        <sz val="12"/>
        <rFont val="Arial"/>
        <family val="2"/>
      </rPr>
      <t>COMUNE DI BASCIANO (TE)</t>
    </r>
  </si>
  <si>
    <t>2 vani</t>
  </si>
  <si>
    <t>7 vani</t>
  </si>
  <si>
    <t>5,5 vani</t>
  </si>
  <si>
    <t>6 vani</t>
  </si>
  <si>
    <t xml:space="preserve">CRITERI   DI  VALUTAZIONE </t>
  </si>
  <si>
    <t>Per la determinazione del  Patrimonio Immobiliare ASL sono stati adottati i seguenti criteri:</t>
  </si>
  <si>
    <t>TERRENI:</t>
  </si>
  <si>
    <t>FABBRICATI:</t>
  </si>
  <si>
    <t>Rendita catastale aumentata del 25%;</t>
  </si>
  <si>
    <t>Rendita catastale aumentata del 5%.</t>
  </si>
  <si>
    <t>PER I FABBRICATI:</t>
  </si>
  <si>
    <t>PER I TERRENI:</t>
  </si>
  <si>
    <r>
      <t xml:space="preserve">UBICAZIONE: </t>
    </r>
    <r>
      <rPr>
        <sz val="12"/>
        <rFont val="Arial"/>
        <family val="2"/>
      </rPr>
      <t xml:space="preserve">COMUNE  DI  TERAMO      </t>
    </r>
    <r>
      <rPr>
        <b/>
        <sz val="12"/>
        <rFont val="Arial"/>
        <family val="2"/>
      </rPr>
      <t>NOTE</t>
    </r>
    <r>
      <rPr>
        <sz val="12"/>
        <rFont val="Arial"/>
        <family val="2"/>
      </rPr>
      <t>:  terreni e fabbricato rurale in località Cartecchio</t>
    </r>
  </si>
  <si>
    <t>Corropoli  - contrada Colli</t>
  </si>
  <si>
    <t>C.da Colli</t>
  </si>
  <si>
    <t>*Euro 2.024,51</t>
  </si>
  <si>
    <t>00.39</t>
  </si>
  <si>
    <t>semin.arbor.</t>
  </si>
  <si>
    <t>25.03</t>
  </si>
  <si>
    <t>4.80</t>
  </si>
  <si>
    <t>5.50</t>
  </si>
  <si>
    <t>16.6</t>
  </si>
  <si>
    <t>11.20</t>
  </si>
  <si>
    <t>32.40</t>
  </si>
  <si>
    <t>semin. arbor</t>
  </si>
  <si>
    <t>24.80</t>
  </si>
  <si>
    <t>mq. 11</t>
  </si>
  <si>
    <t>ATRI</t>
  </si>
  <si>
    <t>BISENTI</t>
  </si>
  <si>
    <t>PRESIDIO DI SANT'OMERO</t>
  </si>
  <si>
    <t>GIULIANOVA</t>
  </si>
  <si>
    <t>CORROPOLI</t>
  </si>
  <si>
    <t>SANT'EGIDIO</t>
  </si>
  <si>
    <t>Ubicazione</t>
  </si>
  <si>
    <t>Largo S. Spirito n. 9 P. T.1-2-</t>
  </si>
  <si>
    <t>S.S. 80</t>
  </si>
  <si>
    <t>Via Saliceti</t>
  </si>
  <si>
    <t>Basciano</t>
  </si>
  <si>
    <t>Bisenti</t>
  </si>
  <si>
    <t>D/1</t>
  </si>
  <si>
    <t>Comune di S. Egidio alla Vibrata</t>
  </si>
  <si>
    <t>CRITERI  DI  VALUTAZIONE</t>
  </si>
  <si>
    <t>RIEPILOGO  VALORE   PATRIMONIO</t>
  </si>
  <si>
    <t>COMUNE  DI  SANT'EGIDIO  ALLA  VIBRATA</t>
  </si>
  <si>
    <t>57.90</t>
  </si>
  <si>
    <t>COMUNE  DI  CORROPOLI</t>
  </si>
  <si>
    <t>1.72.00</t>
  </si>
  <si>
    <t>fab.rurale</t>
  </si>
  <si>
    <t>29.20</t>
  </si>
  <si>
    <t>12.50</t>
  </si>
  <si>
    <t>1.40</t>
  </si>
  <si>
    <t>47.40</t>
  </si>
  <si>
    <t>22.30</t>
  </si>
  <si>
    <t>21.70</t>
  </si>
  <si>
    <t xml:space="preserve">                                                                              Sommatorie rendite</t>
  </si>
  <si>
    <r>
      <t>INTESTAZIONE-TITOLO</t>
    </r>
    <r>
      <rPr>
        <sz val="12"/>
        <rFont val="Arial"/>
        <family val="2"/>
      </rPr>
      <t xml:space="preserve">: CONSORZIO PROVINCIALE ANTITUBERCOLARE DI TERAMO </t>
    </r>
  </si>
  <si>
    <r>
      <t xml:space="preserve">UBICAZIONE: </t>
    </r>
    <r>
      <rPr>
        <sz val="12"/>
        <rFont val="Arial"/>
        <family val="2"/>
      </rPr>
      <t>COMUNE DI CORROPOLI - CONTRADA COLLI</t>
    </r>
  </si>
  <si>
    <r>
      <t xml:space="preserve">NOTE: </t>
    </r>
    <r>
      <rPr>
        <sz val="12"/>
        <rFont val="Arial"/>
        <family val="2"/>
      </rPr>
      <t>TERRENI SITI INTORNO ALLA BADIA DI CORROPOLI</t>
    </r>
  </si>
  <si>
    <t xml:space="preserve">NOTE: </t>
  </si>
  <si>
    <t>mc. 20.000</t>
  </si>
  <si>
    <r>
      <t>INTESTAZIONE-TITOLO:</t>
    </r>
    <r>
      <rPr>
        <sz val="12"/>
        <rFont val="Arial"/>
        <family val="2"/>
      </rPr>
      <t xml:space="preserve"> CONSORZIO ANTITUBERCOLARE DELLA PROVINCIA DI TERAMO</t>
    </r>
  </si>
  <si>
    <t>40.92</t>
  </si>
  <si>
    <t>semin arbor</t>
  </si>
  <si>
    <t>valore incluso in quello del complesso BADIA</t>
  </si>
  <si>
    <t>Terreni in Viale Cavour</t>
  </si>
  <si>
    <t>Via Po
P.1 - int. 2 scala A</t>
  </si>
  <si>
    <t>Via Po
p.1 - int. 3 scala A</t>
  </si>
  <si>
    <t>Via Po 
p. S1 scala A</t>
  </si>
  <si>
    <t>Via getulio</t>
  </si>
  <si>
    <t>17.40</t>
  </si>
  <si>
    <t>CATEG.</t>
  </si>
  <si>
    <t>CLASSE</t>
  </si>
  <si>
    <t>CONSISTENZA</t>
  </si>
  <si>
    <t>VALORE</t>
  </si>
  <si>
    <t>A/3</t>
  </si>
  <si>
    <t>U</t>
  </si>
  <si>
    <t>C/2</t>
  </si>
  <si>
    <t>PRESIDIO DI TERAMO</t>
  </si>
  <si>
    <t>COMUNE</t>
  </si>
  <si>
    <t>VALORE TERRENI</t>
  </si>
  <si>
    <t>TERAMO</t>
  </si>
  <si>
    <t>PRESIDIO  DI  TERAMO:</t>
  </si>
  <si>
    <t>Comune  di  Teramo</t>
  </si>
  <si>
    <t>PRESIDIO  DI  GIULIANOVA:</t>
  </si>
  <si>
    <t>PRESIDIO  DI  SANT'OMERO:</t>
  </si>
  <si>
    <t>PRESIDIO  DI  TERAMO</t>
  </si>
  <si>
    <t>COMUNE  DI  TERAMO</t>
  </si>
  <si>
    <t>CATASTO  URBANO</t>
  </si>
  <si>
    <r>
      <t xml:space="preserve">UBICAZIONE: </t>
    </r>
    <r>
      <rPr>
        <sz val="12"/>
        <rFont val="Arial"/>
        <family val="2"/>
      </rPr>
      <t>COMUNE  DI  TERAMO</t>
    </r>
  </si>
  <si>
    <t>FOGLIO</t>
  </si>
  <si>
    <t>PARTICELLA</t>
  </si>
  <si>
    <t>ZONA CENSUARIA</t>
  </si>
  <si>
    <t>RENDITA</t>
  </si>
  <si>
    <t xml:space="preserve">Num. </t>
  </si>
  <si>
    <t>Sub</t>
  </si>
  <si>
    <t>* rendita presunta</t>
  </si>
  <si>
    <t>VALORE  TOTALE</t>
  </si>
  <si>
    <t xml:space="preserve">Teramo lì </t>
  </si>
  <si>
    <t>N. 1</t>
  </si>
  <si>
    <t>Comune di Basciano</t>
  </si>
  <si>
    <t>PRESIDIO  DI  ATRI:</t>
  </si>
  <si>
    <t>Comune di Atri</t>
  </si>
  <si>
    <t>Comune di Bisenti</t>
  </si>
  <si>
    <t>Comune  di  Giulianova</t>
  </si>
  <si>
    <t>RIEPILOGO  GENERALE</t>
  </si>
  <si>
    <t>Comune di Corropoli</t>
  </si>
  <si>
    <t xml:space="preserve">  pag.  3</t>
  </si>
  <si>
    <t>CATASTO  TERRENI</t>
  </si>
  <si>
    <r>
      <t xml:space="preserve">INTESTAZIONE - TITOLO : </t>
    </r>
    <r>
      <rPr>
        <sz val="12"/>
        <rFont val="Arial"/>
        <family val="2"/>
      </rPr>
      <t>AZIENDA  UNITA'  SANITARIA  LOCALE - TERAMO</t>
    </r>
  </si>
  <si>
    <t>QUALITA'</t>
  </si>
  <si>
    <t>REDDITO DOMINICALE</t>
  </si>
  <si>
    <t>REDDITO AGRARIO</t>
  </si>
  <si>
    <t>SUPERFICIE     HA  A  CA</t>
  </si>
  <si>
    <t>7.20</t>
  </si>
  <si>
    <t>21.40</t>
  </si>
  <si>
    <t>7.30</t>
  </si>
  <si>
    <t>5.00</t>
  </si>
  <si>
    <t>6.10</t>
  </si>
  <si>
    <t>77.90</t>
  </si>
  <si>
    <t>99.90</t>
  </si>
  <si>
    <t>Sommatoria  rendite</t>
  </si>
  <si>
    <t>pascolo</t>
  </si>
  <si>
    <t>seminativo</t>
  </si>
  <si>
    <t>pasc.arb.</t>
  </si>
  <si>
    <r>
      <t xml:space="preserve">INTESTAZIONE - TITOLO : </t>
    </r>
    <r>
      <rPr>
        <sz val="14"/>
        <rFont val="Arial"/>
        <family val="2"/>
      </rPr>
      <t>OSPEDALI ED ISTITUTI DI RICOVERO DI TERAMO</t>
    </r>
  </si>
  <si>
    <t xml:space="preserve">NOTE:  TERRENI </t>
  </si>
  <si>
    <t>sem.arb.</t>
  </si>
  <si>
    <t>13   10</t>
  </si>
  <si>
    <t>semin. arb.</t>
  </si>
  <si>
    <t>area urbana</t>
  </si>
  <si>
    <t>vigneto</t>
  </si>
  <si>
    <t>semin.arb.</t>
  </si>
  <si>
    <t>11.10</t>
  </si>
  <si>
    <t>bosco alto</t>
  </si>
  <si>
    <t>18.80</t>
  </si>
  <si>
    <t>23.80</t>
  </si>
  <si>
    <t>bosco ced.</t>
  </si>
  <si>
    <t>14.60</t>
  </si>
  <si>
    <t>9.10</t>
  </si>
  <si>
    <t>19.10</t>
  </si>
  <si>
    <t>fabb. rurale</t>
  </si>
  <si>
    <t>36.50</t>
  </si>
  <si>
    <t>8.10</t>
  </si>
  <si>
    <t>PRESIDIO DI GIULIANOVA</t>
  </si>
  <si>
    <t>VALORE TOTALE TERRENI</t>
  </si>
  <si>
    <t>TOTALE VALORE URBANO</t>
  </si>
  <si>
    <t>TOTALE VALORE COSTRUZIONE</t>
  </si>
  <si>
    <r>
      <t xml:space="preserve">NOTE:  </t>
    </r>
    <r>
      <rPr>
        <sz val="12"/>
        <rFont val="Arial"/>
        <family val="2"/>
      </rPr>
      <t>APPARTAMENTI E FONDACI IN FITTO.</t>
    </r>
  </si>
  <si>
    <t>A/2</t>
  </si>
  <si>
    <t>7.0</t>
  </si>
  <si>
    <t>A/4</t>
  </si>
  <si>
    <t>C/3</t>
  </si>
  <si>
    <r>
      <t xml:space="preserve">UBICAZIONE: </t>
    </r>
    <r>
      <rPr>
        <sz val="12"/>
        <rFont val="Arial"/>
        <family val="2"/>
      </rPr>
      <t xml:space="preserve">COMUNE  DI   TERAMO </t>
    </r>
  </si>
  <si>
    <t>B/2</t>
  </si>
  <si>
    <t>A/5</t>
  </si>
  <si>
    <t>B/4</t>
  </si>
  <si>
    <t>B/1</t>
  </si>
  <si>
    <t>1.</t>
  </si>
  <si>
    <t>C/6</t>
  </si>
  <si>
    <t>mc.3.881</t>
  </si>
  <si>
    <t>C/1</t>
  </si>
  <si>
    <t>mq. 34.00</t>
  </si>
  <si>
    <t>mc. 3.985</t>
  </si>
  <si>
    <t xml:space="preserve">A  RIPORTARE  </t>
  </si>
  <si>
    <t>RIPORTO</t>
  </si>
  <si>
    <t>mc. 9.882</t>
  </si>
  <si>
    <t>mq. 23.00</t>
  </si>
  <si>
    <t>mq. 17.00</t>
  </si>
  <si>
    <t>mq. 59.00</t>
  </si>
  <si>
    <t>mq. 60.00</t>
  </si>
  <si>
    <t>mq. 57.00</t>
  </si>
  <si>
    <t>mq. 29.00</t>
  </si>
  <si>
    <t>mq. 27.00</t>
  </si>
  <si>
    <t>mq. 31.00</t>
  </si>
  <si>
    <t>mq. 19.00</t>
  </si>
  <si>
    <t>mq. 46.00</t>
  </si>
  <si>
    <t>mq. 11.00</t>
  </si>
  <si>
    <t>mc. 64.333</t>
  </si>
  <si>
    <t>incl. In Part. 20</t>
  </si>
  <si>
    <t>come sopra</t>
  </si>
  <si>
    <t>incl. in Part. 20</t>
  </si>
  <si>
    <t>mq. 75.00</t>
  </si>
  <si>
    <t>9.0</t>
  </si>
  <si>
    <t>mq. 255.00</t>
  </si>
  <si>
    <t>VALORE TOTALE</t>
  </si>
  <si>
    <t>434
490
491</t>
  </si>
  <si>
    <r>
      <t xml:space="preserve">UBICAZIONE: </t>
    </r>
    <r>
      <rPr>
        <sz val="12"/>
        <rFont val="Arial"/>
        <family val="2"/>
      </rPr>
      <t>COMUNE  DI   TERAMO -CONTRADA CASALENA</t>
    </r>
  </si>
  <si>
    <t>COMUNE  DI  BASCIANO</t>
  </si>
  <si>
    <t xml:space="preserve">      MARIANI ANNA MARIA Nata a Basciano il 08/09/47per 1/3</t>
  </si>
  <si>
    <t xml:space="preserve">      MARIANI TIZIANA Nata a Teramo ol 15/09/52 per 1/3</t>
  </si>
  <si>
    <t>5.25</t>
  </si>
  <si>
    <t>semin.arb</t>
  </si>
  <si>
    <t>CATASTO TERRENI</t>
  </si>
  <si>
    <t>5.95</t>
  </si>
  <si>
    <t>CATASTO URBANO</t>
  </si>
  <si>
    <t xml:space="preserve">
</t>
  </si>
  <si>
    <t>mc. 1400</t>
  </si>
  <si>
    <r>
      <t xml:space="preserve">INTESTAZIONE-TITOLO: </t>
    </r>
    <r>
      <rPr>
        <sz val="12"/>
        <rFont val="Arial"/>
        <family val="2"/>
      </rPr>
      <t>ENEL distribuzione S.p.A.</t>
    </r>
  </si>
  <si>
    <t xml:space="preserve">Ubicazione </t>
  </si>
  <si>
    <t>località Cartecchio</t>
  </si>
  <si>
    <t xml:space="preserve">INDICE  </t>
  </si>
  <si>
    <t>VALORE  A</t>
  </si>
  <si>
    <t>V.le Cavour</t>
  </si>
  <si>
    <t xml:space="preserve">VALORE
</t>
  </si>
  <si>
    <r>
      <t xml:space="preserve">INTESTAZIONE-TITOLO: </t>
    </r>
    <r>
      <rPr>
        <sz val="12"/>
        <rFont val="Arial"/>
        <family val="2"/>
      </rPr>
      <t>COMUNE DI BASCIANO</t>
    </r>
  </si>
  <si>
    <t>mq. 24</t>
  </si>
  <si>
    <t>Cabina Enel</t>
  </si>
  <si>
    <t>TOTALE</t>
  </si>
  <si>
    <t>PRESIDIO DI ATRI</t>
  </si>
  <si>
    <t>PRESIDIO  DI  ATRI</t>
  </si>
  <si>
    <t>COMUNE  DI  ATRI</t>
  </si>
  <si>
    <t>mc. 7.895</t>
  </si>
  <si>
    <t>8.00</t>
  </si>
  <si>
    <t>COMUNE  DI  BISENTI</t>
  </si>
  <si>
    <r>
      <t xml:space="preserve">INTESTAZIONE-TITOLO: </t>
    </r>
    <r>
      <rPr>
        <sz val="12"/>
        <rFont val="Arial"/>
        <family val="2"/>
      </rPr>
      <t>DI PATRIZIO LUISA nata a Basciano il 14/01/25 per 1/3</t>
    </r>
  </si>
  <si>
    <r>
      <t xml:space="preserve">UBICAZIONE: </t>
    </r>
    <r>
      <rPr>
        <sz val="12"/>
        <rFont val="Arial"/>
        <family val="2"/>
      </rPr>
      <t>COMUNE DI BASCIANO (Te)</t>
    </r>
  </si>
  <si>
    <r>
      <t xml:space="preserve">NOTE: </t>
    </r>
    <r>
      <rPr>
        <sz val="12"/>
        <rFont val="Arial"/>
        <family val="2"/>
      </rPr>
      <t>TERRENO CON SOVRASTANTE DISTRETTO SANITARIO DI BASE</t>
    </r>
  </si>
  <si>
    <r>
      <t xml:space="preserve">UBICAZIONE: </t>
    </r>
    <r>
      <rPr>
        <sz val="12"/>
        <rFont val="Arial"/>
        <family val="2"/>
      </rPr>
      <t>COMUNE DI BASCIANO</t>
    </r>
  </si>
  <si>
    <r>
      <t xml:space="preserve">NOTE: </t>
    </r>
    <r>
      <rPr>
        <sz val="12"/>
        <rFont val="Arial"/>
        <family val="2"/>
      </rPr>
      <t>DISTRETTO SANITARIO DI BASE</t>
    </r>
  </si>
  <si>
    <t>Via Po
p. 1 - int. 4
scala A</t>
  </si>
  <si>
    <t>p. S1 - T -1</t>
  </si>
  <si>
    <t>C02</t>
  </si>
  <si>
    <t>P. s1-t,1</t>
  </si>
  <si>
    <t>Totale valore B</t>
  </si>
  <si>
    <t>…………………………..</t>
  </si>
  <si>
    <t>1.00.10</t>
  </si>
  <si>
    <t>22.60</t>
  </si>
  <si>
    <t>6.00</t>
  </si>
  <si>
    <t>ex 174</t>
  </si>
  <si>
    <t>ex 175</t>
  </si>
  <si>
    <t>ex 430</t>
  </si>
  <si>
    <t>ex 431</t>
  </si>
  <si>
    <t>ex 173</t>
  </si>
  <si>
    <t>ex 432</t>
  </si>
  <si>
    <t>ex 433</t>
  </si>
  <si>
    <t>ex 359</t>
  </si>
  <si>
    <t>92.80</t>
  </si>
  <si>
    <t>ex 360</t>
  </si>
  <si>
    <t>ex 776</t>
  </si>
  <si>
    <t>INVENTARIO  BENI  IMMOBILI "Disponibili"</t>
  </si>
  <si>
    <t>C.da casalena</t>
  </si>
  <si>
    <t>por.fab.rur.</t>
  </si>
  <si>
    <t>43.40</t>
  </si>
  <si>
    <t>6.60</t>
  </si>
  <si>
    <t>1.50</t>
  </si>
  <si>
    <r>
      <t xml:space="preserve">UBICAZIONE: </t>
    </r>
    <r>
      <rPr>
        <sz val="12"/>
        <rFont val="Arial"/>
        <family val="2"/>
      </rPr>
      <t>COMUNE  DI   TERAMO  - Via Getulio</t>
    </r>
  </si>
  <si>
    <t>NOTE: Complesso immobiliare in Contrada Casalena (n. 3 padiglioni)</t>
  </si>
  <si>
    <t>da pag.   4 a pag. 16</t>
  </si>
  <si>
    <t xml:space="preserve"> totale valore costruzione</t>
  </si>
  <si>
    <t>totale valore costruzione</t>
  </si>
  <si>
    <t>BASCIANO</t>
  </si>
  <si>
    <r>
      <t xml:space="preserve">INTESTAZIONE-TITOLO: </t>
    </r>
    <r>
      <rPr>
        <sz val="12"/>
        <rFont val="Arial"/>
        <family val="2"/>
      </rPr>
      <t>AZIENDA UNITA' SANITARIA LOCALE - TERAMO</t>
    </r>
  </si>
  <si>
    <r>
      <t xml:space="preserve">valore terreni  </t>
    </r>
    <r>
      <rPr>
        <b/>
        <i/>
        <sz val="10"/>
        <rFont val="Arial"/>
        <family val="2"/>
      </rPr>
      <t>(v. catastale)</t>
    </r>
  </si>
  <si>
    <t>porz.AA</t>
  </si>
  <si>
    <t>porz.AB</t>
  </si>
  <si>
    <t>c.da colli</t>
  </si>
  <si>
    <t>ente urbano</t>
  </si>
  <si>
    <t>1 69 35</t>
  </si>
  <si>
    <t>8750 mc</t>
  </si>
  <si>
    <t>9850  mc</t>
  </si>
  <si>
    <t xml:space="preserve">3 vani </t>
  </si>
  <si>
    <t xml:space="preserve">via gasbarrini </t>
  </si>
  <si>
    <t>1 vano</t>
  </si>
  <si>
    <t>4.5  vani</t>
  </si>
  <si>
    <t>2.5  vani</t>
  </si>
  <si>
    <r>
      <t xml:space="preserve">INTESTAZIONE - TITOLO :Azienda USL - </t>
    </r>
    <r>
      <rPr>
        <sz val="10"/>
        <rFont val="Arial"/>
        <family val="2"/>
      </rPr>
      <t>OSPEDALE CIVILE S.ANTONIO ABATE: AMMINISTRATO DAGLI OSPEDALI ED ISTITUTI RIUNITI (ravasco)</t>
    </r>
  </si>
  <si>
    <t>fabbpromiscuo</t>
  </si>
  <si>
    <t>6  vani</t>
  </si>
  <si>
    <t xml:space="preserve">edificio ex vaccheria
Via Insorti Bosco Martese  </t>
  </si>
  <si>
    <t xml:space="preserve">4.5 vani </t>
  </si>
  <si>
    <t xml:space="preserve">720 mq. </t>
  </si>
  <si>
    <t>VALORE DI COSTRUZIONE  RIF.  Copertura archivio  (ved. nota)</t>
  </si>
  <si>
    <t>12 90</t>
  </si>
  <si>
    <t>5 vani</t>
  </si>
  <si>
    <t>3,5 vani</t>
  </si>
  <si>
    <t>4,5 vani</t>
  </si>
  <si>
    <t>unità collabenti</t>
  </si>
  <si>
    <r>
      <t xml:space="preserve">Il Responsabile dell'U.O.C.
Attività Tecniche e Gestione del Patrimonio
</t>
    </r>
    <r>
      <rPr>
        <b/>
        <i/>
        <sz val="11"/>
        <rFont val="Arial"/>
        <family val="2"/>
      </rPr>
      <t xml:space="preserve"> (ing. Corrado Foglia)</t>
    </r>
  </si>
  <si>
    <r>
      <t xml:space="preserve">INTESTAZIONE - TITOLO : </t>
    </r>
    <r>
      <rPr>
        <sz val="14"/>
        <rFont val="Arial"/>
        <family val="2"/>
      </rPr>
      <t>AZIENDA UNITA' SANITARIA LOCALE - TERAMO</t>
    </r>
  </si>
  <si>
    <r>
      <t xml:space="preserve">INTESTAZIONE - TITOLO : </t>
    </r>
    <r>
      <rPr>
        <sz val="14"/>
        <rFont val="Arial"/>
        <family val="2"/>
      </rPr>
      <t>AZIENDA UNITA' SANITARIA LOCALE - TERAMO.</t>
    </r>
  </si>
  <si>
    <r>
      <t xml:space="preserve">INTESTAZIONE - TITOLO : </t>
    </r>
    <r>
      <rPr>
        <sz val="12"/>
        <rFont val="Arial"/>
        <family val="2"/>
      </rPr>
      <t>AZIENDA UNITA' SANITARIA LOCALE - TERAMO</t>
    </r>
  </si>
  <si>
    <r>
      <t>INTESTAZIONE-TITOLO:</t>
    </r>
    <r>
      <rPr>
        <sz val="12"/>
        <rFont val="Arial"/>
        <family val="2"/>
      </rPr>
      <t xml:space="preserve"> AZIENDA UNITA' SANITARIA LOCALE - TERAMO</t>
    </r>
  </si>
  <si>
    <t>edificio V.Cavour 27
**</t>
  </si>
  <si>
    <t>edificio in Viale Crucioli n. 132
**</t>
  </si>
  <si>
    <t>edificio ex vaccheria
Via Insorti Bosco Martese  **</t>
  </si>
  <si>
    <r>
      <t xml:space="preserve">INTESTAZIONE - TITOLO : </t>
    </r>
    <r>
      <rPr>
        <sz val="14"/>
        <rFont val="Arial"/>
        <family val="2"/>
      </rPr>
      <t>AZIENDA UNITA' SANITARIA LOCALE **</t>
    </r>
    <r>
      <rPr>
        <b/>
        <sz val="14"/>
        <rFont val="Arial"/>
        <family val="2"/>
      </rPr>
      <t xml:space="preserve"> - </t>
    </r>
    <r>
      <rPr>
        <sz val="12"/>
        <rFont val="Arial"/>
        <family val="2"/>
      </rPr>
      <t>OSP.CIVILE S.ANTONIO: PROPRIETARIO - OSP. ED ISTITUTI RIUNITI DI TERAMO</t>
    </r>
  </si>
  <si>
    <t>Villa Mosca **</t>
  </si>
  <si>
    <t>Via IV Novembre **</t>
  </si>
  <si>
    <t>Corso Porta Romana **</t>
  </si>
  <si>
    <r>
      <t xml:space="preserve">INTESTAZIONE - TITOLO : </t>
    </r>
    <r>
      <rPr>
        <sz val="14"/>
        <rFont val="Arial"/>
        <family val="2"/>
      </rPr>
      <t>Azienda Unita' Sanitaria Locale</t>
    </r>
    <r>
      <rPr>
        <b/>
        <sz val="14"/>
        <rFont val="Arial"/>
        <family val="2"/>
      </rPr>
      <t xml:space="preserve"> ** - </t>
    </r>
    <r>
      <rPr>
        <sz val="10"/>
        <rFont val="Arial"/>
        <family val="2"/>
      </rPr>
      <t>OSPEDALE  CIVILE  S. ANTONIO ABATE CON SEDE IN TERAMO.</t>
    </r>
  </si>
  <si>
    <t xml:space="preserve">Edificio in  Corso Porta Romana ** </t>
  </si>
  <si>
    <t>X</t>
  </si>
  <si>
    <t>XX</t>
  </si>
  <si>
    <r>
      <t xml:space="preserve">INTESTAZIONE - TITOLO : </t>
    </r>
    <r>
      <rPr>
        <sz val="11"/>
        <rFont val="Arial"/>
        <family val="2"/>
      </rPr>
      <t>AZIENDA UNITA' SANITARIA LOCALE</t>
    </r>
    <r>
      <rPr>
        <b/>
        <sz val="14"/>
        <rFont val="Arial"/>
        <family val="2"/>
      </rPr>
      <t xml:space="preserve"> - </t>
    </r>
    <r>
      <rPr>
        <sz val="10"/>
        <rFont val="Arial"/>
        <family val="2"/>
      </rPr>
      <t>ENTE OSPEDALIERO OSPEDALI  ED ISTITUTI RIUNITI DI TERAMO - OSP. S. ANTONIO</t>
    </r>
  </si>
  <si>
    <r>
      <t xml:space="preserve">INTESTAZIONE - TITOLO : </t>
    </r>
    <r>
      <rPr>
        <sz val="12"/>
        <rFont val="Arial"/>
        <family val="2"/>
      </rPr>
      <t>AZIENDA UNITA' SANITARIA LOCALE  TERAMO</t>
    </r>
  </si>
  <si>
    <r>
      <t xml:space="preserve">INTESTAZIONE - TITOLO :  </t>
    </r>
    <r>
      <rPr>
        <sz val="14"/>
        <rFont val="Arial"/>
        <family val="2"/>
      </rPr>
      <t>AZIENDA UNITA' SANITARIA LOCALE - TERAMO</t>
    </r>
  </si>
  <si>
    <r>
      <t xml:space="preserve">INTESTAZIONE - TITOLO :  Azienda USL** - </t>
    </r>
    <r>
      <rPr>
        <sz val="10"/>
        <rFont val="Arial"/>
        <family val="2"/>
      </rPr>
      <t>OSPEDALE CIVILE S.ANTONIO ABATE: AMMINISTRATO DAGLI OSPEDALI ED ISTITUTI RIUNITI (ravasco)</t>
    </r>
  </si>
  <si>
    <t>VALORE Fabbricati</t>
  </si>
  <si>
    <t>VALORE Fabbricati
immobili di cat. B</t>
  </si>
  <si>
    <t>VALORE Fabbricati
INCREMENTATO DEL 5%</t>
  </si>
  <si>
    <t>VALORE Fabbricati
per immobili di cat. B
INCREMENTATO  DEL 40%
L. 286/06</t>
  </si>
  <si>
    <t>TOTALE VALORE FABBRICATI</t>
  </si>
  <si>
    <r>
      <t xml:space="preserve"> 
valore fabbricati  </t>
    </r>
    <r>
      <rPr>
        <b/>
        <i/>
        <sz val="10"/>
        <rFont val="Arial"/>
        <family val="2"/>
      </rPr>
      <t>(v. catastale)</t>
    </r>
    <r>
      <rPr>
        <b/>
        <sz val="11"/>
        <rFont val="Arial"/>
        <family val="2"/>
      </rPr>
      <t xml:space="preserve">
</t>
    </r>
  </si>
  <si>
    <t xml:space="preserve"> 
valore terreni c/incremento 25%  +  valore fabbricati  c/incremento 5%
</t>
  </si>
  <si>
    <r>
      <t xml:space="preserve"> valore terreni c/incremento 25%  +  valore fabbricati  c/incremento 5% + ulteriore incremento 20% e  </t>
    </r>
    <r>
      <rPr>
        <b/>
        <i/>
        <sz val="10"/>
        <rFont val="Arial"/>
        <family val="2"/>
      </rPr>
      <t>(per soli immobili cat. B) 40%</t>
    </r>
    <r>
      <rPr>
        <b/>
        <sz val="11"/>
        <rFont val="Arial"/>
        <family val="2"/>
      </rPr>
      <t xml:space="preserve">
</t>
    </r>
  </si>
  <si>
    <t>Totale valore fabbricati + v. costruzione</t>
  </si>
  <si>
    <t>Totale v. terreni + v. fabbricati + v. costruzione</t>
  </si>
  <si>
    <t>Valore di costruzione non incrementato</t>
  </si>
  <si>
    <t>VALORE FABBRICATI</t>
  </si>
  <si>
    <t>VALORE FABBRICATI
immobili di cat. B</t>
  </si>
  <si>
    <t>VALORE FABBRICATI
INCREMENTATO DEL 5%</t>
  </si>
  <si>
    <t>VALORE FABBRICATI
per immobili di cat. B
INCREMENTATO  DEL 40%
L. n. 286/06</t>
  </si>
  <si>
    <t>VALORE FABBRICATI
INCREMENTATO  DEL 20%  -  (L. 191/04)</t>
  </si>
  <si>
    <t>VALORE FABBRICATI
INCREMENTATO  DEL 20% - (L. 191/04)</t>
  </si>
  <si>
    <t>VALORE URBANO
INCREMENTATO  DEL 20% -  (L. 191/04)</t>
  </si>
  <si>
    <t>VALORE Fabbricati
c/ulteriore incremento del 20%
(L. 191/04)</t>
  </si>
  <si>
    <t>VALORE TERRENI
c/ulteriore incremento del  20%
(L. 191/04)</t>
  </si>
  <si>
    <t>VALORE TERRENI
INCREMENTATO  DEL 20%  -  (L. 191/04)</t>
  </si>
  <si>
    <t>VALORE TERRENI
INCREMENTATO  DEL 20%   -  (L. 191/04)</t>
  </si>
  <si>
    <t>VALORE  B</t>
  </si>
  <si>
    <t xml:space="preserve">                                 VALORE  C</t>
  </si>
  <si>
    <t>Totale valore C</t>
  </si>
  <si>
    <t>02  5</t>
  </si>
  <si>
    <t>06 97</t>
  </si>
  <si>
    <t>47 03</t>
  </si>
  <si>
    <t>VALORE COMPLESSIVO PATRIMONIO A.U.S.L. DI TERAMO</t>
  </si>
  <si>
    <r>
      <t xml:space="preserve">INTESTAZIONE-TITOLO: </t>
    </r>
    <r>
      <rPr>
        <sz val="12"/>
        <rFont val="Arial"/>
        <family val="2"/>
      </rPr>
      <t>AZIENDA  SANITARIA LOCALE - TERAMO</t>
    </r>
  </si>
  <si>
    <r>
      <t xml:space="preserve">NOTE: </t>
    </r>
    <r>
      <rPr>
        <sz val="12"/>
        <rFont val="Arial"/>
        <family val="2"/>
      </rPr>
      <t>EDIFICIO  denominato EX  DISPENSARIO</t>
    </r>
  </si>
  <si>
    <r>
      <t xml:space="preserve">UBICAZIONE: </t>
    </r>
    <r>
      <rPr>
        <sz val="12"/>
        <rFont val="Arial"/>
        <family val="2"/>
      </rPr>
      <t>COMUNE DI BISENTI - via Nazionale  p. S1 - T</t>
    </r>
  </si>
  <si>
    <t>B04</t>
  </si>
  <si>
    <t>mc. 950</t>
  </si>
  <si>
    <t xml:space="preserve">VALORE DI COSTRUZIONE  </t>
  </si>
  <si>
    <t>NOTA: Valore di costruzione pari ad Euro 18.130,43 per lavori di copertura archicio presso  ex ospedale psichiatrico  (al 31.12.09)</t>
  </si>
  <si>
    <t xml:space="preserve">38 mc </t>
  </si>
  <si>
    <r>
      <t xml:space="preserve">VALORE DI COSTRUZIONE  RIF.  Messa in sicurezza edificio in Corso Porta Romana </t>
    </r>
    <r>
      <rPr>
        <sz val="9"/>
        <rFont val="Arial"/>
        <family val="2"/>
      </rPr>
      <t>(al 31.12.2009)</t>
    </r>
  </si>
  <si>
    <r>
      <t xml:space="preserve">VALORE DI COSTRUZIONE  RIF.  Messa in sicurezza edificio in Corso Porta Romana </t>
    </r>
    <r>
      <rPr>
        <sz val="9"/>
        <rFont val="Arial"/>
        <family val="2"/>
      </rPr>
      <t>(al 31.12.2012)</t>
    </r>
  </si>
  <si>
    <t>COMUNE  DI  MONTORIO AL VOMANO</t>
  </si>
  <si>
    <t>INTESTAZIONE-TITOLO: CONSORZIO PROVINCIALE ANTITUBERCOLARE DI TERAMO</t>
  </si>
  <si>
    <t>f.ne Villa Vallucci</t>
  </si>
  <si>
    <t>B/5</t>
  </si>
  <si>
    <t>mc. 799</t>
  </si>
  <si>
    <t>Comune di Montorio al Vomano</t>
  </si>
  <si>
    <t>MONTORIO AL V.</t>
  </si>
  <si>
    <r>
      <t>A)</t>
    </r>
    <r>
      <rPr>
        <sz val="14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</si>
  <si>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4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</si>
  <si>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 xml:space="preserve">     Superficie / Vani / Volume x tariffa riferita al Comune di appartenenza e alla destinazione d'uso.</t>
  </si>
  <si>
    <t>Per la valutazione catastale le relative rendite sono state  moltiplicate per gli indici moltiplicatori delle singole categorie immobiliari (100 / 34 / 50), stabiliti dalla vigente normativa.</t>
  </si>
  <si>
    <t>ULTERIORE  INCREMENTO  DEL 20% E' STATO  DISPOSTO CON LEGGE 191/04, E PER GLI IMMOBILI CLASSIFICATI NELLA CATEGORIA "B" SI E' PASSATI AL 40% (L.286/06)  e s.m.i..</t>
  </si>
  <si>
    <t>S1-T-1</t>
  </si>
  <si>
    <t>6780 mc</t>
  </si>
  <si>
    <t>T</t>
  </si>
  <si>
    <t>300 mc</t>
  </si>
  <si>
    <t>330 mc</t>
  </si>
  <si>
    <t>900 mc</t>
  </si>
  <si>
    <t>Ex colonia Fidanza - Villa Mosca **- via G. flaviani</t>
  </si>
  <si>
    <r>
      <t xml:space="preserve">UBICAZIONE: </t>
    </r>
    <r>
      <rPr>
        <sz val="12"/>
        <rFont val="Arial"/>
        <family val="2"/>
      </rPr>
      <t>COMUNE DI MONTORIO AL VOMANO - via G. Leopardi n. 3</t>
    </r>
  </si>
  <si>
    <t>VALORE DI COSTRUZIONE  RIF.  Consolidamento ex psichiatrico (ved. nota)</t>
  </si>
  <si>
    <t xml:space="preserve">                                                   REGIONE  ABRUZZO 
                  AZIENDA   UNITA'  SANITARIA  LOCALE   4  -  TERAMO
                                               *********************</t>
  </si>
  <si>
    <t>RIEPILOGO VALORE PATRIMONIO:       BENI IMMOBILI DISPONIBILI</t>
  </si>
  <si>
    <t xml:space="preserve">NOTA: Il valore di costruzione  include:  euro  17.121,06 per lavori di consolidamento ex ospedale psichiatrico al 31.12.2007;  euro 137.553,12 al 31.12.2010;  euro 515.336,07 al 31.12.2011;  euro 271.346,11 al 31.12.2012; € 103.708,14 al 31.12.13; € 1.773.27 al 31.12.14.
                </t>
  </si>
  <si>
    <r>
      <t xml:space="preserve"> IL DIRETTORE  GENERALE
</t>
    </r>
    <r>
      <rPr>
        <b/>
        <i/>
        <sz val="11"/>
        <rFont val="Arial"/>
        <family val="2"/>
      </rPr>
      <t>(Avv. Roberto Fagnano)</t>
    </r>
    <r>
      <rPr>
        <b/>
        <sz val="11"/>
        <rFont val="Arial"/>
        <family val="2"/>
      </rPr>
      <t xml:space="preserve">    </t>
    </r>
  </si>
  <si>
    <t>VALORE
stima di mercato
sup. x 40,00 €</t>
  </si>
  <si>
    <t xml:space="preserve">Aggiornato  al  31 dicembre 2015   </t>
  </si>
  <si>
    <t>NOTE:  fondaco in Via Getulio (n. civico  11 - part. 100/22) appartamento (n. civico 13 - part. 100/5)</t>
  </si>
  <si>
    <t>Valore di costruzione: € 148,724,51 al 31.12.2014; € 9.191,43 al 31.12.2015.</t>
  </si>
  <si>
    <t>viale Splendore</t>
  </si>
  <si>
    <t>F/2</t>
  </si>
  <si>
    <t>7,5 vani</t>
  </si>
  <si>
    <t>B/6</t>
  </si>
  <si>
    <t>mc. 648</t>
  </si>
  <si>
    <t>mc. 87</t>
  </si>
  <si>
    <r>
      <t xml:space="preserve">UBICAZIONE: </t>
    </r>
    <r>
      <rPr>
        <sz val="14"/>
        <rFont val="Arial"/>
        <family val="2"/>
      </rPr>
      <t>COMUNE  DI   TERAMO - Località Cartecchio.</t>
    </r>
  </si>
  <si>
    <t xml:space="preserve">NOTE:  </t>
  </si>
  <si>
    <t>Località cartecchio</t>
  </si>
  <si>
    <t>57 mq</t>
  </si>
  <si>
    <t>92 mq</t>
  </si>
  <si>
    <t>89 mq</t>
  </si>
  <si>
    <t>Il presente  Inventario n. 1  (BENI DISPONIBILI) si compone di n. 39 (trentanove) pagine - inclusa la presente.</t>
  </si>
  <si>
    <t>da pag. 17 a pag. 18</t>
  </si>
  <si>
    <t>da pag. 19 a pag. 20</t>
  </si>
  <si>
    <t xml:space="preserve">  pag. 21</t>
  </si>
  <si>
    <t>da pag. 22 a pag. 23</t>
  </si>
  <si>
    <t>da pag. 24 a pag. 25</t>
  </si>
  <si>
    <t xml:space="preserve">  pag. 26</t>
  </si>
  <si>
    <t>da pag. 27 a pag. 28</t>
  </si>
  <si>
    <t xml:space="preserve">  pag. 29</t>
  </si>
  <si>
    <t>da pag. 30 a pag. 32</t>
  </si>
  <si>
    <t>da pag. 33 a pag. 34</t>
  </si>
  <si>
    <t xml:space="preserve">  pag. 35</t>
  </si>
  <si>
    <t>da pag. 36 a pag. 39</t>
  </si>
  <si>
    <t xml:space="preserve">
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</si>
</sst>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[Red]#,##0"/>
    <numFmt numFmtId="179" formatCode="0.0"/>
    <numFmt numFmtId="180" formatCode="&quot;€&quot;\ #,##0.00;[Red]&quot;€&quot;\ #,##0.00"/>
    <numFmt numFmtId="181" formatCode="#,##0.00;[Red]#,##0.00"/>
    <numFmt numFmtId="182" formatCode="&quot;€&quot;\ #,##0;[Red]&quot;€&quot;\ #,##0"/>
    <numFmt numFmtId="183" formatCode="0.00;[Red]0.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_-[$€-2]\ * #,##0.00_-;\-[$€-2]\ * #,##0.00_-;_-[$€-2]\ * &quot;-&quot;??_-"/>
    <numFmt numFmtId="188" formatCode="[$€-2]\ #,##0.00;\-[$€-2]\ #,##0.00"/>
    <numFmt numFmtId="189" formatCode="[$€-2]\ #,##0.00;[Red][$€-2]\ #,##0.00"/>
    <numFmt numFmtId="190" formatCode="[$€-2]\ #,##0;[Red][$€-2]\ #,##0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40"/>
      <name val="Marigold"/>
      <family val="4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28"/>
      <name val="Batang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36"/>
      <name val="Georgia"/>
      <family val="1"/>
    </font>
    <font>
      <sz val="35"/>
      <name val="Georgia"/>
      <family val="1"/>
    </font>
    <font>
      <b/>
      <sz val="20"/>
      <name val="Georgia"/>
      <family val="1"/>
    </font>
    <font>
      <b/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name val="ITC Bookman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>
        <color theme="4"/>
      </left>
      <right>
        <color indexed="63"/>
      </right>
      <top style="slantDashDot">
        <color theme="4"/>
      </top>
      <bottom style="slantDashDot">
        <color theme="4"/>
      </bottom>
    </border>
    <border>
      <left>
        <color indexed="63"/>
      </left>
      <right>
        <color indexed="63"/>
      </right>
      <top style="slantDashDot">
        <color theme="4"/>
      </top>
      <bottom style="slantDashDot">
        <color theme="4"/>
      </bottom>
    </border>
    <border>
      <left>
        <color indexed="63"/>
      </left>
      <right style="slantDashDot">
        <color theme="4"/>
      </right>
      <top style="slantDashDot">
        <color theme="4"/>
      </top>
      <bottom style="slantDashDot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87" fontId="0" fillId="0" borderId="0" applyFont="0" applyFill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70" fontId="3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63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70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170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170" fontId="4" fillId="0" borderId="0" xfId="0" applyNumberFormat="1" applyFont="1" applyAlignment="1">
      <alignment vertical="top" wrapText="1"/>
    </xf>
    <xf numFmtId="170" fontId="5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7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top" wrapText="1"/>
    </xf>
    <xf numFmtId="170" fontId="1" fillId="0" borderId="0" xfId="0" applyNumberFormat="1" applyFont="1" applyAlignment="1">
      <alignment/>
    </xf>
    <xf numFmtId="170" fontId="0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vertical="top" wrapText="1"/>
    </xf>
    <xf numFmtId="169" fontId="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9" fontId="4" fillId="0" borderId="13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2" fillId="0" borderId="10" xfId="0" applyNumberFormat="1" applyFont="1" applyBorder="1" applyAlignment="1">
      <alignment horizontal="right"/>
    </xf>
    <xf numFmtId="183" fontId="3" fillId="0" borderId="10" xfId="0" applyNumberFormat="1" applyFont="1" applyBorder="1" applyAlignment="1">
      <alignment horizontal="right"/>
    </xf>
    <xf numFmtId="183" fontId="3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170" fontId="0" fillId="0" borderId="10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9" fontId="3" fillId="0" borderId="13" xfId="0" applyNumberFormat="1" applyFont="1" applyBorder="1" applyAlignment="1">
      <alignment horizontal="right"/>
    </xf>
    <xf numFmtId="170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70" fontId="0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0" fontId="3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9" fontId="0" fillId="0" borderId="16" xfId="0" applyNumberFormat="1" applyBorder="1" applyAlignment="1">
      <alignment/>
    </xf>
    <xf numFmtId="169" fontId="5" fillId="0" borderId="17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0" fontId="3" fillId="0" borderId="10" xfId="0" applyNumberFormat="1" applyFont="1" applyBorder="1" applyAlignment="1">
      <alignment horizontal="right"/>
    </xf>
    <xf numFmtId="170" fontId="10" fillId="0" borderId="0" xfId="0" applyNumberFormat="1" applyFont="1" applyBorder="1" applyAlignment="1">
      <alignment horizontal="left" wrapText="1"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 vertical="center"/>
    </xf>
    <xf numFmtId="170" fontId="8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0" fontId="10" fillId="0" borderId="0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0" fontId="10" fillId="0" borderId="0" xfId="0" applyNumberFormat="1" applyFont="1" applyBorder="1" applyAlignment="1">
      <alignment horizontal="left" vertical="center" wrapText="1"/>
    </xf>
    <xf numFmtId="170" fontId="10" fillId="0" borderId="0" xfId="0" applyNumberFormat="1" applyFont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170" fontId="1" fillId="0" borderId="22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170" fontId="1" fillId="0" borderId="24" xfId="0" applyNumberFormat="1" applyFont="1" applyFill="1" applyBorder="1" applyAlignment="1">
      <alignment vertical="center" wrapText="1"/>
    </xf>
    <xf numFmtId="170" fontId="0" fillId="0" borderId="19" xfId="0" applyNumberFormat="1" applyFont="1" applyBorder="1" applyAlignment="1">
      <alignment vertical="center"/>
    </xf>
    <xf numFmtId="0" fontId="21" fillId="33" borderId="0" xfId="0" applyFont="1" applyFill="1" applyBorder="1" applyAlignment="1">
      <alignment/>
    </xf>
    <xf numFmtId="170" fontId="1" fillId="0" borderId="25" xfId="0" applyNumberFormat="1" applyFont="1" applyBorder="1" applyAlignment="1">
      <alignment vertical="center" wrapText="1"/>
    </xf>
    <xf numFmtId="170" fontId="1" fillId="0" borderId="26" xfId="0" applyNumberFormat="1" applyFont="1" applyBorder="1" applyAlignment="1">
      <alignment vertical="center"/>
    </xf>
    <xf numFmtId="170" fontId="1" fillId="0" borderId="25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170" fontId="18" fillId="0" borderId="28" xfId="0" applyNumberFormat="1" applyFont="1" applyBorder="1" applyAlignment="1">
      <alignment horizontal="center" vertical="center" wrapText="1"/>
    </xf>
    <xf numFmtId="170" fontId="18" fillId="0" borderId="28" xfId="0" applyNumberFormat="1" applyFont="1" applyFill="1" applyBorder="1" applyAlignment="1">
      <alignment horizontal="center" vertical="center"/>
    </xf>
    <xf numFmtId="170" fontId="18" fillId="0" borderId="29" xfId="0" applyNumberFormat="1" applyFont="1" applyBorder="1" applyAlignment="1">
      <alignment horizontal="center" vertical="center" wrapText="1"/>
    </xf>
    <xf numFmtId="170" fontId="18" fillId="0" borderId="30" xfId="0" applyNumberFormat="1" applyFont="1" applyBorder="1" applyAlignment="1">
      <alignment horizontal="center" vertical="center" wrapText="1"/>
    </xf>
    <xf numFmtId="170" fontId="1" fillId="0" borderId="31" xfId="0" applyNumberFormat="1" applyFont="1" applyFill="1" applyBorder="1" applyAlignment="1">
      <alignment vertical="center" wrapText="1"/>
    </xf>
    <xf numFmtId="170" fontId="1" fillId="0" borderId="32" xfId="0" applyNumberFormat="1" applyFont="1" applyFill="1" applyBorder="1" applyAlignment="1">
      <alignment vertical="center" wrapText="1"/>
    </xf>
    <xf numFmtId="170" fontId="19" fillId="0" borderId="24" xfId="0" applyNumberFormat="1" applyFont="1" applyFill="1" applyBorder="1" applyAlignment="1">
      <alignment vertical="center" wrapText="1"/>
    </xf>
    <xf numFmtId="170" fontId="0" fillId="0" borderId="33" xfId="0" applyNumberFormat="1" applyFont="1" applyBorder="1" applyAlignment="1">
      <alignment vertical="center" wrapText="1"/>
    </xf>
    <xf numFmtId="170" fontId="0" fillId="0" borderId="34" xfId="0" applyNumberFormat="1" applyFont="1" applyBorder="1" applyAlignment="1">
      <alignment vertical="center" wrapText="1"/>
    </xf>
    <xf numFmtId="170" fontId="0" fillId="0" borderId="31" xfId="0" applyNumberFormat="1" applyFont="1" applyFill="1" applyBorder="1" applyAlignment="1">
      <alignment vertical="center" wrapText="1"/>
    </xf>
    <xf numFmtId="170" fontId="0" fillId="0" borderId="35" xfId="0" applyNumberFormat="1" applyFont="1" applyBorder="1" applyAlignment="1">
      <alignment vertical="center"/>
    </xf>
    <xf numFmtId="170" fontId="0" fillId="0" borderId="34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 wrapText="1"/>
    </xf>
    <xf numFmtId="170" fontId="0" fillId="0" borderId="19" xfId="0" applyNumberFormat="1" applyFont="1" applyBorder="1" applyAlignment="1">
      <alignment vertical="center" wrapText="1"/>
    </xf>
    <xf numFmtId="170" fontId="0" fillId="0" borderId="24" xfId="0" applyNumberFormat="1" applyFont="1" applyFill="1" applyBorder="1" applyAlignment="1">
      <alignment vertical="center" wrapText="1"/>
    </xf>
    <xf numFmtId="170" fontId="0" fillId="0" borderId="36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wrapText="1"/>
    </xf>
    <xf numFmtId="170" fontId="10" fillId="0" borderId="3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170" fontId="19" fillId="33" borderId="10" xfId="0" applyNumberFormat="1" applyFont="1" applyFill="1" applyBorder="1" applyAlignment="1">
      <alignment vertical="center" wrapText="1"/>
    </xf>
    <xf numFmtId="170" fontId="19" fillId="33" borderId="19" xfId="0" applyNumberFormat="1" applyFont="1" applyFill="1" applyBorder="1" applyAlignment="1">
      <alignment vertical="center" wrapText="1"/>
    </xf>
    <xf numFmtId="170" fontId="19" fillId="33" borderId="36" xfId="0" applyNumberFormat="1" applyFont="1" applyFill="1" applyBorder="1" applyAlignment="1">
      <alignment vertical="center"/>
    </xf>
    <xf numFmtId="170" fontId="19" fillId="33" borderId="19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18" fillId="0" borderId="16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70" fontId="16" fillId="0" borderId="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24" xfId="0" applyNumberFormat="1" applyFont="1" applyFill="1" applyBorder="1" applyAlignment="1">
      <alignment horizontal="center" vertical="center" wrapText="1"/>
    </xf>
    <xf numFmtId="170" fontId="16" fillId="0" borderId="10" xfId="0" applyNumberFormat="1" applyFont="1" applyBorder="1" applyAlignment="1">
      <alignment/>
    </xf>
    <xf numFmtId="170" fontId="16" fillId="0" borderId="37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/>
    </xf>
    <xf numFmtId="170" fontId="16" fillId="0" borderId="3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170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70" fontId="16" fillId="0" borderId="15" xfId="0" applyNumberFormat="1" applyFont="1" applyBorder="1" applyAlignment="1">
      <alignment horizontal="center" wrapText="1"/>
    </xf>
    <xf numFmtId="170" fontId="16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 horizontal="center" wrapText="1"/>
    </xf>
    <xf numFmtId="170" fontId="10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Border="1" applyAlignment="1">
      <alignment vertical="center" wrapText="1"/>
    </xf>
    <xf numFmtId="170" fontId="10" fillId="0" borderId="0" xfId="0" applyNumberFormat="1" applyFont="1" applyFill="1" applyBorder="1" applyAlignment="1">
      <alignment vertical="center" wrapText="1"/>
    </xf>
    <xf numFmtId="170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 horizontal="center" vertical="center" wrapText="1"/>
    </xf>
    <xf numFmtId="170" fontId="16" fillId="0" borderId="11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right" vertical="center" wrapText="1"/>
    </xf>
    <xf numFmtId="170" fontId="16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vertical="center"/>
    </xf>
    <xf numFmtId="0" fontId="16" fillId="0" borderId="11" xfId="0" applyFont="1" applyFill="1" applyBorder="1" applyAlignment="1">
      <alignment/>
    </xf>
    <xf numFmtId="170" fontId="10" fillId="0" borderId="13" xfId="0" applyNumberFormat="1" applyFont="1" applyBorder="1" applyAlignment="1">
      <alignment vertical="center" wrapText="1"/>
    </xf>
    <xf numFmtId="170" fontId="16" fillId="0" borderId="10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2" fillId="0" borderId="19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11" xfId="0" applyFont="1" applyBorder="1" applyAlignment="1">
      <alignment horizontal="right"/>
    </xf>
    <xf numFmtId="180" fontId="2" fillId="0" borderId="4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170" fontId="0" fillId="33" borderId="1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16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vertical="center" wrapText="1"/>
    </xf>
    <xf numFmtId="170" fontId="0" fillId="0" borderId="33" xfId="0" applyNumberFormat="1" applyFont="1" applyFill="1" applyBorder="1" applyAlignment="1">
      <alignment vertical="center" wrapText="1"/>
    </xf>
    <xf numFmtId="170" fontId="1" fillId="0" borderId="22" xfId="0" applyNumberFormat="1" applyFont="1" applyFill="1" applyBorder="1" applyAlignment="1">
      <alignment vertical="center" wrapText="1"/>
    </xf>
    <xf numFmtId="0" fontId="10" fillId="0" borderId="41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170" fontId="10" fillId="0" borderId="33" xfId="0" applyNumberFormat="1" applyFont="1" applyBorder="1" applyAlignment="1">
      <alignment horizontal="center" vertical="center" wrapText="1"/>
    </xf>
    <xf numFmtId="170" fontId="10" fillId="0" borderId="42" xfId="0" applyNumberFormat="1" applyFont="1" applyBorder="1" applyAlignment="1">
      <alignment vertical="center"/>
    </xf>
    <xf numFmtId="170" fontId="10" fillId="0" borderId="43" xfId="0" applyNumberFormat="1" applyFont="1" applyBorder="1" applyAlignment="1">
      <alignment vertical="center"/>
    </xf>
    <xf numFmtId="170" fontId="10" fillId="0" borderId="34" xfId="0" applyNumberFormat="1" applyFont="1" applyBorder="1" applyAlignment="1">
      <alignment horizontal="center" vertical="center" wrapText="1"/>
    </xf>
    <xf numFmtId="170" fontId="10" fillId="0" borderId="44" xfId="0" applyNumberFormat="1" applyFont="1" applyBorder="1" applyAlignment="1">
      <alignment vertical="center" wrapText="1"/>
    </xf>
    <xf numFmtId="170" fontId="10" fillId="0" borderId="35" xfId="0" applyNumberFormat="1" applyFont="1" applyBorder="1" applyAlignment="1">
      <alignment horizontal="center" vertical="center" wrapText="1"/>
    </xf>
    <xf numFmtId="170" fontId="10" fillId="0" borderId="45" xfId="0" applyNumberFormat="1" applyFont="1" applyBorder="1" applyAlignment="1">
      <alignment vertical="center"/>
    </xf>
    <xf numFmtId="170" fontId="10" fillId="0" borderId="24" xfId="0" applyNumberFormat="1" applyFont="1" applyFill="1" applyBorder="1" applyAlignment="1">
      <alignment vertical="center" wrapText="1"/>
    </xf>
    <xf numFmtId="170" fontId="10" fillId="0" borderId="44" xfId="0" applyNumberFormat="1" applyFont="1" applyBorder="1" applyAlignment="1">
      <alignment vertical="center"/>
    </xf>
    <xf numFmtId="170" fontId="10" fillId="0" borderId="31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left" wrapText="1"/>
    </xf>
    <xf numFmtId="170" fontId="16" fillId="0" borderId="10" xfId="0" applyNumberFormat="1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170" fontId="16" fillId="0" borderId="13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wrapText="1"/>
    </xf>
    <xf numFmtId="170" fontId="10" fillId="0" borderId="49" xfId="0" applyNumberFormat="1" applyFont="1" applyFill="1" applyBorder="1" applyAlignment="1">
      <alignment vertical="center" wrapText="1"/>
    </xf>
    <xf numFmtId="170" fontId="10" fillId="0" borderId="39" xfId="0" applyNumberFormat="1" applyFont="1" applyFill="1" applyBorder="1" applyAlignment="1">
      <alignment vertical="center" wrapText="1"/>
    </xf>
    <xf numFmtId="170" fontId="10" fillId="0" borderId="10" xfId="0" applyNumberFormat="1" applyFont="1" applyBorder="1" applyAlignment="1">
      <alignment vertical="center"/>
    </xf>
    <xf numFmtId="170" fontId="1" fillId="0" borderId="33" xfId="0" applyNumberFormat="1" applyFont="1" applyBorder="1" applyAlignment="1">
      <alignment horizontal="center" wrapText="1"/>
    </xf>
    <xf numFmtId="170" fontId="26" fillId="0" borderId="50" xfId="0" applyNumberFormat="1" applyFont="1" applyBorder="1" applyAlignment="1">
      <alignment horizontal="center" wrapText="1"/>
    </xf>
    <xf numFmtId="170" fontId="10" fillId="0" borderId="22" xfId="0" applyNumberFormat="1" applyFont="1" applyBorder="1" applyAlignment="1">
      <alignment vertical="center"/>
    </xf>
    <xf numFmtId="170" fontId="1" fillId="0" borderId="22" xfId="0" applyNumberFormat="1" applyFont="1" applyBorder="1" applyAlignment="1">
      <alignment vertical="center"/>
    </xf>
    <xf numFmtId="170" fontId="1" fillId="0" borderId="43" xfId="0" applyNumberFormat="1" applyFont="1" applyBorder="1" applyAlignment="1">
      <alignment vertical="center"/>
    </xf>
    <xf numFmtId="170" fontId="19" fillId="33" borderId="10" xfId="0" applyNumberFormat="1" applyFont="1" applyFill="1" applyBorder="1" applyAlignment="1">
      <alignment vertical="center"/>
    </xf>
    <xf numFmtId="170" fontId="0" fillId="0" borderId="33" xfId="0" applyNumberFormat="1" applyFont="1" applyBorder="1" applyAlignment="1">
      <alignment vertical="center"/>
    </xf>
    <xf numFmtId="170" fontId="0" fillId="0" borderId="50" xfId="0" applyNumberFormat="1" applyFont="1" applyBorder="1" applyAlignment="1">
      <alignment vertical="center"/>
    </xf>
    <xf numFmtId="170" fontId="19" fillId="33" borderId="42" xfId="0" applyNumberFormat="1" applyFont="1" applyFill="1" applyBorder="1" applyAlignment="1">
      <alignment vertical="center"/>
    </xf>
    <xf numFmtId="170" fontId="0" fillId="0" borderId="42" xfId="0" applyNumberFormat="1" applyFont="1" applyBorder="1" applyAlignment="1">
      <alignment vertical="center"/>
    </xf>
    <xf numFmtId="170" fontId="0" fillId="0" borderId="51" xfId="0" applyNumberFormat="1" applyFont="1" applyBorder="1" applyAlignment="1">
      <alignment vertical="center" wrapText="1"/>
    </xf>
    <xf numFmtId="170" fontId="18" fillId="0" borderId="51" xfId="0" applyNumberFormat="1" applyFont="1" applyBorder="1" applyAlignment="1">
      <alignment horizontal="center" vertical="center" wrapText="1"/>
    </xf>
    <xf numFmtId="170" fontId="1" fillId="0" borderId="51" xfId="0" applyNumberFormat="1" applyFont="1" applyBorder="1" applyAlignment="1">
      <alignment horizontal="center" vertical="center" wrapText="1"/>
    </xf>
    <xf numFmtId="170" fontId="26" fillId="0" borderId="22" xfId="0" applyNumberFormat="1" applyFont="1" applyBorder="1" applyAlignment="1">
      <alignment vertical="center" wrapText="1"/>
    </xf>
    <xf numFmtId="170" fontId="16" fillId="0" borderId="10" xfId="0" applyNumberFormat="1" applyFont="1" applyBorder="1" applyAlignment="1">
      <alignment vertical="center" wrapText="1"/>
    </xf>
    <xf numFmtId="170" fontId="1" fillId="0" borderId="17" xfId="0" applyNumberFormat="1" applyFont="1" applyBorder="1" applyAlignment="1">
      <alignment horizontal="left" vertical="center" wrapText="1"/>
    </xf>
    <xf numFmtId="15" fontId="8" fillId="0" borderId="0" xfId="0" applyNumberFormat="1" applyFont="1" applyAlignment="1">
      <alignment/>
    </xf>
    <xf numFmtId="170" fontId="27" fillId="0" borderId="17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 horizontal="right"/>
    </xf>
    <xf numFmtId="170" fontId="18" fillId="0" borderId="2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 wrapText="1"/>
    </xf>
    <xf numFmtId="170" fontId="18" fillId="0" borderId="31" xfId="0" applyNumberFormat="1" applyFont="1" applyBorder="1" applyAlignment="1">
      <alignment horizontal="center" vertical="center" wrapText="1"/>
    </xf>
    <xf numFmtId="170" fontId="18" fillId="0" borderId="52" xfId="0" applyNumberFormat="1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horizontal="right" wrapText="1"/>
    </xf>
    <xf numFmtId="170" fontId="18" fillId="0" borderId="47" xfId="0" applyNumberFormat="1" applyFont="1" applyBorder="1" applyAlignment="1">
      <alignment horizontal="center" wrapText="1"/>
    </xf>
    <xf numFmtId="170" fontId="27" fillId="0" borderId="52" xfId="0" applyNumberFormat="1" applyFont="1" applyBorder="1" applyAlignment="1">
      <alignment horizontal="center" wrapText="1"/>
    </xf>
    <xf numFmtId="170" fontId="18" fillId="0" borderId="53" xfId="0" applyNumberFormat="1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vertical="center"/>
    </xf>
    <xf numFmtId="0" fontId="18" fillId="0" borderId="5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0" fontId="0" fillId="0" borderId="0" xfId="0" applyNumberForma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Border="1" applyAlignment="1">
      <alignment/>
    </xf>
    <xf numFmtId="170" fontId="3" fillId="33" borderId="0" xfId="0" applyNumberFormat="1" applyFont="1" applyFill="1" applyAlignment="1">
      <alignment/>
    </xf>
    <xf numFmtId="170" fontId="3" fillId="0" borderId="0" xfId="0" applyNumberFormat="1" applyFont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 vertical="top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170" fontId="3" fillId="34" borderId="10" xfId="0" applyNumberFormat="1" applyFont="1" applyFill="1" applyBorder="1" applyAlignment="1">
      <alignment/>
    </xf>
    <xf numFmtId="170" fontId="0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right"/>
    </xf>
    <xf numFmtId="170" fontId="0" fillId="34" borderId="10" xfId="0" applyNumberFormat="1" applyFont="1" applyFill="1" applyBorder="1" applyAlignment="1">
      <alignment horizontal="right"/>
    </xf>
    <xf numFmtId="170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169" fontId="0" fillId="34" borderId="0" xfId="0" applyNumberFormat="1" applyFill="1" applyAlignment="1">
      <alignment/>
    </xf>
    <xf numFmtId="169" fontId="0" fillId="34" borderId="0" xfId="0" applyNumberFormat="1" applyFont="1" applyFill="1" applyAlignment="1">
      <alignment/>
    </xf>
    <xf numFmtId="170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2" fillId="34" borderId="19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70" fontId="3" fillId="34" borderId="11" xfId="0" applyNumberFormat="1" applyFont="1" applyFill="1" applyBorder="1" applyAlignment="1">
      <alignment/>
    </xf>
    <xf numFmtId="0" fontId="0" fillId="34" borderId="0" xfId="0" applyFill="1" applyAlignment="1">
      <alignment wrapText="1"/>
    </xf>
    <xf numFmtId="0" fontId="9" fillId="34" borderId="0" xfId="0" applyFont="1" applyFill="1" applyAlignment="1">
      <alignment wrapText="1"/>
    </xf>
    <xf numFmtId="169" fontId="0" fillId="34" borderId="0" xfId="0" applyNumberFormat="1" applyFill="1" applyAlignment="1">
      <alignment wrapText="1"/>
    </xf>
    <xf numFmtId="169" fontId="0" fillId="34" borderId="0" xfId="0" applyNumberFormat="1" applyFont="1" applyFill="1" applyAlignment="1">
      <alignment wrapText="1"/>
    </xf>
    <xf numFmtId="170" fontId="0" fillId="34" borderId="0" xfId="0" applyNumberFormat="1" applyFill="1" applyAlignment="1">
      <alignment wrapText="1"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169" fontId="4" fillId="34" borderId="0" xfId="0" applyNumberFormat="1" applyFont="1" applyFill="1" applyAlignment="1">
      <alignment/>
    </xf>
    <xf numFmtId="170" fontId="4" fillId="34" borderId="0" xfId="0" applyNumberFormat="1" applyFont="1" applyFill="1" applyAlignment="1">
      <alignment/>
    </xf>
    <xf numFmtId="169" fontId="0" fillId="34" borderId="10" xfId="0" applyNumberFormat="1" applyFont="1" applyFill="1" applyBorder="1" applyAlignment="1">
      <alignment horizontal="center" vertical="center"/>
    </xf>
    <xf numFmtId="169" fontId="0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0" fontId="11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21" fillId="33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0" fontId="3" fillId="34" borderId="10" xfId="0" applyFont="1" applyFill="1" applyBorder="1" applyAlignment="1">
      <alignment horizontal="right"/>
    </xf>
    <xf numFmtId="170" fontId="0" fillId="0" borderId="11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17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0" fontId="0" fillId="0" borderId="0" xfId="0" applyNumberFormat="1" applyAlignment="1">
      <alignment/>
    </xf>
    <xf numFmtId="0" fontId="3" fillId="0" borderId="36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/>
    </xf>
    <xf numFmtId="169" fontId="0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70" fontId="0" fillId="0" borderId="13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17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0" fontId="1" fillId="0" borderId="35" xfId="0" applyNumberFormat="1" applyFont="1" applyBorder="1" applyAlignment="1">
      <alignment vertical="center"/>
    </xf>
    <xf numFmtId="170" fontId="10" fillId="0" borderId="10" xfId="0" applyNumberFormat="1" applyFont="1" applyBorder="1" applyAlignment="1">
      <alignment horizontal="left" wrapText="1"/>
    </xf>
    <xf numFmtId="170" fontId="0" fillId="0" borderId="11" xfId="0" applyNumberFormat="1" applyFont="1" applyBorder="1" applyAlignment="1">
      <alignment horizontal="right"/>
    </xf>
    <xf numFmtId="180" fontId="3" fillId="0" borderId="0" xfId="0" applyNumberFormat="1" applyFont="1" applyAlignment="1">
      <alignment/>
    </xf>
    <xf numFmtId="0" fontId="10" fillId="33" borderId="21" xfId="0" applyFont="1" applyFill="1" applyBorder="1" applyAlignment="1">
      <alignment horizontal="center" wrapText="1"/>
    </xf>
    <xf numFmtId="170" fontId="10" fillId="33" borderId="10" xfId="0" applyNumberFormat="1" applyFont="1" applyFill="1" applyBorder="1" applyAlignment="1">
      <alignment vertical="center" wrapText="1"/>
    </xf>
    <xf numFmtId="170" fontId="10" fillId="33" borderId="36" xfId="0" applyNumberFormat="1" applyFont="1" applyFill="1" applyBorder="1" applyAlignment="1">
      <alignment vertical="center"/>
    </xf>
    <xf numFmtId="170" fontId="10" fillId="33" borderId="39" xfId="0" applyNumberFormat="1" applyFont="1" applyFill="1" applyBorder="1" applyAlignment="1">
      <alignment vertical="center" wrapText="1"/>
    </xf>
    <xf numFmtId="170" fontId="10" fillId="33" borderId="42" xfId="0" applyNumberFormat="1" applyFont="1" applyFill="1" applyBorder="1" applyAlignment="1">
      <alignment vertical="center"/>
    </xf>
    <xf numFmtId="170" fontId="10" fillId="0" borderId="19" xfId="0" applyNumberFormat="1" applyFont="1" applyBorder="1" applyAlignment="1">
      <alignment vertical="center" wrapText="1"/>
    </xf>
    <xf numFmtId="170" fontId="10" fillId="0" borderId="36" xfId="0" applyNumberFormat="1" applyFont="1" applyBorder="1" applyAlignment="1">
      <alignment vertical="center"/>
    </xf>
    <xf numFmtId="170" fontId="10" fillId="0" borderId="19" xfId="0" applyNumberFormat="1" applyFont="1" applyBorder="1" applyAlignment="1">
      <alignment vertical="center"/>
    </xf>
    <xf numFmtId="170" fontId="10" fillId="0" borderId="22" xfId="0" applyNumberFormat="1" applyFont="1" applyBorder="1" applyAlignment="1">
      <alignment vertical="center" wrapText="1"/>
    </xf>
    <xf numFmtId="170" fontId="10" fillId="0" borderId="25" xfId="0" applyNumberFormat="1" applyFont="1" applyBorder="1" applyAlignment="1">
      <alignment vertical="center" wrapText="1"/>
    </xf>
    <xf numFmtId="170" fontId="10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70" fontId="10" fillId="33" borderId="19" xfId="0" applyNumberFormat="1" applyFont="1" applyFill="1" applyBorder="1" applyAlignment="1">
      <alignment vertical="center" wrapText="1"/>
    </xf>
    <xf numFmtId="170" fontId="0" fillId="0" borderId="19" xfId="0" applyNumberFormat="1" applyFont="1" applyBorder="1" applyAlignment="1" applyProtection="1">
      <alignment vertical="center" wrapText="1"/>
      <protection/>
    </xf>
    <xf numFmtId="0" fontId="3" fillId="34" borderId="11" xfId="0" applyFont="1" applyFill="1" applyBorder="1" applyAlignment="1">
      <alignment horizontal="center"/>
    </xf>
    <xf numFmtId="0" fontId="16" fillId="0" borderId="13" xfId="0" applyFont="1" applyBorder="1" applyAlignment="1">
      <alignment vertical="top" wrapText="1"/>
    </xf>
    <xf numFmtId="180" fontId="1" fillId="0" borderId="0" xfId="0" applyNumberFormat="1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170" fontId="0" fillId="34" borderId="11" xfId="0" applyNumberFormat="1" applyFont="1" applyFill="1" applyBorder="1" applyAlignment="1">
      <alignment/>
    </xf>
    <xf numFmtId="170" fontId="27" fillId="0" borderId="30" xfId="0" applyNumberFormat="1" applyFont="1" applyBorder="1" applyAlignment="1">
      <alignment horizontal="center" vertical="center"/>
    </xf>
    <xf numFmtId="170" fontId="27" fillId="0" borderId="51" xfId="0" applyNumberFormat="1" applyFont="1" applyBorder="1" applyAlignment="1">
      <alignment horizontal="center" vertical="center"/>
    </xf>
    <xf numFmtId="0" fontId="27" fillId="33" borderId="21" xfId="0" applyFont="1" applyFill="1" applyBorder="1" applyAlignment="1">
      <alignment horizontal="center" wrapText="1"/>
    </xf>
    <xf numFmtId="170" fontId="0" fillId="33" borderId="10" xfId="0" applyNumberFormat="1" applyFont="1" applyFill="1" applyBorder="1" applyAlignment="1">
      <alignment vertical="center" wrapText="1"/>
    </xf>
    <xf numFmtId="170" fontId="0" fillId="33" borderId="19" xfId="0" applyNumberFormat="1" applyFont="1" applyFill="1" applyBorder="1" applyAlignment="1">
      <alignment vertical="center" wrapText="1"/>
    </xf>
    <xf numFmtId="170" fontId="0" fillId="33" borderId="36" xfId="0" applyNumberFormat="1" applyFont="1" applyFill="1" applyBorder="1" applyAlignment="1">
      <alignment vertical="center"/>
    </xf>
    <xf numFmtId="170" fontId="0" fillId="33" borderId="42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166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20" fontId="3" fillId="34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70" fontId="3" fillId="0" borderId="10" xfId="0" applyNumberFormat="1" applyFont="1" applyFill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170" fontId="26" fillId="0" borderId="55" xfId="0" applyNumberFormat="1" applyFont="1" applyBorder="1" applyAlignment="1">
      <alignment horizontal="center" wrapText="1"/>
    </xf>
    <xf numFmtId="170" fontId="10" fillId="0" borderId="36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70" fontId="10" fillId="0" borderId="25" xfId="0" applyNumberFormat="1" applyFont="1" applyBorder="1" applyAlignment="1">
      <alignment wrapText="1"/>
    </xf>
    <xf numFmtId="170" fontId="10" fillId="0" borderId="56" xfId="0" applyNumberFormat="1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6" fontId="3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70" fontId="16" fillId="34" borderId="37" xfId="0" applyNumberFormat="1" applyFont="1" applyFill="1" applyBorder="1" applyAlignment="1">
      <alignment horizontal="center" vertical="center" wrapText="1"/>
    </xf>
    <xf numFmtId="170" fontId="16" fillId="34" borderId="10" xfId="0" applyNumberFormat="1" applyFont="1" applyFill="1" applyBorder="1" applyAlignment="1">
      <alignment horizontal="center" vertical="center" wrapText="1"/>
    </xf>
    <xf numFmtId="170" fontId="16" fillId="34" borderId="44" xfId="0" applyNumberFormat="1" applyFont="1" applyFill="1" applyBorder="1" applyAlignment="1">
      <alignment horizontal="center" vertical="center" wrapText="1"/>
    </xf>
    <xf numFmtId="170" fontId="16" fillId="34" borderId="44" xfId="0" applyNumberFormat="1" applyFont="1" applyFill="1" applyBorder="1" applyAlignment="1">
      <alignment horizontal="right" vertical="center" wrapText="1"/>
    </xf>
    <xf numFmtId="170" fontId="16" fillId="34" borderId="10" xfId="0" applyNumberFormat="1" applyFont="1" applyFill="1" applyBorder="1" applyAlignment="1">
      <alignment horizontal="right" vertical="center" wrapText="1"/>
    </xf>
    <xf numFmtId="170" fontId="1" fillId="0" borderId="57" xfId="0" applyNumberFormat="1" applyFont="1" applyBorder="1" applyAlignment="1">
      <alignment vertical="center"/>
    </xf>
    <xf numFmtId="170" fontId="1" fillId="0" borderId="58" xfId="0" applyNumberFormat="1" applyFont="1" applyBorder="1" applyAlignment="1">
      <alignment horizontal="left" vertical="center" wrapText="1"/>
    </xf>
    <xf numFmtId="170" fontId="1" fillId="0" borderId="59" xfId="0" applyNumberFormat="1" applyFont="1" applyBorder="1" applyAlignment="1">
      <alignment vertical="center"/>
    </xf>
    <xf numFmtId="170" fontId="1" fillId="0" borderId="60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/>
    </xf>
    <xf numFmtId="0" fontId="5" fillId="34" borderId="0" xfId="0" applyFont="1" applyFill="1" applyAlignment="1">
      <alignment horizontal="left"/>
    </xf>
    <xf numFmtId="170" fontId="0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0" fontId="3" fillId="34" borderId="11" xfId="0" applyNumberFormat="1" applyFont="1" applyFill="1" applyBorder="1" applyAlignment="1">
      <alignment horizontal="center" vertical="center"/>
    </xf>
    <xf numFmtId="170" fontId="3" fillId="34" borderId="13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19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169" fontId="3" fillId="34" borderId="11" xfId="0" applyNumberFormat="1" applyFont="1" applyFill="1" applyBorder="1" applyAlignment="1">
      <alignment horizontal="center" vertical="center"/>
    </xf>
    <xf numFmtId="169" fontId="3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69" fontId="3" fillId="0" borderId="11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6" fillId="34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9" fontId="3" fillId="34" borderId="11" xfId="0" applyNumberFormat="1" applyFont="1" applyFill="1" applyBorder="1" applyAlignment="1">
      <alignment horizontal="center" vertical="center" wrapText="1"/>
    </xf>
    <xf numFmtId="169" fontId="3" fillId="34" borderId="13" xfId="0" applyNumberFormat="1" applyFont="1" applyFill="1" applyBorder="1" applyAlignment="1">
      <alignment horizontal="center" vertical="center" wrapText="1"/>
    </xf>
    <xf numFmtId="169" fontId="0" fillId="34" borderId="11" xfId="0" applyNumberFormat="1" applyFont="1" applyFill="1" applyBorder="1" applyAlignment="1">
      <alignment horizontal="center" vertical="center" wrapText="1"/>
    </xf>
    <xf numFmtId="169" fontId="0" fillId="3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textRotation="255" wrapText="1"/>
    </xf>
    <xf numFmtId="0" fontId="3" fillId="0" borderId="24" xfId="0" applyFont="1" applyFill="1" applyBorder="1" applyAlignment="1">
      <alignment horizontal="center" vertical="top" textRotation="255" wrapText="1"/>
    </xf>
    <xf numFmtId="0" fontId="3" fillId="0" borderId="13" xfId="0" applyFont="1" applyFill="1" applyBorder="1" applyAlignment="1">
      <alignment horizontal="center" vertical="top" textRotation="255" wrapText="1"/>
    </xf>
    <xf numFmtId="0" fontId="3" fillId="0" borderId="19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3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69" fontId="3" fillId="0" borderId="2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center" vertical="top" textRotation="255" wrapText="1"/>
    </xf>
    <xf numFmtId="0" fontId="10" fillId="0" borderId="13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4" fillId="0" borderId="19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2" fillId="0" borderId="1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69" fontId="3" fillId="0" borderId="10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textRotation="255" wrapText="1"/>
    </xf>
    <xf numFmtId="0" fontId="3" fillId="0" borderId="24" xfId="0" applyFont="1" applyBorder="1" applyAlignment="1">
      <alignment horizontal="center" vertical="top" textRotation="255" wrapText="1"/>
    </xf>
    <xf numFmtId="0" fontId="3" fillId="0" borderId="13" xfId="0" applyFont="1" applyBorder="1" applyAlignment="1">
      <alignment horizontal="center" vertical="top" textRotation="255" wrapText="1"/>
    </xf>
    <xf numFmtId="0" fontId="3" fillId="0" borderId="39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70" fontId="3" fillId="34" borderId="11" xfId="0" applyNumberFormat="1" applyFont="1" applyFill="1" applyBorder="1" applyAlignment="1">
      <alignment horizontal="center"/>
    </xf>
    <xf numFmtId="170" fontId="3" fillId="34" borderId="13" xfId="0" applyNumberFormat="1" applyFont="1" applyFill="1" applyBorder="1" applyAlignment="1">
      <alignment horizontal="center"/>
    </xf>
    <xf numFmtId="170" fontId="0" fillId="34" borderId="11" xfId="0" applyNumberFormat="1" applyFont="1" applyFill="1" applyBorder="1" applyAlignment="1">
      <alignment horizontal="center"/>
    </xf>
    <xf numFmtId="170" fontId="0" fillId="34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70" fontId="2" fillId="0" borderId="18" xfId="0" applyNumberFormat="1" applyFont="1" applyBorder="1" applyAlignment="1">
      <alignment horizontal="center" vertical="center"/>
    </xf>
    <xf numFmtId="170" fontId="2" fillId="0" borderId="48" xfId="0" applyNumberFormat="1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76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 wrapText="1"/>
    </xf>
    <xf numFmtId="0" fontId="10" fillId="0" borderId="8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right" vertical="center" wrapText="1"/>
    </xf>
    <xf numFmtId="170" fontId="1" fillId="0" borderId="56" xfId="0" applyNumberFormat="1" applyFont="1" applyBorder="1" applyAlignment="1">
      <alignment horizontal="right" vertical="center" wrapText="1"/>
    </xf>
    <xf numFmtId="170" fontId="0" fillId="0" borderId="0" xfId="0" applyNumberFormat="1" applyAlignment="1">
      <alignment horizontal="center" vertical="center"/>
    </xf>
    <xf numFmtId="17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76" xfId="0" applyFont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0" fillId="0" borderId="58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81" xfId="0" applyFont="1" applyBorder="1" applyAlignment="1">
      <alignment vertical="center" wrapText="1"/>
    </xf>
    <xf numFmtId="170" fontId="1" fillId="0" borderId="34" xfId="0" applyNumberFormat="1" applyFont="1" applyBorder="1" applyAlignment="1">
      <alignment horizontal="center" vertical="center" wrapText="1"/>
    </xf>
    <xf numFmtId="170" fontId="1" fillId="0" borderId="81" xfId="0" applyNumberFormat="1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82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18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0" fontId="16" fillId="0" borderId="11" xfId="0" applyNumberFormat="1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70" fontId="16" fillId="0" borderId="13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0" fontId="16" fillId="0" borderId="31" xfId="0" applyNumberFormat="1" applyFont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center" vertical="center"/>
    </xf>
    <xf numFmtId="170" fontId="16" fillId="0" borderId="24" xfId="0" applyNumberFormat="1" applyFont="1" applyFill="1" applyBorder="1" applyAlignment="1">
      <alignment horizontal="center" vertical="center"/>
    </xf>
    <xf numFmtId="170" fontId="16" fillId="0" borderId="13" xfId="0" applyNumberFormat="1" applyFont="1" applyFill="1" applyBorder="1" applyAlignment="1">
      <alignment horizontal="center" vertical="center"/>
    </xf>
    <xf numFmtId="170" fontId="16" fillId="0" borderId="83" xfId="0" applyNumberFormat="1" applyFont="1" applyBorder="1" applyAlignment="1">
      <alignment horizontal="center" vertical="center"/>
    </xf>
    <xf numFmtId="170" fontId="16" fillId="0" borderId="45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0</xdr:row>
      <xdr:rowOff>104775</xdr:rowOff>
    </xdr:from>
    <xdr:to>
      <xdr:col>9</xdr:col>
      <xdr:colOff>1057275</xdr:colOff>
      <xdr:row>0</xdr:row>
      <xdr:rowOff>771525</xdr:rowOff>
    </xdr:to>
    <xdr:pic>
      <xdr:nvPicPr>
        <xdr:cNvPr id="1" name="Immagine 1" descr="AUSL_4_TERA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47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2"/>
  <sheetViews>
    <sheetView tabSelected="1" view="pageBreakPreview" zoomScale="70" zoomScaleSheetLayoutView="70" workbookViewId="0" topLeftCell="A1">
      <selection activeCell="A393" sqref="A393:J393"/>
    </sheetView>
  </sheetViews>
  <sheetFormatPr defaultColWidth="9.140625" defaultRowHeight="12.75"/>
  <cols>
    <col min="1" max="1" width="11.7109375" style="0" customWidth="1"/>
    <col min="5" max="5" width="14.28125" style="0" customWidth="1"/>
    <col min="6" max="6" width="12.00390625" style="21" customWidth="1"/>
    <col min="7" max="7" width="15.28125" style="0" customWidth="1"/>
    <col min="8" max="8" width="17.140625" style="26" customWidth="1"/>
    <col min="9" max="9" width="18.00390625" style="57" customWidth="1"/>
    <col min="10" max="10" width="27.00390625" style="15" bestFit="1" customWidth="1"/>
    <col min="11" max="11" width="18.28125" style="0" bestFit="1" customWidth="1"/>
    <col min="12" max="12" width="19.421875" style="15" bestFit="1" customWidth="1"/>
    <col min="13" max="14" width="19.7109375" style="0" bestFit="1" customWidth="1"/>
  </cols>
  <sheetData>
    <row r="1" spans="1:12" s="7" customFormat="1" ht="69.75" customHeight="1">
      <c r="A1" s="594" t="s">
        <v>385</v>
      </c>
      <c r="B1" s="594"/>
      <c r="C1" s="594"/>
      <c r="D1" s="594"/>
      <c r="E1" s="594"/>
      <c r="F1" s="594"/>
      <c r="G1" s="594"/>
      <c r="H1" s="594"/>
      <c r="I1" s="594"/>
      <c r="J1" s="594"/>
      <c r="L1" s="289"/>
    </row>
    <row r="2" ht="54" customHeight="1">
      <c r="J2" s="83" t="s">
        <v>126</v>
      </c>
    </row>
    <row r="3" ht="22.5" customHeight="1"/>
    <row r="4" ht="33.75" customHeight="1"/>
    <row r="6" ht="46.5" customHeight="1" thickBot="1"/>
    <row r="7" spans="1:10" ht="35.25" thickBot="1">
      <c r="A7" s="541" t="s">
        <v>267</v>
      </c>
      <c r="B7" s="542"/>
      <c r="C7" s="542"/>
      <c r="D7" s="542"/>
      <c r="E7" s="542"/>
      <c r="F7" s="542"/>
      <c r="G7" s="542"/>
      <c r="H7" s="542"/>
      <c r="I7" s="542"/>
      <c r="J7" s="543"/>
    </row>
    <row r="8" ht="37.5" customHeight="1"/>
    <row r="9" spans="1:10" ht="42" customHeight="1">
      <c r="A9" s="500" t="s">
        <v>390</v>
      </c>
      <c r="B9" s="500"/>
      <c r="C9" s="500"/>
      <c r="D9" s="500"/>
      <c r="E9" s="500"/>
      <c r="F9" s="500"/>
      <c r="G9" s="500"/>
      <c r="H9" s="500"/>
      <c r="I9" s="500"/>
      <c r="J9" s="500"/>
    </row>
    <row r="10" ht="29.25" customHeight="1"/>
    <row r="11" spans="1:12" s="42" customFormat="1" ht="28.5" customHeight="1" thickBot="1">
      <c r="A11" s="472" t="s">
        <v>228</v>
      </c>
      <c r="B11" s="472"/>
      <c r="C11" s="472"/>
      <c r="D11" s="472"/>
      <c r="E11" s="472"/>
      <c r="F11" s="472"/>
      <c r="G11" s="472"/>
      <c r="H11" s="472"/>
      <c r="I11" s="472"/>
      <c r="J11" s="472"/>
      <c r="L11" s="69"/>
    </row>
    <row r="12" spans="2:9" ht="19.5" customHeight="1" thickBot="1">
      <c r="B12" s="538" t="s">
        <v>109</v>
      </c>
      <c r="C12" s="539"/>
      <c r="D12" s="539"/>
      <c r="E12" s="539"/>
      <c r="F12" s="539"/>
      <c r="G12" s="539"/>
      <c r="H12" s="540"/>
      <c r="I12" s="110" t="s">
        <v>134</v>
      </c>
    </row>
    <row r="13" spans="2:9" ht="19.5" customHeight="1">
      <c r="B13" s="544" t="s">
        <v>110</v>
      </c>
      <c r="C13" s="544"/>
      <c r="D13" s="544"/>
      <c r="E13" s="544"/>
      <c r="F13" s="544"/>
      <c r="G13" s="81" t="s">
        <v>275</v>
      </c>
      <c r="H13" s="82"/>
      <c r="I13" s="273"/>
    </row>
    <row r="14" spans="2:9" ht="19.5" customHeight="1">
      <c r="B14" s="475" t="s">
        <v>127</v>
      </c>
      <c r="C14" s="475"/>
      <c r="D14" s="475"/>
      <c r="E14" s="475"/>
      <c r="F14" s="475"/>
      <c r="G14" s="80" t="s">
        <v>406</v>
      </c>
      <c r="H14" s="79"/>
      <c r="I14" s="273"/>
    </row>
    <row r="15" spans="2:9" ht="19.5" customHeight="1">
      <c r="B15" s="475" t="s">
        <v>369</v>
      </c>
      <c r="C15" s="475"/>
      <c r="D15" s="475"/>
      <c r="E15" s="475"/>
      <c r="F15" s="475"/>
      <c r="G15" s="80" t="s">
        <v>407</v>
      </c>
      <c r="H15" s="79"/>
      <c r="I15" s="273"/>
    </row>
    <row r="16" spans="2:9" ht="19.5" customHeight="1" thickBot="1">
      <c r="B16" s="270"/>
      <c r="C16" s="270"/>
      <c r="D16" s="270"/>
      <c r="E16" s="270"/>
      <c r="F16" s="270"/>
      <c r="G16" s="271"/>
      <c r="H16" s="272"/>
      <c r="I16" s="273"/>
    </row>
    <row r="17" spans="2:9" ht="19.5" customHeight="1" thickBot="1">
      <c r="B17" s="538" t="s">
        <v>128</v>
      </c>
      <c r="C17" s="539"/>
      <c r="D17" s="539"/>
      <c r="E17" s="539"/>
      <c r="F17" s="539"/>
      <c r="G17" s="539"/>
      <c r="H17" s="540"/>
      <c r="I17" s="110" t="s">
        <v>408</v>
      </c>
    </row>
    <row r="18" spans="2:12" s="3" customFormat="1" ht="19.5" customHeight="1">
      <c r="B18" s="544" t="s">
        <v>129</v>
      </c>
      <c r="C18" s="544"/>
      <c r="D18" s="544"/>
      <c r="E18" s="544"/>
      <c r="F18" s="544"/>
      <c r="G18" s="81" t="s">
        <v>409</v>
      </c>
      <c r="H18" s="82"/>
      <c r="I18" s="60"/>
      <c r="J18" s="19"/>
      <c r="L18" s="19"/>
    </row>
    <row r="19" spans="2:12" s="3" customFormat="1" ht="19.5" customHeight="1">
      <c r="B19" s="475" t="s">
        <v>130</v>
      </c>
      <c r="C19" s="475"/>
      <c r="D19" s="475"/>
      <c r="E19" s="475"/>
      <c r="F19" s="475"/>
      <c r="G19" s="80" t="s">
        <v>410</v>
      </c>
      <c r="H19" s="79"/>
      <c r="I19" s="60"/>
      <c r="J19" s="19"/>
      <c r="L19" s="19"/>
    </row>
    <row r="20" spans="2:12" s="3" customFormat="1" ht="19.5" customHeight="1" thickBot="1">
      <c r="B20" s="270"/>
      <c r="C20" s="270"/>
      <c r="D20" s="270"/>
      <c r="E20" s="270"/>
      <c r="F20" s="270"/>
      <c r="G20" s="271"/>
      <c r="H20" s="272"/>
      <c r="I20" s="60"/>
      <c r="J20" s="19"/>
      <c r="L20" s="19"/>
    </row>
    <row r="21" spans="2:9" ht="19.5" customHeight="1" thickBot="1">
      <c r="B21" s="538" t="s">
        <v>111</v>
      </c>
      <c r="C21" s="539"/>
      <c r="D21" s="539"/>
      <c r="E21" s="539"/>
      <c r="F21" s="539"/>
      <c r="G21" s="539"/>
      <c r="H21" s="540"/>
      <c r="I21" s="110" t="s">
        <v>411</v>
      </c>
    </row>
    <row r="22" spans="2:9" ht="19.5" customHeight="1">
      <c r="B22" s="544" t="s">
        <v>131</v>
      </c>
      <c r="C22" s="544"/>
      <c r="D22" s="544"/>
      <c r="E22" s="544"/>
      <c r="F22" s="544"/>
      <c r="G22" s="81" t="s">
        <v>412</v>
      </c>
      <c r="H22" s="82"/>
      <c r="I22" s="273"/>
    </row>
    <row r="23" spans="2:9" ht="19.5" customHeight="1" thickBot="1">
      <c r="B23" s="270"/>
      <c r="C23" s="270"/>
      <c r="D23" s="270"/>
      <c r="E23" s="270"/>
      <c r="F23" s="270"/>
      <c r="G23" s="271"/>
      <c r="H23" s="272"/>
      <c r="I23" s="273"/>
    </row>
    <row r="24" spans="2:9" ht="19.5" customHeight="1" thickBot="1">
      <c r="B24" s="538" t="s">
        <v>112</v>
      </c>
      <c r="C24" s="539"/>
      <c r="D24" s="539"/>
      <c r="E24" s="539"/>
      <c r="F24" s="539"/>
      <c r="G24" s="539"/>
      <c r="H24" s="540"/>
      <c r="I24" s="110" t="s">
        <v>413</v>
      </c>
    </row>
    <row r="25" spans="2:9" ht="19.5" customHeight="1">
      <c r="B25" s="544" t="s">
        <v>133</v>
      </c>
      <c r="C25" s="544"/>
      <c r="D25" s="544"/>
      <c r="E25" s="544"/>
      <c r="F25" s="544"/>
      <c r="G25" s="81" t="s">
        <v>414</v>
      </c>
      <c r="H25" s="82"/>
      <c r="I25" s="273"/>
    </row>
    <row r="26" spans="2:12" s="3" customFormat="1" ht="19.5" customHeight="1">
      <c r="B26" s="475" t="s">
        <v>68</v>
      </c>
      <c r="C26" s="475"/>
      <c r="D26" s="475"/>
      <c r="E26" s="475"/>
      <c r="F26" s="475"/>
      <c r="G26" s="80" t="s">
        <v>415</v>
      </c>
      <c r="H26" s="79"/>
      <c r="I26" s="60"/>
      <c r="J26" s="19"/>
      <c r="L26" s="19"/>
    </row>
    <row r="27" spans="2:12" s="3" customFormat="1" ht="19.5" customHeight="1" thickBot="1">
      <c r="B27" s="270"/>
      <c r="C27" s="270"/>
      <c r="D27" s="270"/>
      <c r="E27" s="270"/>
      <c r="F27" s="270"/>
      <c r="G27" s="271"/>
      <c r="H27" s="272"/>
      <c r="I27" s="60"/>
      <c r="J27" s="19"/>
      <c r="L27" s="19"/>
    </row>
    <row r="28" spans="2:9" ht="19.5" customHeight="1" thickBot="1">
      <c r="B28" s="546" t="s">
        <v>69</v>
      </c>
      <c r="C28" s="547"/>
      <c r="D28" s="547"/>
      <c r="E28" s="547"/>
      <c r="F28" s="547"/>
      <c r="G28" s="547"/>
      <c r="H28" s="547"/>
      <c r="I28" s="110" t="s">
        <v>416</v>
      </c>
    </row>
    <row r="29" spans="7:8" ht="19.5" customHeight="1" thickBot="1">
      <c r="G29" s="3"/>
      <c r="H29" s="27"/>
    </row>
    <row r="30" spans="2:10" ht="19.5" customHeight="1" thickBot="1">
      <c r="B30" s="546" t="s">
        <v>70</v>
      </c>
      <c r="C30" s="547"/>
      <c r="D30" s="547"/>
      <c r="E30" s="547"/>
      <c r="F30" s="547"/>
      <c r="G30" s="547"/>
      <c r="H30" s="109"/>
      <c r="I30" s="111" t="s">
        <v>417</v>
      </c>
      <c r="J30" s="112"/>
    </row>
    <row r="31" spans="2:8" ht="12" customHeight="1" thickBot="1">
      <c r="B31" s="13"/>
      <c r="C31" s="13"/>
      <c r="D31" s="13"/>
      <c r="E31" s="13"/>
      <c r="G31" s="3"/>
      <c r="H31" s="27"/>
    </row>
    <row r="32" spans="1:10" ht="51.75" customHeight="1" thickBot="1">
      <c r="A32" s="492" t="s">
        <v>113</v>
      </c>
      <c r="B32" s="493"/>
      <c r="C32" s="493"/>
      <c r="D32" s="493"/>
      <c r="E32" s="493"/>
      <c r="F32" s="493"/>
      <c r="G32" s="493"/>
      <c r="H32" s="493"/>
      <c r="I32" s="493"/>
      <c r="J32" s="494"/>
    </row>
    <row r="33" spans="1:10" ht="48" customHeight="1" thickBot="1" thickTop="1">
      <c r="A33" s="478" t="s">
        <v>114</v>
      </c>
      <c r="B33" s="479"/>
      <c r="C33" s="479"/>
      <c r="D33" s="479"/>
      <c r="E33" s="479"/>
      <c r="F33" s="479"/>
      <c r="G33" s="479"/>
      <c r="H33" s="479"/>
      <c r="I33" s="479"/>
      <c r="J33" s="480"/>
    </row>
    <row r="34" spans="1:10" ht="27" thickTop="1">
      <c r="A34" s="472" t="s">
        <v>135</v>
      </c>
      <c r="B34" s="472"/>
      <c r="C34" s="472"/>
      <c r="D34" s="472"/>
      <c r="E34" s="472"/>
      <c r="F34" s="472"/>
      <c r="G34" s="472"/>
      <c r="H34" s="472"/>
      <c r="I34" s="472"/>
      <c r="J34" s="472"/>
    </row>
    <row r="35" spans="1:10" ht="21" customHeight="1">
      <c r="A35" s="457" t="s">
        <v>136</v>
      </c>
      <c r="B35" s="501"/>
      <c r="C35" s="501"/>
      <c r="D35" s="501"/>
      <c r="E35" s="501"/>
      <c r="F35" s="501"/>
      <c r="G35" s="501"/>
      <c r="H35" s="501"/>
      <c r="I35" s="501"/>
      <c r="J35" s="501"/>
    </row>
    <row r="37" ht="18">
      <c r="A37" s="8" t="s">
        <v>116</v>
      </c>
    </row>
    <row r="39" spans="1:8" ht="18">
      <c r="A39" s="501" t="s">
        <v>153</v>
      </c>
      <c r="B39" s="501"/>
      <c r="C39" s="501"/>
      <c r="D39" s="501"/>
      <c r="E39" s="501"/>
      <c r="F39" s="501"/>
      <c r="G39" s="501"/>
      <c r="H39" s="501"/>
    </row>
    <row r="41" spans="1:12" s="9" customFormat="1" ht="28.5" customHeight="1">
      <c r="A41" s="442" t="s">
        <v>61</v>
      </c>
      <c r="B41" s="442" t="s">
        <v>117</v>
      </c>
      <c r="C41" s="463" t="s">
        <v>118</v>
      </c>
      <c r="D41" s="464"/>
      <c r="E41" s="461" t="s">
        <v>140</v>
      </c>
      <c r="F41" s="442" t="s">
        <v>137</v>
      </c>
      <c r="G41" s="442" t="s">
        <v>99</v>
      </c>
      <c r="H41" s="465" t="s">
        <v>138</v>
      </c>
      <c r="I41" s="467" t="s">
        <v>139</v>
      </c>
      <c r="J41" s="473" t="s">
        <v>101</v>
      </c>
      <c r="L41" s="290"/>
    </row>
    <row r="42" spans="1:12" s="6" customFormat="1" ht="19.5" customHeight="1">
      <c r="A42" s="444"/>
      <c r="B42" s="444"/>
      <c r="C42" s="5" t="s">
        <v>121</v>
      </c>
      <c r="D42" s="5" t="s">
        <v>122</v>
      </c>
      <c r="E42" s="462"/>
      <c r="F42" s="444"/>
      <c r="G42" s="444"/>
      <c r="H42" s="466"/>
      <c r="I42" s="468"/>
      <c r="J42" s="474"/>
      <c r="L42" s="20"/>
    </row>
    <row r="43" spans="1:12" s="6" customFormat="1" ht="15" customHeight="1">
      <c r="A43" s="555" t="s">
        <v>20</v>
      </c>
      <c r="B43" s="10">
        <v>55</v>
      </c>
      <c r="C43" s="10">
        <v>79</v>
      </c>
      <c r="D43" s="10"/>
      <c r="E43" s="85" t="s">
        <v>141</v>
      </c>
      <c r="F43" s="23" t="s">
        <v>149</v>
      </c>
      <c r="G43" s="25">
        <v>1</v>
      </c>
      <c r="H43" s="102">
        <v>0.33</v>
      </c>
      <c r="I43" s="65">
        <v>0.18592448367221515</v>
      </c>
      <c r="J43" s="18">
        <f>H43*75</f>
        <v>24.75</v>
      </c>
      <c r="L43" s="20"/>
    </row>
    <row r="44" spans="1:12" s="6" customFormat="1" ht="15" customHeight="1">
      <c r="A44" s="556"/>
      <c r="B44" s="10"/>
      <c r="C44" s="10">
        <v>102</v>
      </c>
      <c r="D44" s="10"/>
      <c r="E44" s="85" t="s">
        <v>142</v>
      </c>
      <c r="F44" s="23" t="s">
        <v>150</v>
      </c>
      <c r="G44" s="10">
        <v>3</v>
      </c>
      <c r="H44" s="18">
        <v>6.631306584309007</v>
      </c>
      <c r="I44" s="65">
        <v>7.183915466334757</v>
      </c>
      <c r="J44" s="18">
        <f aca="true" t="shared" si="0" ref="J44:J68">H44*75</f>
        <v>497.3479938231755</v>
      </c>
      <c r="L44" s="20"/>
    </row>
    <row r="45" spans="1:12" s="6" customFormat="1" ht="15" customHeight="1">
      <c r="A45" s="556"/>
      <c r="B45" s="10"/>
      <c r="C45" s="10">
        <v>124</v>
      </c>
      <c r="D45" s="10"/>
      <c r="E45" s="86">
        <v>21.8</v>
      </c>
      <c r="F45" s="23" t="s">
        <v>150</v>
      </c>
      <c r="G45" s="10">
        <v>3</v>
      </c>
      <c r="H45" s="18">
        <v>6.755256240090484</v>
      </c>
      <c r="I45" s="65">
        <v>7.318194260098023</v>
      </c>
      <c r="J45" s="18">
        <f t="shared" si="0"/>
        <v>506.6442180067863</v>
      </c>
      <c r="L45" s="20"/>
    </row>
    <row r="46" spans="1:12" s="6" customFormat="1" ht="15" customHeight="1">
      <c r="A46" s="556"/>
      <c r="B46" s="10"/>
      <c r="C46" s="10">
        <v>125</v>
      </c>
      <c r="D46" s="10"/>
      <c r="E46" s="85" t="s">
        <v>143</v>
      </c>
      <c r="F46" s="23" t="s">
        <v>150</v>
      </c>
      <c r="G46" s="10">
        <v>3</v>
      </c>
      <c r="H46" s="18">
        <v>2.262081218011951</v>
      </c>
      <c r="I46" s="65">
        <v>2.4505879861796136</v>
      </c>
      <c r="J46" s="18">
        <f t="shared" si="0"/>
        <v>169.65609135089633</v>
      </c>
      <c r="L46" s="20"/>
    </row>
    <row r="47" spans="1:12" s="6" customFormat="1" ht="15" customHeight="1">
      <c r="A47" s="556"/>
      <c r="B47" s="10"/>
      <c r="C47" s="10">
        <v>129</v>
      </c>
      <c r="D47" s="10"/>
      <c r="E47" s="85" t="s">
        <v>144</v>
      </c>
      <c r="F47" s="23" t="s">
        <v>150</v>
      </c>
      <c r="G47" s="10">
        <v>4</v>
      </c>
      <c r="H47" s="18">
        <v>0.7746853486342298</v>
      </c>
      <c r="I47" s="65">
        <v>1.2911422477237162</v>
      </c>
      <c r="J47" s="18">
        <f t="shared" si="0"/>
        <v>58.10140114756723</v>
      </c>
      <c r="L47" s="20"/>
    </row>
    <row r="48" spans="1:12" s="6" customFormat="1" ht="15" customHeight="1">
      <c r="A48" s="556"/>
      <c r="B48" s="10"/>
      <c r="C48" s="10">
        <v>736</v>
      </c>
      <c r="D48" s="10"/>
      <c r="E48" s="85">
        <v>0.1</v>
      </c>
      <c r="F48" s="23" t="s">
        <v>149</v>
      </c>
      <c r="G48" s="10">
        <v>1</v>
      </c>
      <c r="H48" s="18">
        <v>0.01</v>
      </c>
      <c r="I48" s="65">
        <v>0.01</v>
      </c>
      <c r="J48" s="18">
        <f t="shared" si="0"/>
        <v>0.75</v>
      </c>
      <c r="L48" s="20"/>
    </row>
    <row r="49" spans="1:12" s="6" customFormat="1" ht="15" customHeight="1">
      <c r="A49" s="556"/>
      <c r="B49" s="10"/>
      <c r="C49" s="10">
        <v>737</v>
      </c>
      <c r="D49" s="10"/>
      <c r="E49" s="85">
        <v>3.5</v>
      </c>
      <c r="F49" s="23" t="s">
        <v>149</v>
      </c>
      <c r="G49" s="10">
        <v>1</v>
      </c>
      <c r="H49" s="18">
        <v>0.16</v>
      </c>
      <c r="I49" s="65">
        <v>0.09</v>
      </c>
      <c r="J49" s="18">
        <f t="shared" si="0"/>
        <v>12</v>
      </c>
      <c r="L49" s="20"/>
    </row>
    <row r="50" spans="1:12" s="6" customFormat="1" ht="15" customHeight="1">
      <c r="A50" s="556"/>
      <c r="B50" s="10"/>
      <c r="C50" s="10">
        <v>738</v>
      </c>
      <c r="D50" s="10"/>
      <c r="E50" s="85">
        <v>0.5</v>
      </c>
      <c r="F50" s="23" t="s">
        <v>149</v>
      </c>
      <c r="G50" s="10">
        <v>1</v>
      </c>
      <c r="H50" s="18">
        <v>0.02</v>
      </c>
      <c r="I50" s="65">
        <v>0.01</v>
      </c>
      <c r="J50" s="18">
        <f t="shared" si="0"/>
        <v>1.5</v>
      </c>
      <c r="L50" s="20"/>
    </row>
    <row r="51" spans="1:12" s="6" customFormat="1" ht="15" customHeight="1">
      <c r="A51" s="556"/>
      <c r="B51" s="10"/>
      <c r="C51" s="10">
        <v>739</v>
      </c>
      <c r="D51" s="10"/>
      <c r="E51" s="85">
        <v>0.6</v>
      </c>
      <c r="F51" s="23" t="s">
        <v>149</v>
      </c>
      <c r="G51" s="10">
        <v>1</v>
      </c>
      <c r="H51" s="18">
        <v>0.03</v>
      </c>
      <c r="I51" s="65">
        <v>0.02</v>
      </c>
      <c r="J51" s="18">
        <f t="shared" si="0"/>
        <v>2.25</v>
      </c>
      <c r="L51" s="20"/>
    </row>
    <row r="52" spans="1:12" s="6" customFormat="1" ht="15" customHeight="1">
      <c r="A52" s="556"/>
      <c r="B52" s="10"/>
      <c r="C52" s="10">
        <v>740</v>
      </c>
      <c r="D52" s="10"/>
      <c r="E52" s="85">
        <v>5.6</v>
      </c>
      <c r="F52" s="23" t="s">
        <v>150</v>
      </c>
      <c r="G52" s="10">
        <v>4</v>
      </c>
      <c r="H52" s="18">
        <v>0.87</v>
      </c>
      <c r="I52" s="65">
        <v>1.45</v>
      </c>
      <c r="J52" s="18">
        <f t="shared" si="0"/>
        <v>65.25</v>
      </c>
      <c r="L52" s="20"/>
    </row>
    <row r="53" spans="1:12" s="6" customFormat="1" ht="15" customHeight="1">
      <c r="A53" s="556"/>
      <c r="B53" s="10"/>
      <c r="C53" s="10">
        <v>741</v>
      </c>
      <c r="D53" s="10"/>
      <c r="E53" s="85">
        <v>0.4</v>
      </c>
      <c r="F53" s="23" t="s">
        <v>150</v>
      </c>
      <c r="G53" s="10">
        <v>4</v>
      </c>
      <c r="H53" s="18">
        <v>0.06</v>
      </c>
      <c r="I53" s="65">
        <v>0.1</v>
      </c>
      <c r="J53" s="18">
        <f t="shared" si="0"/>
        <v>4.5</v>
      </c>
      <c r="L53" s="20"/>
    </row>
    <row r="54" spans="1:12" s="6" customFormat="1" ht="15" customHeight="1">
      <c r="A54" s="556"/>
      <c r="B54" s="10"/>
      <c r="C54" s="10">
        <v>742</v>
      </c>
      <c r="D54" s="10"/>
      <c r="E54" s="85">
        <v>22.45</v>
      </c>
      <c r="F54" s="23" t="s">
        <v>149</v>
      </c>
      <c r="G54" s="10">
        <v>1</v>
      </c>
      <c r="H54" s="18">
        <v>1.04</v>
      </c>
      <c r="I54" s="65">
        <v>0.58</v>
      </c>
      <c r="J54" s="18">
        <f t="shared" si="0"/>
        <v>78</v>
      </c>
      <c r="L54" s="20"/>
    </row>
    <row r="55" spans="1:12" s="6" customFormat="1" ht="15" customHeight="1">
      <c r="A55" s="556"/>
      <c r="B55" s="10"/>
      <c r="C55" s="10">
        <v>743</v>
      </c>
      <c r="D55" s="10"/>
      <c r="E55" s="85">
        <v>20.35</v>
      </c>
      <c r="F55" s="23" t="s">
        <v>149</v>
      </c>
      <c r="G55" s="10">
        <v>1</v>
      </c>
      <c r="H55" s="18">
        <v>0.95</v>
      </c>
      <c r="I55" s="65">
        <v>0.53</v>
      </c>
      <c r="J55" s="18">
        <f t="shared" si="0"/>
        <v>71.25</v>
      </c>
      <c r="L55" s="20"/>
    </row>
    <row r="56" spans="1:12" s="6" customFormat="1" ht="15" customHeight="1">
      <c r="A56" s="556"/>
      <c r="B56" s="10">
        <v>56</v>
      </c>
      <c r="C56" s="10">
        <v>206</v>
      </c>
      <c r="D56" s="10"/>
      <c r="E56" s="11" t="s">
        <v>145</v>
      </c>
      <c r="F56" s="23" t="s">
        <v>150</v>
      </c>
      <c r="G56" s="10">
        <v>2</v>
      </c>
      <c r="H56" s="18">
        <v>2.520309667556694</v>
      </c>
      <c r="I56" s="65">
        <v>2.520309667556694</v>
      </c>
      <c r="J56" s="18">
        <f t="shared" si="0"/>
        <v>189.02322506675205</v>
      </c>
      <c r="L56" s="20"/>
    </row>
    <row r="57" spans="1:12" s="6" customFormat="1" ht="15" customHeight="1">
      <c r="A57" s="556"/>
      <c r="B57" s="10"/>
      <c r="C57" s="10">
        <v>207</v>
      </c>
      <c r="D57" s="10"/>
      <c r="E57" s="11" t="s">
        <v>146</v>
      </c>
      <c r="F57" s="23" t="s">
        <v>151</v>
      </c>
      <c r="G57" s="10">
        <v>1</v>
      </c>
      <c r="H57" s="18">
        <v>7.64407856342349</v>
      </c>
      <c r="I57" s="65">
        <v>2.01159962195355</v>
      </c>
      <c r="J57" s="18">
        <f t="shared" si="0"/>
        <v>573.3058922567617</v>
      </c>
      <c r="L57" s="20"/>
    </row>
    <row r="58" spans="1:12" s="6" customFormat="1" ht="15" customHeight="1">
      <c r="A58" s="556"/>
      <c r="B58" s="10"/>
      <c r="C58" s="10">
        <v>208</v>
      </c>
      <c r="D58" s="10"/>
      <c r="E58" s="11" t="s">
        <v>147</v>
      </c>
      <c r="F58" s="23" t="s">
        <v>150</v>
      </c>
      <c r="G58" s="10">
        <v>3</v>
      </c>
      <c r="H58" s="18">
        <v>30.95642653142382</v>
      </c>
      <c r="I58" s="65">
        <v>33.53612874237581</v>
      </c>
      <c r="J58" s="18">
        <f t="shared" si="0"/>
        <v>2321.7319898567866</v>
      </c>
      <c r="L58" s="20"/>
    </row>
    <row r="59" spans="1:12" s="6" customFormat="1" ht="15" customHeight="1">
      <c r="A59" s="556"/>
      <c r="B59" s="10">
        <v>56</v>
      </c>
      <c r="C59" s="10">
        <v>1245</v>
      </c>
      <c r="D59" s="10" t="s">
        <v>260</v>
      </c>
      <c r="E59" s="85">
        <v>0.15</v>
      </c>
      <c r="F59" s="23" t="s">
        <v>154</v>
      </c>
      <c r="G59" s="10">
        <v>2</v>
      </c>
      <c r="H59" s="18">
        <v>137.58</v>
      </c>
      <c r="I59" s="65">
        <v>1289.94</v>
      </c>
      <c r="J59" s="18">
        <f>H59*75</f>
        <v>10318.500000000002</v>
      </c>
      <c r="L59" s="20"/>
    </row>
    <row r="60" spans="1:12" s="6" customFormat="1" ht="15" customHeight="1">
      <c r="A60" s="556"/>
      <c r="B60" s="10"/>
      <c r="C60" s="10"/>
      <c r="D60" s="10" t="s">
        <v>256</v>
      </c>
      <c r="E60" s="11">
        <v>92</v>
      </c>
      <c r="F60" s="23" t="s">
        <v>150</v>
      </c>
      <c r="G60" s="10">
        <v>2</v>
      </c>
      <c r="H60" s="18">
        <v>0.38011227772986206</v>
      </c>
      <c r="I60" s="65">
        <v>0.38011227772986206</v>
      </c>
      <c r="J60" s="18">
        <f>H60*75</f>
        <v>28.508420829739656</v>
      </c>
      <c r="L60" s="20"/>
    </row>
    <row r="61" spans="1:12" s="6" customFormat="1" ht="15" customHeight="1">
      <c r="A61" s="556"/>
      <c r="B61" s="10"/>
      <c r="C61" s="10"/>
      <c r="D61" s="10" t="s">
        <v>257</v>
      </c>
      <c r="E61" s="11" t="s">
        <v>253</v>
      </c>
      <c r="F61" s="23" t="s">
        <v>150</v>
      </c>
      <c r="G61" s="10">
        <v>2</v>
      </c>
      <c r="H61" s="18">
        <v>41.35786847908608</v>
      </c>
      <c r="I61" s="65">
        <v>41.35786847908608</v>
      </c>
      <c r="J61" s="18">
        <f>H61*75</f>
        <v>3101.8401359314557</v>
      </c>
      <c r="L61" s="20"/>
    </row>
    <row r="62" spans="1:12" s="6" customFormat="1" ht="15" customHeight="1">
      <c r="A62" s="556"/>
      <c r="B62" s="10"/>
      <c r="C62" s="10"/>
      <c r="D62" s="10" t="s">
        <v>258</v>
      </c>
      <c r="E62" s="11" t="s">
        <v>254</v>
      </c>
      <c r="F62" s="23" t="s">
        <v>150</v>
      </c>
      <c r="G62" s="10">
        <v>2</v>
      </c>
      <c r="H62" s="18">
        <v>9.337540735537916</v>
      </c>
      <c r="I62" s="65">
        <v>9.337540735537916</v>
      </c>
      <c r="J62" s="18">
        <f t="shared" si="0"/>
        <v>700.3155551653437</v>
      </c>
      <c r="L62" s="20"/>
    </row>
    <row r="63" spans="1:12" s="6" customFormat="1" ht="15" customHeight="1">
      <c r="A63" s="556"/>
      <c r="B63" s="10"/>
      <c r="C63" s="10"/>
      <c r="D63" s="10" t="s">
        <v>259</v>
      </c>
      <c r="E63" s="11" t="s">
        <v>255</v>
      </c>
      <c r="F63" s="23" t="s">
        <v>150</v>
      </c>
      <c r="G63" s="10">
        <v>2</v>
      </c>
      <c r="H63" s="18">
        <v>2.4789931156295353</v>
      </c>
      <c r="I63" s="65">
        <v>2.4789931156295353</v>
      </c>
      <c r="J63" s="18">
        <f t="shared" si="0"/>
        <v>185.92448367221516</v>
      </c>
      <c r="L63" s="20"/>
    </row>
    <row r="64" spans="1:12" s="6" customFormat="1" ht="15" customHeight="1">
      <c r="A64" s="556"/>
      <c r="B64" s="10"/>
      <c r="C64" s="10"/>
      <c r="D64" s="10" t="s">
        <v>261</v>
      </c>
      <c r="E64" s="264">
        <v>6.6</v>
      </c>
      <c r="F64" s="23" t="s">
        <v>154</v>
      </c>
      <c r="G64" s="10">
        <v>2</v>
      </c>
      <c r="H64" s="18">
        <v>3.07</v>
      </c>
      <c r="I64" s="65">
        <v>2.9</v>
      </c>
      <c r="J64" s="18">
        <f t="shared" si="0"/>
        <v>230.25</v>
      </c>
      <c r="L64" s="20"/>
    </row>
    <row r="65" spans="1:12" s="6" customFormat="1" ht="15" customHeight="1">
      <c r="A65" s="556"/>
      <c r="B65" s="10"/>
      <c r="C65" s="10"/>
      <c r="D65" s="10" t="s">
        <v>262</v>
      </c>
      <c r="E65" s="115">
        <v>0.05555555555555555</v>
      </c>
      <c r="F65" s="265" t="s">
        <v>154</v>
      </c>
      <c r="G65" s="10">
        <v>3</v>
      </c>
      <c r="H65" s="18">
        <v>0.37</v>
      </c>
      <c r="I65" s="65">
        <v>0.46</v>
      </c>
      <c r="J65" s="18">
        <f t="shared" si="0"/>
        <v>27.75</v>
      </c>
      <c r="L65" s="20"/>
    </row>
    <row r="66" spans="1:12" s="6" customFormat="1" ht="15" customHeight="1">
      <c r="A66" s="556"/>
      <c r="B66" s="10"/>
      <c r="C66" s="10"/>
      <c r="D66" s="10" t="s">
        <v>263</v>
      </c>
      <c r="E66" s="11" t="s">
        <v>264</v>
      </c>
      <c r="F66" s="265" t="s">
        <v>154</v>
      </c>
      <c r="G66" s="10">
        <v>3</v>
      </c>
      <c r="H66" s="18">
        <v>28.76</v>
      </c>
      <c r="I66" s="65">
        <v>35.95</v>
      </c>
      <c r="J66" s="18">
        <f t="shared" si="0"/>
        <v>2157</v>
      </c>
      <c r="L66" s="20"/>
    </row>
    <row r="67" spans="1:12" s="6" customFormat="1" ht="15" customHeight="1">
      <c r="A67" s="556"/>
      <c r="B67" s="10"/>
      <c r="C67" s="10"/>
      <c r="D67" s="10" t="s">
        <v>265</v>
      </c>
      <c r="E67" s="264">
        <v>5.7</v>
      </c>
      <c r="F67" s="265" t="s">
        <v>154</v>
      </c>
      <c r="G67" s="10">
        <v>2</v>
      </c>
      <c r="H67" s="266">
        <v>2.65</v>
      </c>
      <c r="I67" s="65">
        <v>2.5</v>
      </c>
      <c r="J67" s="18">
        <f t="shared" si="0"/>
        <v>198.75</v>
      </c>
      <c r="L67" s="20"/>
    </row>
    <row r="68" spans="1:12" s="6" customFormat="1" ht="15" customHeight="1">
      <c r="A68" s="557"/>
      <c r="B68" s="10"/>
      <c r="C68" s="10"/>
      <c r="D68" s="10" t="s">
        <v>266</v>
      </c>
      <c r="E68" s="11">
        <v>76.95</v>
      </c>
      <c r="F68" s="265" t="s">
        <v>154</v>
      </c>
      <c r="G68" s="10">
        <v>2</v>
      </c>
      <c r="H68" s="18">
        <v>31.79</v>
      </c>
      <c r="I68" s="65">
        <v>31.79</v>
      </c>
      <c r="J68" s="18">
        <f t="shared" si="0"/>
        <v>2384.25</v>
      </c>
      <c r="L68" s="20"/>
    </row>
    <row r="69" spans="1:12" s="47" customFormat="1" ht="15" customHeight="1">
      <c r="A69" s="545" t="s">
        <v>148</v>
      </c>
      <c r="B69" s="545"/>
      <c r="C69" s="545"/>
      <c r="D69" s="545"/>
      <c r="E69" s="545"/>
      <c r="F69" s="545"/>
      <c r="G69" s="545"/>
      <c r="H69" s="84"/>
      <c r="I69" s="267"/>
      <c r="J69" s="84">
        <f>SUM(J43:J68)</f>
        <v>23909.14940710748</v>
      </c>
      <c r="L69" s="291"/>
    </row>
    <row r="70" spans="1:12" s="47" customFormat="1" ht="15" customHeight="1">
      <c r="A70" s="522" t="s">
        <v>124</v>
      </c>
      <c r="B70" s="523"/>
      <c r="C70" s="523"/>
      <c r="D70" s="523"/>
      <c r="E70" s="523"/>
      <c r="F70" s="523"/>
      <c r="G70" s="523"/>
      <c r="H70" s="523"/>
      <c r="I70" s="524"/>
      <c r="J70" s="84"/>
      <c r="L70" s="291"/>
    </row>
    <row r="71" spans="1:10" ht="26.25">
      <c r="A71" s="472" t="s">
        <v>135</v>
      </c>
      <c r="B71" s="472"/>
      <c r="C71" s="472"/>
      <c r="D71" s="472"/>
      <c r="E71" s="472"/>
      <c r="F71" s="472"/>
      <c r="G71" s="472"/>
      <c r="H71" s="472"/>
      <c r="I71" s="472"/>
      <c r="J71" s="472"/>
    </row>
    <row r="72" spans="1:10" ht="21" customHeight="1">
      <c r="A72" s="457" t="s">
        <v>306</v>
      </c>
      <c r="B72" s="501"/>
      <c r="C72" s="501"/>
      <c r="D72" s="501"/>
      <c r="E72" s="501"/>
      <c r="F72" s="501"/>
      <c r="G72" s="501"/>
      <c r="H72" s="501"/>
      <c r="I72" s="501"/>
      <c r="J72" s="501"/>
    </row>
    <row r="74" ht="18">
      <c r="A74" s="8" t="s">
        <v>116</v>
      </c>
    </row>
    <row r="76" spans="1:7" ht="18">
      <c r="A76" s="501" t="s">
        <v>153</v>
      </c>
      <c r="B76" s="501"/>
      <c r="C76" s="501"/>
      <c r="D76" s="501"/>
      <c r="E76" s="501"/>
      <c r="F76" s="501"/>
      <c r="G76" s="501"/>
    </row>
    <row r="78" spans="1:12" s="9" customFormat="1" ht="28.5" customHeight="1">
      <c r="A78" s="442" t="s">
        <v>61</v>
      </c>
      <c r="B78" s="442" t="s">
        <v>117</v>
      </c>
      <c r="C78" s="463" t="s">
        <v>118</v>
      </c>
      <c r="D78" s="464"/>
      <c r="E78" s="461" t="s">
        <v>140</v>
      </c>
      <c r="F78" s="442" t="s">
        <v>137</v>
      </c>
      <c r="G78" s="442" t="s">
        <v>99</v>
      </c>
      <c r="H78" s="465" t="s">
        <v>138</v>
      </c>
      <c r="I78" s="467" t="s">
        <v>139</v>
      </c>
      <c r="J78" s="473" t="s">
        <v>101</v>
      </c>
      <c r="L78" s="290"/>
    </row>
    <row r="79" spans="1:12" s="6" customFormat="1" ht="19.5" customHeight="1">
      <c r="A79" s="444"/>
      <c r="B79" s="444"/>
      <c r="C79" s="5" t="s">
        <v>121</v>
      </c>
      <c r="D79" s="5" t="s">
        <v>122</v>
      </c>
      <c r="E79" s="462"/>
      <c r="F79" s="444"/>
      <c r="G79" s="444"/>
      <c r="H79" s="466"/>
      <c r="I79" s="468"/>
      <c r="J79" s="474"/>
      <c r="L79" s="20"/>
    </row>
    <row r="80" spans="1:12" s="6" customFormat="1" ht="19.5" customHeight="1">
      <c r="A80" s="481"/>
      <c r="B80" s="443">
        <v>56</v>
      </c>
      <c r="C80" s="10">
        <v>2161</v>
      </c>
      <c r="D80" s="5"/>
      <c r="E80" s="269" t="s">
        <v>350</v>
      </c>
      <c r="F80" s="10" t="s">
        <v>154</v>
      </c>
      <c r="G80" s="355">
        <v>2</v>
      </c>
      <c r="H80" s="356">
        <v>1.19</v>
      </c>
      <c r="I80" s="357">
        <v>1.12</v>
      </c>
      <c r="J80" s="354">
        <f>H80*75</f>
        <v>89.25</v>
      </c>
      <c r="L80" s="20"/>
    </row>
    <row r="81" spans="1:12" s="6" customFormat="1" ht="19.5" customHeight="1">
      <c r="A81" s="481"/>
      <c r="B81" s="443"/>
      <c r="C81" s="10">
        <v>2162</v>
      </c>
      <c r="D81" s="5"/>
      <c r="E81" s="269" t="s">
        <v>351</v>
      </c>
      <c r="F81" s="10" t="s">
        <v>154</v>
      </c>
      <c r="G81" s="355">
        <v>2</v>
      </c>
      <c r="H81" s="356">
        <v>3.24</v>
      </c>
      <c r="I81" s="357">
        <v>3.06</v>
      </c>
      <c r="J81" s="354">
        <f>H81*75</f>
        <v>243.00000000000003</v>
      </c>
      <c r="K81" s="20"/>
      <c r="L81" s="20"/>
    </row>
    <row r="82" spans="1:12" s="6" customFormat="1" ht="15" customHeight="1">
      <c r="A82" s="481"/>
      <c r="B82" s="443"/>
      <c r="C82" s="287">
        <v>91</v>
      </c>
      <c r="D82" s="10"/>
      <c r="E82" s="115">
        <v>0.2638888888888889</v>
      </c>
      <c r="F82" s="10" t="s">
        <v>294</v>
      </c>
      <c r="G82" s="10"/>
      <c r="H82" s="18"/>
      <c r="I82" s="65"/>
      <c r="J82" s="18"/>
      <c r="L82" s="20"/>
    </row>
    <row r="83" spans="1:12" s="6" customFormat="1" ht="15" customHeight="1">
      <c r="A83" s="462"/>
      <c r="B83" s="444"/>
      <c r="C83" s="287">
        <v>2178</v>
      </c>
      <c r="D83" s="10"/>
      <c r="E83" s="11" t="s">
        <v>352</v>
      </c>
      <c r="F83" s="10"/>
      <c r="G83" s="10"/>
      <c r="H83" s="18">
        <v>21.86</v>
      </c>
      <c r="I83" s="65">
        <v>20.65</v>
      </c>
      <c r="J83" s="18">
        <f>H83*75</f>
        <v>1639.5</v>
      </c>
      <c r="L83" s="20"/>
    </row>
    <row r="84" spans="1:12" s="6" customFormat="1" ht="18.75" customHeight="1">
      <c r="A84" s="95"/>
      <c r="B84" s="12"/>
      <c r="C84" s="288"/>
      <c r="D84" s="12"/>
      <c r="E84" s="51"/>
      <c r="F84" s="12"/>
      <c r="G84" s="12"/>
      <c r="H84" s="14"/>
      <c r="I84" s="96"/>
      <c r="J84" s="14"/>
      <c r="L84" s="20"/>
    </row>
    <row r="85" spans="1:10" ht="21" customHeight="1">
      <c r="A85" s="552" t="s">
        <v>152</v>
      </c>
      <c r="B85" s="553"/>
      <c r="C85" s="553"/>
      <c r="D85" s="553"/>
      <c r="E85" s="553"/>
      <c r="F85" s="553"/>
      <c r="G85" s="553"/>
      <c r="H85" s="553"/>
      <c r="I85" s="553"/>
      <c r="J85" s="553"/>
    </row>
    <row r="86" spans="1:12" s="6" customFormat="1" ht="15" customHeight="1">
      <c r="A86" s="530" t="s">
        <v>230</v>
      </c>
      <c r="B86" s="482">
        <v>68</v>
      </c>
      <c r="C86" s="10">
        <v>135</v>
      </c>
      <c r="D86" s="10"/>
      <c r="E86" s="11" t="s">
        <v>155</v>
      </c>
      <c r="F86" s="10" t="s">
        <v>154</v>
      </c>
      <c r="G86" s="10">
        <v>1</v>
      </c>
      <c r="H86" s="102">
        <v>7.44</v>
      </c>
      <c r="I86" s="65">
        <v>6.089026840265046</v>
      </c>
      <c r="J86" s="18">
        <f>H86*75</f>
        <v>558</v>
      </c>
      <c r="L86" s="20"/>
    </row>
    <row r="87" spans="1:12" s="6" customFormat="1" ht="15" customHeight="1">
      <c r="A87" s="530"/>
      <c r="B87" s="482"/>
      <c r="C87" s="10">
        <v>133</v>
      </c>
      <c r="D87" s="10"/>
      <c r="E87" s="11"/>
      <c r="F87" s="10" t="s">
        <v>284</v>
      </c>
      <c r="G87" s="10"/>
      <c r="H87" s="102"/>
      <c r="I87" s="65"/>
      <c r="J87" s="18"/>
      <c r="L87" s="20"/>
    </row>
    <row r="88" spans="1:12" s="47" customFormat="1" ht="15" customHeight="1">
      <c r="A88" s="522" t="s">
        <v>124</v>
      </c>
      <c r="B88" s="523"/>
      <c r="C88" s="523"/>
      <c r="D88" s="523"/>
      <c r="E88" s="523"/>
      <c r="F88" s="523"/>
      <c r="G88" s="523"/>
      <c r="H88" s="523"/>
      <c r="I88" s="524"/>
      <c r="J88" s="36">
        <f>J80+J81+J83+J86</f>
        <v>2529.75</v>
      </c>
      <c r="K88" s="36"/>
      <c r="L88" s="291"/>
    </row>
    <row r="89" spans="1:12" s="6" customFormat="1" ht="24.75" customHeight="1">
      <c r="A89" s="12"/>
      <c r="B89" s="12"/>
      <c r="C89" s="12"/>
      <c r="D89" s="12"/>
      <c r="E89" s="12"/>
      <c r="F89" s="22"/>
      <c r="G89" s="12"/>
      <c r="H89" s="28"/>
      <c r="I89" s="60"/>
      <c r="J89" s="14"/>
      <c r="L89" s="20"/>
    </row>
    <row r="90" spans="1:10" ht="21" customHeight="1">
      <c r="A90" s="472" t="s">
        <v>135</v>
      </c>
      <c r="B90" s="472"/>
      <c r="C90" s="472"/>
      <c r="D90" s="472"/>
      <c r="E90" s="472"/>
      <c r="F90" s="472"/>
      <c r="G90" s="472"/>
      <c r="H90" s="472"/>
      <c r="I90" s="472"/>
      <c r="J90" s="472"/>
    </row>
    <row r="91" spans="1:10" ht="30.75" customHeight="1">
      <c r="A91" s="457" t="s">
        <v>321</v>
      </c>
      <c r="B91" s="457"/>
      <c r="C91" s="457"/>
      <c r="D91" s="457"/>
      <c r="E91" s="457"/>
      <c r="F91" s="501"/>
      <c r="G91" s="501"/>
      <c r="H91" s="501"/>
      <c r="I91" s="501"/>
      <c r="J91" s="501"/>
    </row>
    <row r="92" ht="18">
      <c r="A92" s="8" t="s">
        <v>40</v>
      </c>
    </row>
    <row r="93" spans="1:12" s="9" customFormat="1" ht="28.5" customHeight="1">
      <c r="A93" s="442" t="s">
        <v>226</v>
      </c>
      <c r="B93" s="442" t="s">
        <v>117</v>
      </c>
      <c r="C93" s="463" t="s">
        <v>118</v>
      </c>
      <c r="D93" s="464"/>
      <c r="E93" s="461" t="s">
        <v>140</v>
      </c>
      <c r="F93" s="442" t="s">
        <v>137</v>
      </c>
      <c r="G93" s="442" t="s">
        <v>99</v>
      </c>
      <c r="H93" s="465" t="s">
        <v>138</v>
      </c>
      <c r="I93" s="467" t="s">
        <v>139</v>
      </c>
      <c r="J93" s="473" t="s">
        <v>101</v>
      </c>
      <c r="L93" s="290"/>
    </row>
    <row r="94" spans="1:12" s="6" customFormat="1" ht="19.5" customHeight="1">
      <c r="A94" s="444"/>
      <c r="B94" s="444"/>
      <c r="C94" s="5" t="s">
        <v>121</v>
      </c>
      <c r="D94" s="5" t="s">
        <v>122</v>
      </c>
      <c r="E94" s="462"/>
      <c r="F94" s="444"/>
      <c r="G94" s="444"/>
      <c r="H94" s="466"/>
      <c r="I94" s="468"/>
      <c r="J94" s="474"/>
      <c r="L94" s="20"/>
    </row>
    <row r="95" spans="1:12" s="6" customFormat="1" ht="15" customHeight="1">
      <c r="A95" s="531" t="s">
        <v>227</v>
      </c>
      <c r="B95" s="29">
        <v>65</v>
      </c>
      <c r="C95" s="10">
        <v>71</v>
      </c>
      <c r="D95" s="5"/>
      <c r="E95" s="30" t="s">
        <v>147</v>
      </c>
      <c r="F95" s="10" t="s">
        <v>159</v>
      </c>
      <c r="G95" s="10">
        <v>2</v>
      </c>
      <c r="H95" s="18">
        <v>46.43463979713573</v>
      </c>
      <c r="I95" s="65">
        <v>43.854937586183745</v>
      </c>
      <c r="J95" s="18">
        <f>H95*75</f>
        <v>3482.59798478518</v>
      </c>
      <c r="K95" s="6" t="s">
        <v>319</v>
      </c>
      <c r="L95" s="20">
        <f>2932.5-142.5</f>
        <v>2790</v>
      </c>
    </row>
    <row r="96" spans="1:12" s="6" customFormat="1" ht="15" customHeight="1">
      <c r="A96" s="532"/>
      <c r="B96" s="10"/>
      <c r="C96" s="10">
        <v>93</v>
      </c>
      <c r="D96" s="5"/>
      <c r="E96" s="11" t="s">
        <v>144</v>
      </c>
      <c r="F96" s="10" t="s">
        <v>150</v>
      </c>
      <c r="G96" s="10">
        <v>2</v>
      </c>
      <c r="H96" s="18">
        <v>2.0658275963579458</v>
      </c>
      <c r="I96" s="65">
        <v>2.0658275963579458</v>
      </c>
      <c r="J96" s="18">
        <f>H96*75</f>
        <v>154.93706972684592</v>
      </c>
      <c r="K96" s="6" t="s">
        <v>319</v>
      </c>
      <c r="L96" s="20">
        <f>L95-260.25</f>
        <v>2529.75</v>
      </c>
    </row>
    <row r="97" spans="1:12" s="6" customFormat="1" ht="15" customHeight="1">
      <c r="A97" s="532"/>
      <c r="B97" s="10"/>
      <c r="C97" s="10">
        <v>94</v>
      </c>
      <c r="D97" s="5"/>
      <c r="E97" s="11">
        <v>91</v>
      </c>
      <c r="F97" s="10" t="s">
        <v>150</v>
      </c>
      <c r="G97" s="10">
        <v>2</v>
      </c>
      <c r="H97" s="18">
        <v>0.37598062253714615</v>
      </c>
      <c r="I97" s="65">
        <v>0.37598062253714615</v>
      </c>
      <c r="J97" s="18">
        <f>H97*75</f>
        <v>28.198546690285962</v>
      </c>
      <c r="K97" s="6" t="s">
        <v>319</v>
      </c>
      <c r="L97" s="20"/>
    </row>
    <row r="98" spans="1:12" s="6" customFormat="1" ht="15" customHeight="1">
      <c r="A98" s="532"/>
      <c r="B98" s="5"/>
      <c r="C98" s="10">
        <v>110</v>
      </c>
      <c r="D98" s="5"/>
      <c r="E98" s="30" t="s">
        <v>160</v>
      </c>
      <c r="F98" s="10" t="s">
        <v>161</v>
      </c>
      <c r="G98" s="10" t="s">
        <v>103</v>
      </c>
      <c r="H98" s="18">
        <v>0.859900736983995</v>
      </c>
      <c r="I98" s="65">
        <v>0.343960294793598</v>
      </c>
      <c r="J98" s="18">
        <v>0</v>
      </c>
      <c r="K98" s="6" t="s">
        <v>319</v>
      </c>
      <c r="L98" s="20"/>
    </row>
    <row r="99" spans="1:12" s="6" customFormat="1" ht="15" customHeight="1">
      <c r="A99" s="532"/>
      <c r="B99" s="5"/>
      <c r="C99" s="10">
        <v>118</v>
      </c>
      <c r="D99" s="5"/>
      <c r="E99" s="30" t="s">
        <v>162</v>
      </c>
      <c r="F99" s="10" t="s">
        <v>150</v>
      </c>
      <c r="G99" s="10">
        <v>2</v>
      </c>
      <c r="H99" s="18">
        <v>7.767511762305877</v>
      </c>
      <c r="I99" s="65">
        <v>7.767511762305877</v>
      </c>
      <c r="J99" s="18">
        <v>0</v>
      </c>
      <c r="K99" s="6" t="s">
        <v>319</v>
      </c>
      <c r="L99" s="20"/>
    </row>
    <row r="100" spans="1:12" s="6" customFormat="1" ht="15" customHeight="1">
      <c r="A100" s="532"/>
      <c r="B100" s="5"/>
      <c r="C100" s="10">
        <v>134</v>
      </c>
      <c r="D100" s="5"/>
      <c r="E100" s="106">
        <v>0.4513888888888889</v>
      </c>
      <c r="F100" s="10" t="s">
        <v>158</v>
      </c>
      <c r="G100" s="10">
        <v>2</v>
      </c>
      <c r="H100" s="18">
        <v>7.32</v>
      </c>
      <c r="I100" s="65">
        <v>4.61</v>
      </c>
      <c r="J100" s="18">
        <v>0</v>
      </c>
      <c r="K100" s="6" t="s">
        <v>319</v>
      </c>
      <c r="L100" s="20"/>
    </row>
    <row r="101" spans="1:12" s="6" customFormat="1" ht="15" customHeight="1">
      <c r="A101" s="532"/>
      <c r="B101" s="5"/>
      <c r="C101" s="10">
        <v>159</v>
      </c>
      <c r="D101" s="5"/>
      <c r="E101" s="30" t="s">
        <v>49</v>
      </c>
      <c r="F101" s="10" t="s">
        <v>150</v>
      </c>
      <c r="G101" s="10">
        <v>3</v>
      </c>
      <c r="H101" s="18">
        <v>5.14</v>
      </c>
      <c r="I101" s="65">
        <v>5.57</v>
      </c>
      <c r="J101" s="18">
        <v>0</v>
      </c>
      <c r="K101" s="6" t="s">
        <v>319</v>
      </c>
      <c r="L101" s="20"/>
    </row>
    <row r="102" spans="1:12" s="6" customFormat="1" ht="15" customHeight="1">
      <c r="A102" s="532"/>
      <c r="B102" s="5"/>
      <c r="C102" s="10">
        <v>160</v>
      </c>
      <c r="D102" s="5"/>
      <c r="E102" s="30" t="s">
        <v>97</v>
      </c>
      <c r="F102" s="10" t="s">
        <v>150</v>
      </c>
      <c r="G102" s="10">
        <v>2</v>
      </c>
      <c r="H102" s="18">
        <v>7.19</v>
      </c>
      <c r="I102" s="65">
        <v>7.19</v>
      </c>
      <c r="J102" s="18">
        <v>0</v>
      </c>
      <c r="K102" s="6" t="s">
        <v>319</v>
      </c>
      <c r="L102" s="20"/>
    </row>
    <row r="103" spans="1:12" s="105" customFormat="1" ht="15" customHeight="1">
      <c r="A103" s="532"/>
      <c r="B103" s="99"/>
      <c r="C103" s="100">
        <v>164</v>
      </c>
      <c r="D103" s="99"/>
      <c r="E103" s="107" t="s">
        <v>163</v>
      </c>
      <c r="F103" s="100" t="s">
        <v>164</v>
      </c>
      <c r="G103" s="100">
        <v>2</v>
      </c>
      <c r="H103" s="102">
        <v>0.6145837099164889</v>
      </c>
      <c r="I103" s="103">
        <v>0.49166696793319115</v>
      </c>
      <c r="J103" s="102">
        <v>0</v>
      </c>
      <c r="K103" s="105" t="s">
        <v>319</v>
      </c>
      <c r="L103" s="292"/>
    </row>
    <row r="104" spans="1:12" s="105" customFormat="1" ht="15" customHeight="1">
      <c r="A104" s="532"/>
      <c r="B104" s="99"/>
      <c r="C104" s="100">
        <v>168</v>
      </c>
      <c r="D104" s="99"/>
      <c r="E104" s="107" t="s">
        <v>46</v>
      </c>
      <c r="F104" s="100" t="s">
        <v>45</v>
      </c>
      <c r="G104" s="100">
        <v>1</v>
      </c>
      <c r="H104" s="102">
        <v>14.22</v>
      </c>
      <c r="I104" s="103">
        <v>11.63</v>
      </c>
      <c r="J104" s="102"/>
      <c r="L104" s="292"/>
    </row>
    <row r="105" spans="1:12" s="105" customFormat="1" ht="15" customHeight="1">
      <c r="A105" s="532"/>
      <c r="B105" s="99"/>
      <c r="C105" s="100">
        <v>300</v>
      </c>
      <c r="D105" s="99"/>
      <c r="E105" s="107" t="s">
        <v>44</v>
      </c>
      <c r="F105" s="100" t="s">
        <v>45</v>
      </c>
      <c r="G105" s="100">
        <v>1</v>
      </c>
      <c r="H105" s="102">
        <v>0.22</v>
      </c>
      <c r="I105" s="103">
        <v>0.18</v>
      </c>
      <c r="J105" s="102"/>
      <c r="L105" s="292"/>
    </row>
    <row r="106" spans="1:12" s="105" customFormat="1" ht="15" customHeight="1">
      <c r="A106" s="532"/>
      <c r="B106" s="99"/>
      <c r="C106" s="100">
        <v>538</v>
      </c>
      <c r="D106" s="99"/>
      <c r="E106" s="107" t="s">
        <v>47</v>
      </c>
      <c r="F106" s="100" t="s">
        <v>150</v>
      </c>
      <c r="G106" s="100">
        <v>2</v>
      </c>
      <c r="H106" s="102">
        <v>1.98</v>
      </c>
      <c r="I106" s="103">
        <v>1.98</v>
      </c>
      <c r="J106" s="102"/>
      <c r="K106" s="105" t="s">
        <v>319</v>
      </c>
      <c r="L106" s="292"/>
    </row>
    <row r="107" spans="1:12" s="105" customFormat="1" ht="15" customHeight="1">
      <c r="A107" s="532"/>
      <c r="B107" s="99"/>
      <c r="C107" s="100">
        <v>539</v>
      </c>
      <c r="D107" s="99"/>
      <c r="E107" s="107" t="s">
        <v>48</v>
      </c>
      <c r="F107" s="100" t="s">
        <v>150</v>
      </c>
      <c r="G107" s="100">
        <v>2</v>
      </c>
      <c r="H107" s="102">
        <v>2.27</v>
      </c>
      <c r="I107" s="103">
        <v>2.27</v>
      </c>
      <c r="J107" s="102"/>
      <c r="K107" s="105" t="s">
        <v>319</v>
      </c>
      <c r="L107" s="292"/>
    </row>
    <row r="108" spans="1:12" s="105" customFormat="1" ht="15" customHeight="1">
      <c r="A108" s="532"/>
      <c r="B108" s="99"/>
      <c r="C108" s="100">
        <v>1395</v>
      </c>
      <c r="D108" s="99"/>
      <c r="E108" s="107" t="s">
        <v>50</v>
      </c>
      <c r="F108" s="100" t="s">
        <v>158</v>
      </c>
      <c r="G108" s="100">
        <v>2</v>
      </c>
      <c r="H108" s="102">
        <v>7.81</v>
      </c>
      <c r="I108" s="103">
        <v>4.92</v>
      </c>
      <c r="J108" s="102"/>
      <c r="K108" s="105" t="s">
        <v>319</v>
      </c>
      <c r="L108" s="292"/>
    </row>
    <row r="109" spans="1:12" s="105" customFormat="1" ht="15" customHeight="1">
      <c r="A109" s="532"/>
      <c r="B109" s="99"/>
      <c r="C109" s="100">
        <v>1396</v>
      </c>
      <c r="D109" s="99"/>
      <c r="E109" s="107" t="s">
        <v>16</v>
      </c>
      <c r="F109" s="100" t="s">
        <v>158</v>
      </c>
      <c r="G109" s="100">
        <v>2</v>
      </c>
      <c r="H109" s="102">
        <v>2.93</v>
      </c>
      <c r="I109" s="103">
        <v>1.84</v>
      </c>
      <c r="J109" s="102"/>
      <c r="K109" s="105" t="s">
        <v>319</v>
      </c>
      <c r="L109" s="292"/>
    </row>
    <row r="110" spans="1:12" s="105" customFormat="1" ht="15" customHeight="1">
      <c r="A110" s="532"/>
      <c r="B110" s="99"/>
      <c r="C110" s="100">
        <v>1397</v>
      </c>
      <c r="D110" s="99"/>
      <c r="E110" s="107" t="s">
        <v>51</v>
      </c>
      <c r="F110" s="100" t="s">
        <v>52</v>
      </c>
      <c r="G110" s="100">
        <v>2</v>
      </c>
      <c r="H110" s="102">
        <v>15.06</v>
      </c>
      <c r="I110" s="103">
        <v>14.22</v>
      </c>
      <c r="J110" s="102"/>
      <c r="K110" s="105" t="s">
        <v>319</v>
      </c>
      <c r="L110" s="292"/>
    </row>
    <row r="111" spans="1:12" s="105" customFormat="1" ht="15" customHeight="1">
      <c r="A111" s="532"/>
      <c r="B111" s="99"/>
      <c r="C111" s="100">
        <v>1398</v>
      </c>
      <c r="D111" s="99"/>
      <c r="E111" s="107" t="s">
        <v>53</v>
      </c>
      <c r="F111" s="100" t="s">
        <v>45</v>
      </c>
      <c r="G111" s="100">
        <v>2</v>
      </c>
      <c r="H111" s="102">
        <v>11.53</v>
      </c>
      <c r="I111" s="103">
        <v>10.89</v>
      </c>
      <c r="J111" s="102"/>
      <c r="K111" s="105" t="s">
        <v>320</v>
      </c>
      <c r="L111" s="292"/>
    </row>
    <row r="112" spans="1:12" s="105" customFormat="1" ht="15" customHeight="1">
      <c r="A112" s="532"/>
      <c r="B112" s="99"/>
      <c r="C112" s="100">
        <v>1401</v>
      </c>
      <c r="D112" s="99"/>
      <c r="E112" s="107" t="s">
        <v>11</v>
      </c>
      <c r="F112" s="100" t="s">
        <v>12</v>
      </c>
      <c r="G112" s="100">
        <v>2</v>
      </c>
      <c r="H112" s="102">
        <v>11.67</v>
      </c>
      <c r="I112" s="103">
        <v>11.02</v>
      </c>
      <c r="J112" s="102">
        <v>0</v>
      </c>
      <c r="K112" s="105" t="s">
        <v>319</v>
      </c>
      <c r="L112" s="292"/>
    </row>
    <row r="113" spans="1:12" s="105" customFormat="1" ht="15" customHeight="1">
      <c r="A113" s="532"/>
      <c r="B113" s="99"/>
      <c r="C113" s="100">
        <v>1402</v>
      </c>
      <c r="D113" s="99"/>
      <c r="E113" s="107" t="s">
        <v>13</v>
      </c>
      <c r="F113" s="100" t="s">
        <v>12</v>
      </c>
      <c r="G113" s="100">
        <v>2</v>
      </c>
      <c r="H113" s="102">
        <v>14.78</v>
      </c>
      <c r="I113" s="103">
        <v>13.96</v>
      </c>
      <c r="J113" s="102">
        <v>0</v>
      </c>
      <c r="K113" s="105" t="s">
        <v>319</v>
      </c>
      <c r="L113" s="292"/>
    </row>
    <row r="114" spans="1:12" s="105" customFormat="1" ht="15" customHeight="1">
      <c r="A114" s="532"/>
      <c r="B114" s="99"/>
      <c r="C114" s="100">
        <v>1403</v>
      </c>
      <c r="D114" s="99"/>
      <c r="E114" s="107" t="s">
        <v>14</v>
      </c>
      <c r="F114" s="100" t="s">
        <v>12</v>
      </c>
      <c r="G114" s="100">
        <v>2</v>
      </c>
      <c r="H114" s="102">
        <v>29.24</v>
      </c>
      <c r="I114" s="103">
        <v>27.61</v>
      </c>
      <c r="J114" s="102">
        <v>0</v>
      </c>
      <c r="K114" s="105" t="s">
        <v>319</v>
      </c>
      <c r="L114" s="292"/>
    </row>
    <row r="115" spans="1:12" s="105" customFormat="1" ht="15" customHeight="1">
      <c r="A115" s="532"/>
      <c r="B115" s="99"/>
      <c r="C115" s="100">
        <v>1404</v>
      </c>
      <c r="D115" s="99"/>
      <c r="E115" s="107" t="s">
        <v>15</v>
      </c>
      <c r="F115" s="100" t="s">
        <v>12</v>
      </c>
      <c r="G115" s="100">
        <v>2</v>
      </c>
      <c r="H115" s="102">
        <v>4.42</v>
      </c>
      <c r="I115" s="103">
        <v>4.17</v>
      </c>
      <c r="J115" s="102">
        <v>0</v>
      </c>
      <c r="K115" s="105" t="s">
        <v>319</v>
      </c>
      <c r="L115" s="292"/>
    </row>
    <row r="116" spans="1:12" s="105" customFormat="1" ht="15" customHeight="1">
      <c r="A116" s="532"/>
      <c r="B116" s="99"/>
      <c r="C116" s="100">
        <v>772</v>
      </c>
      <c r="D116" s="99"/>
      <c r="E116" s="107" t="s">
        <v>165</v>
      </c>
      <c r="F116" s="100" t="s">
        <v>159</v>
      </c>
      <c r="G116" s="100">
        <v>2</v>
      </c>
      <c r="H116" s="102">
        <v>6.786243654035853</v>
      </c>
      <c r="I116" s="103">
        <v>6.4092301177005275</v>
      </c>
      <c r="J116" s="102">
        <v>0</v>
      </c>
      <c r="L116" s="292"/>
    </row>
    <row r="117" spans="1:12" s="105" customFormat="1" ht="15" customHeight="1">
      <c r="A117" s="533"/>
      <c r="B117" s="99"/>
      <c r="C117" s="100">
        <v>1410</v>
      </c>
      <c r="D117" s="99"/>
      <c r="E117" s="107" t="s">
        <v>166</v>
      </c>
      <c r="F117" s="100" t="s">
        <v>284</v>
      </c>
      <c r="G117" s="100"/>
      <c r="H117" s="102"/>
      <c r="I117" s="103"/>
      <c r="J117" s="102">
        <v>0</v>
      </c>
      <c r="L117" s="292"/>
    </row>
    <row r="118" spans="1:12" s="6" customFormat="1" ht="15" customHeight="1">
      <c r="A118" s="10"/>
      <c r="B118" s="10">
        <v>110</v>
      </c>
      <c r="C118" s="10">
        <v>8</v>
      </c>
      <c r="D118" s="5"/>
      <c r="E118" s="11" t="s">
        <v>167</v>
      </c>
      <c r="F118" s="10" t="s">
        <v>149</v>
      </c>
      <c r="G118" s="10">
        <v>1</v>
      </c>
      <c r="H118" s="18">
        <v>0.8877894095348273</v>
      </c>
      <c r="I118" s="65">
        <v>0.4932163386304596</v>
      </c>
      <c r="J118" s="18">
        <f>H118*75</f>
        <v>66.58420571511205</v>
      </c>
      <c r="L118" s="20"/>
    </row>
    <row r="119" spans="1:12" s="6" customFormat="1" ht="15" customHeight="1">
      <c r="A119" s="534" t="s">
        <v>148</v>
      </c>
      <c r="B119" s="535"/>
      <c r="C119" s="535"/>
      <c r="D119" s="535"/>
      <c r="E119" s="536"/>
      <c r="F119" s="537"/>
      <c r="G119" s="537"/>
      <c r="H119" s="17">
        <v>231.14235101509604</v>
      </c>
      <c r="I119" s="72">
        <v>180.19646020441365</v>
      </c>
      <c r="J119" s="17"/>
      <c r="L119" s="20"/>
    </row>
    <row r="120" spans="1:12" s="47" customFormat="1" ht="20.25" customHeight="1">
      <c r="A120" s="522" t="s">
        <v>124</v>
      </c>
      <c r="B120" s="523"/>
      <c r="C120" s="523"/>
      <c r="D120" s="523"/>
      <c r="E120" s="523"/>
      <c r="F120" s="523"/>
      <c r="G120" s="523"/>
      <c r="H120" s="523"/>
      <c r="I120" s="524"/>
      <c r="J120" s="36">
        <f>SUM(J95:J119)</f>
        <v>3732.317806917424</v>
      </c>
      <c r="L120" s="291"/>
    </row>
    <row r="121" spans="1:12" s="6" customFormat="1" ht="18.75" customHeight="1">
      <c r="A121" s="186" t="s">
        <v>21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L121" s="20"/>
    </row>
    <row r="122" spans="1:10" ht="26.25">
      <c r="A122" s="502" t="s">
        <v>135</v>
      </c>
      <c r="B122" s="502"/>
      <c r="C122" s="502"/>
      <c r="D122" s="502"/>
      <c r="E122" s="502"/>
      <c r="F122" s="502"/>
      <c r="G122" s="502"/>
      <c r="H122" s="502"/>
      <c r="I122" s="502"/>
      <c r="J122" s="502"/>
    </row>
    <row r="123" spans="1:10" ht="44.25" customHeight="1">
      <c r="A123" s="521" t="s">
        <v>313</v>
      </c>
      <c r="B123" s="521"/>
      <c r="C123" s="521"/>
      <c r="D123" s="521"/>
      <c r="E123" s="521"/>
      <c r="F123" s="521"/>
      <c r="G123" s="521"/>
      <c r="H123" s="521"/>
      <c r="I123" s="521"/>
      <c r="J123" s="521"/>
    </row>
    <row r="125" ht="18">
      <c r="A125" s="8" t="s">
        <v>116</v>
      </c>
    </row>
    <row r="127" spans="1:7" ht="18">
      <c r="A127" s="501" t="s">
        <v>153</v>
      </c>
      <c r="B127" s="501"/>
      <c r="C127" s="501"/>
      <c r="D127" s="501"/>
      <c r="E127" s="501"/>
      <c r="F127" s="501"/>
      <c r="G127" s="501"/>
    </row>
    <row r="129" spans="1:12" s="9" customFormat="1" ht="28.5" customHeight="1">
      <c r="A129" s="442" t="s">
        <v>61</v>
      </c>
      <c r="B129" s="442" t="s">
        <v>117</v>
      </c>
      <c r="C129" s="463" t="s">
        <v>118</v>
      </c>
      <c r="D129" s="464"/>
      <c r="E129" s="461" t="s">
        <v>140</v>
      </c>
      <c r="F129" s="442" t="s">
        <v>137</v>
      </c>
      <c r="G129" s="442" t="s">
        <v>99</v>
      </c>
      <c r="H129" s="465" t="s">
        <v>138</v>
      </c>
      <c r="I129" s="467" t="s">
        <v>139</v>
      </c>
      <c r="J129" s="473" t="s">
        <v>101</v>
      </c>
      <c r="L129" s="290"/>
    </row>
    <row r="130" spans="1:12" s="6" customFormat="1" ht="19.5" customHeight="1">
      <c r="A130" s="444"/>
      <c r="B130" s="444"/>
      <c r="C130" s="5" t="s">
        <v>121</v>
      </c>
      <c r="D130" s="5" t="s">
        <v>122</v>
      </c>
      <c r="E130" s="462"/>
      <c r="F130" s="444"/>
      <c r="G130" s="444"/>
      <c r="H130" s="466"/>
      <c r="I130" s="468"/>
      <c r="J130" s="474"/>
      <c r="L130" s="20"/>
    </row>
    <row r="131" spans="1:12" s="6" customFormat="1" ht="31.5" customHeight="1">
      <c r="A131" s="49" t="s">
        <v>268</v>
      </c>
      <c r="B131" s="10">
        <v>55</v>
      </c>
      <c r="C131" s="10">
        <v>156</v>
      </c>
      <c r="D131" s="5"/>
      <c r="E131" s="11">
        <v>53</v>
      </c>
      <c r="F131" s="10" t="s">
        <v>156</v>
      </c>
      <c r="G131" s="10">
        <v>2</v>
      </c>
      <c r="H131" s="18">
        <v>0.24634994086568507</v>
      </c>
      <c r="I131" s="73">
        <v>0.23240560459026893</v>
      </c>
      <c r="J131" s="31">
        <f>H131*75</f>
        <v>18.47624556492638</v>
      </c>
      <c r="L131" s="20"/>
    </row>
    <row r="132" spans="1:12" s="6" customFormat="1" ht="15" customHeight="1">
      <c r="A132" s="460" t="s">
        <v>314</v>
      </c>
      <c r="B132" s="287">
        <v>62</v>
      </c>
      <c r="C132" s="287">
        <v>65</v>
      </c>
      <c r="D132" s="298"/>
      <c r="E132" s="299" t="s">
        <v>270</v>
      </c>
      <c r="F132" s="287" t="s">
        <v>156</v>
      </c>
      <c r="G132" s="287">
        <v>2</v>
      </c>
      <c r="H132" s="300">
        <v>20.17280647843534</v>
      </c>
      <c r="I132" s="301">
        <v>19.052095007411157</v>
      </c>
      <c r="J132" s="300">
        <v>0</v>
      </c>
      <c r="L132" s="20"/>
    </row>
    <row r="133" spans="1:12" s="6" customFormat="1" ht="15" customHeight="1">
      <c r="A133" s="460"/>
      <c r="B133" s="287"/>
      <c r="C133" s="287">
        <v>66</v>
      </c>
      <c r="D133" s="298">
        <v>2</v>
      </c>
      <c r="E133" s="299">
        <v>0</v>
      </c>
      <c r="F133" s="287" t="s">
        <v>269</v>
      </c>
      <c r="G133" s="287"/>
      <c r="H133" s="300">
        <v>0</v>
      </c>
      <c r="I133" s="301">
        <v>0</v>
      </c>
      <c r="J133" s="300">
        <v>0</v>
      </c>
      <c r="L133" s="20"/>
    </row>
    <row r="134" spans="1:12" s="6" customFormat="1" ht="15" customHeight="1">
      <c r="A134" s="460"/>
      <c r="B134" s="287"/>
      <c r="C134" s="287">
        <v>67</v>
      </c>
      <c r="D134" s="298"/>
      <c r="E134" s="299" t="s">
        <v>271</v>
      </c>
      <c r="F134" s="287" t="s">
        <v>156</v>
      </c>
      <c r="G134" s="287">
        <v>2</v>
      </c>
      <c r="H134" s="300">
        <v>3.06775398059155</v>
      </c>
      <c r="I134" s="301">
        <v>2.8973232038920194</v>
      </c>
      <c r="J134" s="300">
        <v>0</v>
      </c>
      <c r="L134" s="20"/>
    </row>
    <row r="135" spans="1:12" s="6" customFormat="1" ht="15" customHeight="1">
      <c r="A135" s="460"/>
      <c r="B135" s="287"/>
      <c r="C135" s="287">
        <v>189</v>
      </c>
      <c r="D135" s="298"/>
      <c r="E135" s="299" t="s">
        <v>272</v>
      </c>
      <c r="F135" s="287" t="s">
        <v>168</v>
      </c>
      <c r="G135" s="287"/>
      <c r="H135" s="300">
        <v>0</v>
      </c>
      <c r="I135" s="301">
        <v>0</v>
      </c>
      <c r="J135" s="300">
        <v>0</v>
      </c>
      <c r="L135" s="20"/>
    </row>
    <row r="136" spans="1:12" s="6" customFormat="1" ht="45">
      <c r="A136" s="302" t="s">
        <v>315</v>
      </c>
      <c r="B136" s="287">
        <v>67</v>
      </c>
      <c r="C136" s="287">
        <v>81</v>
      </c>
      <c r="D136" s="298"/>
      <c r="E136" s="299" t="s">
        <v>169</v>
      </c>
      <c r="F136" s="287" t="s">
        <v>156</v>
      </c>
      <c r="G136" s="287">
        <v>2</v>
      </c>
      <c r="H136" s="300">
        <v>16.965609135089633</v>
      </c>
      <c r="I136" s="301">
        <v>16.023075294251317</v>
      </c>
      <c r="J136" s="300">
        <f>H136*75</f>
        <v>1272.4206851317224</v>
      </c>
      <c r="L136" s="20"/>
    </row>
    <row r="137" spans="1:12" s="6" customFormat="1" ht="39" customHeight="1">
      <c r="A137" s="453" t="s">
        <v>316</v>
      </c>
      <c r="B137" s="455">
        <v>69</v>
      </c>
      <c r="C137" s="287">
        <v>726</v>
      </c>
      <c r="D137" s="298"/>
      <c r="E137" s="397">
        <v>0.26944444444444443</v>
      </c>
      <c r="F137" s="287" t="s">
        <v>150</v>
      </c>
      <c r="G137" s="287">
        <v>1</v>
      </c>
      <c r="H137" s="300">
        <v>3.24</v>
      </c>
      <c r="I137" s="301">
        <v>2.76</v>
      </c>
      <c r="J137" s="20">
        <f>H137*75</f>
        <v>243.00000000000003</v>
      </c>
      <c r="K137" s="300"/>
      <c r="L137" s="20"/>
    </row>
    <row r="138" spans="1:12" s="6" customFormat="1" ht="33.75" customHeight="1">
      <c r="A138" s="454"/>
      <c r="B138" s="456"/>
      <c r="C138" s="287">
        <v>727</v>
      </c>
      <c r="D138" s="298"/>
      <c r="E138" s="396">
        <v>92</v>
      </c>
      <c r="F138" s="287" t="s">
        <v>150</v>
      </c>
      <c r="G138" s="287">
        <v>1</v>
      </c>
      <c r="H138" s="300">
        <v>0.48</v>
      </c>
      <c r="I138" s="301">
        <v>0.4</v>
      </c>
      <c r="J138" s="300">
        <f>H138*75</f>
        <v>36</v>
      </c>
      <c r="K138" s="20"/>
      <c r="L138" s="20"/>
    </row>
    <row r="139" spans="1:12" s="6" customFormat="1" ht="15" customHeight="1">
      <c r="A139" s="302" t="s">
        <v>63</v>
      </c>
      <c r="B139" s="287">
        <v>72</v>
      </c>
      <c r="C139" s="287">
        <v>2</v>
      </c>
      <c r="D139" s="298"/>
      <c r="E139" s="299" t="s">
        <v>170</v>
      </c>
      <c r="F139" s="287" t="s">
        <v>164</v>
      </c>
      <c r="G139" s="287">
        <v>1</v>
      </c>
      <c r="H139" s="300">
        <v>0.4183300882624841</v>
      </c>
      <c r="I139" s="301">
        <v>0.25099805295749045</v>
      </c>
      <c r="J139" s="300">
        <f>H139*75</f>
        <v>31.374756619686305</v>
      </c>
      <c r="L139" s="20"/>
    </row>
    <row r="140" spans="1:12" s="6" customFormat="1" ht="15" customHeight="1">
      <c r="A140" s="529" t="s">
        <v>148</v>
      </c>
      <c r="B140" s="529"/>
      <c r="C140" s="529"/>
      <c r="D140" s="529"/>
      <c r="E140" s="529"/>
      <c r="F140" s="529"/>
      <c r="G140" s="529"/>
      <c r="H140" s="303">
        <v>550.7573840425148</v>
      </c>
      <c r="I140" s="304">
        <v>457.37887794574107</v>
      </c>
      <c r="J140" s="303"/>
      <c r="L140" s="20"/>
    </row>
    <row r="141" spans="1:12" s="47" customFormat="1" ht="15" customHeight="1">
      <c r="A141" s="439" t="s">
        <v>124</v>
      </c>
      <c r="B141" s="440"/>
      <c r="C141" s="440"/>
      <c r="D141" s="440"/>
      <c r="E141" s="440"/>
      <c r="F141" s="440"/>
      <c r="G141" s="440"/>
      <c r="H141" s="440"/>
      <c r="I141" s="441"/>
      <c r="J141" s="305">
        <f>SUM(J131:J140)</f>
        <v>1601.271687316335</v>
      </c>
      <c r="L141" s="291"/>
    </row>
    <row r="142" spans="1:10" ht="21" customHeight="1">
      <c r="A142" s="520" t="s">
        <v>135</v>
      </c>
      <c r="B142" s="520"/>
      <c r="C142" s="520"/>
      <c r="D142" s="520"/>
      <c r="E142" s="520"/>
      <c r="F142" s="520"/>
      <c r="G142" s="520"/>
      <c r="H142" s="520"/>
      <c r="I142" s="520"/>
      <c r="J142" s="520"/>
    </row>
    <row r="143" spans="1:10" ht="21" customHeight="1">
      <c r="A143" s="446" t="s">
        <v>317</v>
      </c>
      <c r="B143" s="432"/>
      <c r="C143" s="432"/>
      <c r="D143" s="432"/>
      <c r="E143" s="432"/>
      <c r="F143" s="432"/>
      <c r="G143" s="432"/>
      <c r="H143" s="432"/>
      <c r="I143" s="432"/>
      <c r="J143" s="432"/>
    </row>
    <row r="144" spans="1:10" ht="12.75">
      <c r="A144" s="306"/>
      <c r="B144" s="306"/>
      <c r="C144" s="306"/>
      <c r="D144" s="306"/>
      <c r="E144" s="306"/>
      <c r="F144" s="307"/>
      <c r="G144" s="306"/>
      <c r="H144" s="308"/>
      <c r="I144" s="309"/>
      <c r="J144" s="310"/>
    </row>
    <row r="145" spans="1:10" ht="18">
      <c r="A145" s="311" t="s">
        <v>116</v>
      </c>
      <c r="B145" s="306"/>
      <c r="C145" s="306"/>
      <c r="D145" s="306"/>
      <c r="E145" s="306"/>
      <c r="F145" s="307"/>
      <c r="G145" s="306"/>
      <c r="H145" s="308"/>
      <c r="I145" s="309"/>
      <c r="J145" s="310"/>
    </row>
    <row r="146" spans="1:10" ht="12.75">
      <c r="A146" s="306"/>
      <c r="B146" s="306"/>
      <c r="C146" s="306"/>
      <c r="D146" s="306"/>
      <c r="E146" s="306"/>
      <c r="F146" s="307"/>
      <c r="G146" s="306"/>
      <c r="H146" s="308"/>
      <c r="I146" s="309"/>
      <c r="J146" s="310"/>
    </row>
    <row r="147" spans="1:12" s="6" customFormat="1" ht="24" customHeight="1">
      <c r="A147" s="312" t="s">
        <v>22</v>
      </c>
      <c r="B147" s="313"/>
      <c r="C147" s="313"/>
      <c r="D147" s="313"/>
      <c r="E147" s="314"/>
      <c r="F147" s="314"/>
      <c r="G147" s="314"/>
      <c r="H147" s="314"/>
      <c r="I147" s="315"/>
      <c r="J147" s="316"/>
      <c r="L147" s="20"/>
    </row>
    <row r="148" spans="1:12" s="6" customFormat="1" ht="60">
      <c r="A148" s="302" t="s">
        <v>316</v>
      </c>
      <c r="B148" s="298">
        <v>69</v>
      </c>
      <c r="C148" s="298">
        <v>313</v>
      </c>
      <c r="D148" s="298"/>
      <c r="E148" s="298" t="s">
        <v>166</v>
      </c>
      <c r="F148" s="298" t="s">
        <v>156</v>
      </c>
      <c r="G148" s="287">
        <v>1</v>
      </c>
      <c r="H148" s="300">
        <v>5.16973355988576</v>
      </c>
      <c r="I148" s="301">
        <v>4.229782003542894</v>
      </c>
      <c r="J148" s="300">
        <f>H148*75</f>
        <v>387.73001699143197</v>
      </c>
      <c r="L148" s="20"/>
    </row>
    <row r="149" spans="1:12" s="47" customFormat="1" ht="15" customHeight="1">
      <c r="A149" s="522" t="s">
        <v>124</v>
      </c>
      <c r="B149" s="523"/>
      <c r="C149" s="523"/>
      <c r="D149" s="523"/>
      <c r="E149" s="523"/>
      <c r="F149" s="523"/>
      <c r="G149" s="523"/>
      <c r="H149" s="523"/>
      <c r="I149" s="524"/>
      <c r="J149" s="36">
        <f>SUM(J147:J148)</f>
        <v>387.73001699143197</v>
      </c>
      <c r="L149" s="291"/>
    </row>
    <row r="150" spans="1:12" s="6" customFormat="1" ht="24" customHeight="1">
      <c r="A150" s="208" t="s">
        <v>3</v>
      </c>
      <c r="B150" s="209"/>
      <c r="C150" s="209"/>
      <c r="D150" s="209"/>
      <c r="E150" s="90"/>
      <c r="F150" s="90"/>
      <c r="G150" s="90"/>
      <c r="H150" s="90"/>
      <c r="I150" s="91"/>
      <c r="J150" s="74"/>
      <c r="L150" s="20"/>
    </row>
    <row r="151" spans="1:12" s="9" customFormat="1" ht="28.5" customHeight="1">
      <c r="A151" s="436" t="s">
        <v>61</v>
      </c>
      <c r="B151" s="436" t="s">
        <v>117</v>
      </c>
      <c r="C151" s="447" t="s">
        <v>118</v>
      </c>
      <c r="D151" s="448"/>
      <c r="E151" s="433" t="s">
        <v>140</v>
      </c>
      <c r="F151" s="436" t="s">
        <v>137</v>
      </c>
      <c r="G151" s="436" t="s">
        <v>99</v>
      </c>
      <c r="H151" s="525" t="s">
        <v>138</v>
      </c>
      <c r="I151" s="527" t="s">
        <v>139</v>
      </c>
      <c r="J151" s="430" t="s">
        <v>101</v>
      </c>
      <c r="L151" s="290"/>
    </row>
    <row r="152" spans="1:12" s="6" customFormat="1" ht="19.5" customHeight="1">
      <c r="A152" s="438"/>
      <c r="B152" s="438"/>
      <c r="C152" s="298" t="s">
        <v>121</v>
      </c>
      <c r="D152" s="298" t="s">
        <v>122</v>
      </c>
      <c r="E152" s="435"/>
      <c r="F152" s="438"/>
      <c r="G152" s="438"/>
      <c r="H152" s="526"/>
      <c r="I152" s="528"/>
      <c r="J152" s="431"/>
      <c r="L152" s="20"/>
    </row>
    <row r="153" spans="1:12" s="6" customFormat="1" ht="16.5" customHeight="1">
      <c r="A153" s="433" t="s">
        <v>92</v>
      </c>
      <c r="B153" s="455">
        <v>68</v>
      </c>
      <c r="C153" s="455">
        <v>1035</v>
      </c>
      <c r="D153" s="455"/>
      <c r="E153" s="517" t="s">
        <v>300</v>
      </c>
      <c r="F153" s="455" t="s">
        <v>284</v>
      </c>
      <c r="G153" s="455"/>
      <c r="H153" s="595"/>
      <c r="I153" s="597"/>
      <c r="J153" s="595">
        <v>0</v>
      </c>
      <c r="L153" s="20"/>
    </row>
    <row r="154" spans="1:12" s="6" customFormat="1" ht="39" customHeight="1">
      <c r="A154" s="434"/>
      <c r="B154" s="456"/>
      <c r="C154" s="456"/>
      <c r="D154" s="456"/>
      <c r="E154" s="456"/>
      <c r="F154" s="456"/>
      <c r="G154" s="456"/>
      <c r="H154" s="596"/>
      <c r="I154" s="598"/>
      <c r="J154" s="596"/>
      <c r="L154" s="20"/>
    </row>
    <row r="155" spans="1:12" s="47" customFormat="1" ht="25.5" customHeight="1">
      <c r="A155" s="439" t="s">
        <v>124</v>
      </c>
      <c r="B155" s="440"/>
      <c r="C155" s="440"/>
      <c r="D155" s="440"/>
      <c r="E155" s="440"/>
      <c r="F155" s="440"/>
      <c r="G155" s="440"/>
      <c r="H155" s="440"/>
      <c r="I155" s="441"/>
      <c r="J155" s="305">
        <f>SUM(J152:J154)</f>
        <v>0</v>
      </c>
      <c r="L155" s="291"/>
    </row>
    <row r="156" spans="1:10" ht="26.25">
      <c r="A156" s="445" t="s">
        <v>115</v>
      </c>
      <c r="B156" s="445"/>
      <c r="C156" s="445"/>
      <c r="D156" s="445"/>
      <c r="E156" s="445"/>
      <c r="F156" s="445"/>
      <c r="G156" s="445"/>
      <c r="H156" s="445"/>
      <c r="I156" s="445"/>
      <c r="J156" s="445"/>
    </row>
    <row r="157" spans="1:12" s="2" customFormat="1" ht="12.75">
      <c r="A157" s="317"/>
      <c r="B157" s="317"/>
      <c r="C157" s="317"/>
      <c r="D157" s="317"/>
      <c r="E157" s="317"/>
      <c r="F157" s="318"/>
      <c r="G157" s="317"/>
      <c r="H157" s="319"/>
      <c r="I157" s="320"/>
      <c r="J157" s="321"/>
      <c r="L157" s="16"/>
    </row>
    <row r="158" spans="1:10" ht="23.25" customHeight="1">
      <c r="A158" s="446" t="s">
        <v>307</v>
      </c>
      <c r="B158" s="446"/>
      <c r="C158" s="446"/>
      <c r="D158" s="446"/>
      <c r="E158" s="446"/>
      <c r="F158" s="446"/>
      <c r="G158" s="446"/>
      <c r="H158" s="446"/>
      <c r="I158" s="446"/>
      <c r="J158" s="426"/>
    </row>
    <row r="159" spans="1:10" ht="12.75">
      <c r="A159" s="306"/>
      <c r="B159" s="306"/>
      <c r="C159" s="306"/>
      <c r="D159" s="306"/>
      <c r="E159" s="306"/>
      <c r="F159" s="307"/>
      <c r="G159" s="306"/>
      <c r="H159" s="308"/>
      <c r="I159" s="309"/>
      <c r="J159" s="310"/>
    </row>
    <row r="160" spans="1:12" s="3" customFormat="1" ht="18">
      <c r="A160" s="432" t="s">
        <v>399</v>
      </c>
      <c r="B160" s="432"/>
      <c r="C160" s="432"/>
      <c r="D160" s="432"/>
      <c r="E160" s="432"/>
      <c r="F160" s="432"/>
      <c r="G160" s="432"/>
      <c r="H160" s="432"/>
      <c r="I160" s="324"/>
      <c r="J160" s="325"/>
      <c r="L160" s="19">
        <f>1290*530</f>
        <v>683700</v>
      </c>
    </row>
    <row r="161" spans="1:10" ht="12.75">
      <c r="A161" s="306"/>
      <c r="B161" s="306"/>
      <c r="C161" s="306"/>
      <c r="D161" s="306"/>
      <c r="E161" s="306"/>
      <c r="F161" s="307"/>
      <c r="G161" s="306"/>
      <c r="H161" s="308"/>
      <c r="I161" s="309"/>
      <c r="J161" s="310"/>
    </row>
    <row r="162" spans="1:10" ht="18">
      <c r="A162" s="432" t="s">
        <v>400</v>
      </c>
      <c r="B162" s="432"/>
      <c r="C162" s="432"/>
      <c r="D162" s="432"/>
      <c r="E162" s="432"/>
      <c r="F162" s="432"/>
      <c r="G162" s="306"/>
      <c r="H162" s="308"/>
      <c r="I162" s="309"/>
      <c r="J162" s="310"/>
    </row>
    <row r="163" spans="1:10" ht="12.75">
      <c r="A163" s="306"/>
      <c r="B163" s="306"/>
      <c r="C163" s="306"/>
      <c r="D163" s="306"/>
      <c r="E163" s="306"/>
      <c r="F163" s="307"/>
      <c r="G163" s="306"/>
      <c r="H163" s="308"/>
      <c r="I163" s="309"/>
      <c r="J163" s="310"/>
    </row>
    <row r="164" spans="1:12" s="9" customFormat="1" ht="43.5" customHeight="1">
      <c r="A164" s="436" t="s">
        <v>226</v>
      </c>
      <c r="B164" s="436" t="s">
        <v>117</v>
      </c>
      <c r="C164" s="447" t="s">
        <v>118</v>
      </c>
      <c r="D164" s="448"/>
      <c r="E164" s="433" t="s">
        <v>119</v>
      </c>
      <c r="F164" s="449" t="s">
        <v>98</v>
      </c>
      <c r="G164" s="436" t="s">
        <v>99</v>
      </c>
      <c r="H164" s="458" t="s">
        <v>100</v>
      </c>
      <c r="I164" s="326" t="s">
        <v>120</v>
      </c>
      <c r="J164" s="430" t="s">
        <v>101</v>
      </c>
      <c r="L164" s="290"/>
    </row>
    <row r="165" spans="1:12" s="6" customFormat="1" ht="24.75" customHeight="1">
      <c r="A165" s="438"/>
      <c r="B165" s="438"/>
      <c r="C165" s="298" t="s">
        <v>121</v>
      </c>
      <c r="D165" s="298" t="s">
        <v>122</v>
      </c>
      <c r="E165" s="435"/>
      <c r="F165" s="450"/>
      <c r="G165" s="438"/>
      <c r="H165" s="459"/>
      <c r="I165" s="327" t="s">
        <v>123</v>
      </c>
      <c r="J165" s="431"/>
      <c r="L165" s="20"/>
    </row>
    <row r="166" spans="1:12" s="6" customFormat="1" ht="46.5" customHeight="1">
      <c r="A166" s="433" t="s">
        <v>401</v>
      </c>
      <c r="B166" s="436">
        <v>65</v>
      </c>
      <c r="C166" s="436">
        <v>1668</v>
      </c>
      <c r="D166" s="287">
        <v>1</v>
      </c>
      <c r="E166" s="287">
        <v>2</v>
      </c>
      <c r="F166" s="287" t="s">
        <v>102</v>
      </c>
      <c r="G166" s="287">
        <v>1</v>
      </c>
      <c r="H166" s="425" t="s">
        <v>402</v>
      </c>
      <c r="I166" s="300">
        <v>79.53</v>
      </c>
      <c r="J166" s="300">
        <f>I166*100</f>
        <v>7953</v>
      </c>
      <c r="L166" s="20"/>
    </row>
    <row r="167" spans="1:12" s="6" customFormat="1" ht="48.75" customHeight="1">
      <c r="A167" s="434"/>
      <c r="B167" s="437"/>
      <c r="C167" s="437"/>
      <c r="D167" s="287">
        <v>2</v>
      </c>
      <c r="E167" s="287">
        <v>2</v>
      </c>
      <c r="F167" s="287" t="s">
        <v>104</v>
      </c>
      <c r="G167" s="287">
        <v>2</v>
      </c>
      <c r="H167" s="425" t="s">
        <v>403</v>
      </c>
      <c r="I167" s="300">
        <v>160.93</v>
      </c>
      <c r="J167" s="300">
        <f>I167*100</f>
        <v>16093</v>
      </c>
      <c r="L167" s="20"/>
    </row>
    <row r="168" spans="1:12" s="105" customFormat="1" ht="62.25" customHeight="1">
      <c r="A168" s="435"/>
      <c r="B168" s="438"/>
      <c r="C168" s="438"/>
      <c r="D168" s="287">
        <v>3</v>
      </c>
      <c r="E168" s="287">
        <v>2</v>
      </c>
      <c r="F168" s="287" t="s">
        <v>186</v>
      </c>
      <c r="G168" s="287">
        <v>2</v>
      </c>
      <c r="H168" s="425" t="s">
        <v>404</v>
      </c>
      <c r="I168" s="300">
        <v>143.27</v>
      </c>
      <c r="J168" s="300">
        <f>I168*100</f>
        <v>14327.000000000002</v>
      </c>
      <c r="L168" s="292"/>
    </row>
    <row r="169" spans="1:12" s="47" customFormat="1" ht="25.5" customHeight="1">
      <c r="A169" s="439" t="s">
        <v>124</v>
      </c>
      <c r="B169" s="440"/>
      <c r="C169" s="440"/>
      <c r="D169" s="440"/>
      <c r="E169" s="440"/>
      <c r="F169" s="440"/>
      <c r="G169" s="440"/>
      <c r="H169" s="440"/>
      <c r="I169" s="441"/>
      <c r="J169" s="305">
        <f>SUM(J166:J168)</f>
        <v>38373</v>
      </c>
      <c r="L169" s="291"/>
    </row>
    <row r="170" spans="1:10" ht="26.25">
      <c r="A170" s="445" t="s">
        <v>115</v>
      </c>
      <c r="B170" s="445"/>
      <c r="C170" s="445"/>
      <c r="D170" s="445"/>
      <c r="E170" s="445"/>
      <c r="F170" s="445"/>
      <c r="G170" s="445"/>
      <c r="H170" s="445"/>
      <c r="I170" s="445"/>
      <c r="J170" s="445"/>
    </row>
    <row r="171" spans="1:12" s="2" customFormat="1" ht="12.75">
      <c r="A171" s="317"/>
      <c r="B171" s="317"/>
      <c r="C171" s="317"/>
      <c r="D171" s="317"/>
      <c r="E171" s="317"/>
      <c r="F171" s="318"/>
      <c r="G171" s="317"/>
      <c r="H171" s="319"/>
      <c r="I171" s="320"/>
      <c r="J171" s="321"/>
      <c r="L171" s="16"/>
    </row>
    <row r="172" spans="1:10" ht="23.25" customHeight="1">
      <c r="A172" s="446" t="s">
        <v>307</v>
      </c>
      <c r="B172" s="446"/>
      <c r="C172" s="446"/>
      <c r="D172" s="446"/>
      <c r="E172" s="446"/>
      <c r="F172" s="446"/>
      <c r="G172" s="446"/>
      <c r="H172" s="446"/>
      <c r="I172" s="446"/>
      <c r="J172" s="322"/>
    </row>
    <row r="173" spans="1:10" ht="12.75">
      <c r="A173" s="306"/>
      <c r="B173" s="306"/>
      <c r="C173" s="306"/>
      <c r="D173" s="306"/>
      <c r="E173" s="306"/>
      <c r="F173" s="307"/>
      <c r="G173" s="306"/>
      <c r="H173" s="308"/>
      <c r="I173" s="309"/>
      <c r="J173" s="310"/>
    </row>
    <row r="174" spans="1:12" s="3" customFormat="1" ht="18">
      <c r="A174" s="311" t="s">
        <v>4</v>
      </c>
      <c r="B174" s="323"/>
      <c r="C174" s="323"/>
      <c r="D174" s="323"/>
      <c r="E174" s="323"/>
      <c r="F174" s="323"/>
      <c r="G174" s="323"/>
      <c r="H174" s="324"/>
      <c r="I174" s="324"/>
      <c r="J174" s="325"/>
      <c r="L174" s="19">
        <f>1290*530</f>
        <v>683700</v>
      </c>
    </row>
    <row r="175" spans="1:10" ht="12.75">
      <c r="A175" s="306"/>
      <c r="B175" s="306"/>
      <c r="C175" s="306"/>
      <c r="D175" s="306"/>
      <c r="E175" s="306"/>
      <c r="F175" s="307"/>
      <c r="G175" s="306"/>
      <c r="H175" s="308"/>
      <c r="I175" s="309"/>
      <c r="J175" s="310"/>
    </row>
    <row r="176" spans="1:10" ht="18">
      <c r="A176" s="432" t="s">
        <v>175</v>
      </c>
      <c r="B176" s="432"/>
      <c r="C176" s="432"/>
      <c r="D176" s="432"/>
      <c r="E176" s="432"/>
      <c r="F176" s="432"/>
      <c r="G176" s="306"/>
      <c r="H176" s="308"/>
      <c r="I176" s="309"/>
      <c r="J176" s="310"/>
    </row>
    <row r="177" spans="1:10" ht="12.75">
      <c r="A177" s="306"/>
      <c r="B177" s="306"/>
      <c r="C177" s="306"/>
      <c r="D177" s="306"/>
      <c r="E177" s="306"/>
      <c r="F177" s="307"/>
      <c r="G177" s="306"/>
      <c r="H177" s="308"/>
      <c r="I177" s="309"/>
      <c r="J177" s="310"/>
    </row>
    <row r="178" spans="1:12" s="9" customFormat="1" ht="43.5" customHeight="1">
      <c r="A178" s="436" t="s">
        <v>226</v>
      </c>
      <c r="B178" s="436" t="s">
        <v>117</v>
      </c>
      <c r="C178" s="447" t="s">
        <v>118</v>
      </c>
      <c r="D178" s="448"/>
      <c r="E178" s="433" t="s">
        <v>119</v>
      </c>
      <c r="F178" s="449" t="s">
        <v>98</v>
      </c>
      <c r="G178" s="436" t="s">
        <v>99</v>
      </c>
      <c r="H178" s="458" t="s">
        <v>100</v>
      </c>
      <c r="I178" s="326" t="s">
        <v>120</v>
      </c>
      <c r="J178" s="430" t="s">
        <v>101</v>
      </c>
      <c r="L178" s="290"/>
    </row>
    <row r="179" spans="1:12" s="6" customFormat="1" ht="24.75" customHeight="1">
      <c r="A179" s="438"/>
      <c r="B179" s="438"/>
      <c r="C179" s="298" t="s">
        <v>121</v>
      </c>
      <c r="D179" s="298" t="s">
        <v>122</v>
      </c>
      <c r="E179" s="435"/>
      <c r="F179" s="450"/>
      <c r="G179" s="438"/>
      <c r="H179" s="459"/>
      <c r="I179" s="327" t="s">
        <v>123</v>
      </c>
      <c r="J179" s="431"/>
      <c r="L179" s="20"/>
    </row>
    <row r="180" spans="1:12" s="6" customFormat="1" ht="46.5" customHeight="1">
      <c r="A180" s="328" t="s">
        <v>93</v>
      </c>
      <c r="B180" s="287">
        <v>63</v>
      </c>
      <c r="C180" s="287">
        <v>431</v>
      </c>
      <c r="D180" s="287">
        <v>12</v>
      </c>
      <c r="E180" s="287">
        <v>1</v>
      </c>
      <c r="F180" s="287" t="s">
        <v>176</v>
      </c>
      <c r="G180" s="287">
        <v>3</v>
      </c>
      <c r="H180" s="299" t="s">
        <v>29</v>
      </c>
      <c r="I180" s="300">
        <v>903.7995734066013</v>
      </c>
      <c r="J180" s="300">
        <f>I180*100</f>
        <v>90379.95734066013</v>
      </c>
      <c r="L180" s="20"/>
    </row>
    <row r="181" spans="1:12" s="6" customFormat="1" ht="48.75" customHeight="1">
      <c r="A181" s="328" t="s">
        <v>94</v>
      </c>
      <c r="B181" s="287"/>
      <c r="C181" s="287">
        <v>431</v>
      </c>
      <c r="D181" s="287">
        <v>13</v>
      </c>
      <c r="E181" s="287">
        <v>1</v>
      </c>
      <c r="F181" s="287" t="s">
        <v>176</v>
      </c>
      <c r="G181" s="287">
        <v>3</v>
      </c>
      <c r="H181" s="299" t="s">
        <v>30</v>
      </c>
      <c r="I181" s="300">
        <v>710.1282362480439</v>
      </c>
      <c r="J181" s="300">
        <f>I181*100</f>
        <v>71012.82362480438</v>
      </c>
      <c r="L181" s="20"/>
    </row>
    <row r="182" spans="1:12" s="105" customFormat="1" ht="62.25" customHeight="1">
      <c r="A182" s="328" t="s">
        <v>247</v>
      </c>
      <c r="B182" s="287"/>
      <c r="C182" s="287">
        <v>431</v>
      </c>
      <c r="D182" s="287">
        <v>92</v>
      </c>
      <c r="E182" s="287">
        <v>1</v>
      </c>
      <c r="F182" s="287" t="s">
        <v>176</v>
      </c>
      <c r="G182" s="287">
        <v>2</v>
      </c>
      <c r="H182" s="299" t="s">
        <v>31</v>
      </c>
      <c r="I182" s="300">
        <v>666.23</v>
      </c>
      <c r="J182" s="300">
        <f>I182*100</f>
        <v>66623</v>
      </c>
      <c r="L182" s="292"/>
    </row>
    <row r="183" spans="1:12" s="6" customFormat="1" ht="45" customHeight="1">
      <c r="A183" s="328" t="s">
        <v>95</v>
      </c>
      <c r="B183" s="287"/>
      <c r="C183" s="287">
        <v>431</v>
      </c>
      <c r="D183" s="287">
        <v>86</v>
      </c>
      <c r="E183" s="287">
        <v>1</v>
      </c>
      <c r="F183" s="287" t="s">
        <v>104</v>
      </c>
      <c r="G183" s="287">
        <v>3</v>
      </c>
      <c r="H183" s="299" t="s">
        <v>54</v>
      </c>
      <c r="I183" s="300">
        <v>33.05324154172713</v>
      </c>
      <c r="J183" s="300">
        <f>I183*100</f>
        <v>3305.3241541727134</v>
      </c>
      <c r="L183" s="20"/>
    </row>
    <row r="184" spans="1:12" s="6" customFormat="1" ht="51" customHeight="1">
      <c r="A184" s="328" t="s">
        <v>95</v>
      </c>
      <c r="B184" s="287"/>
      <c r="C184" s="287">
        <v>431</v>
      </c>
      <c r="D184" s="287">
        <v>87</v>
      </c>
      <c r="E184" s="287">
        <v>1</v>
      </c>
      <c r="F184" s="287" t="s">
        <v>104</v>
      </c>
      <c r="G184" s="287">
        <v>3</v>
      </c>
      <c r="H184" s="299" t="s">
        <v>54</v>
      </c>
      <c r="I184" s="300">
        <v>36.3585656958998</v>
      </c>
      <c r="J184" s="300">
        <f>I184*100</f>
        <v>3635.8565695899797</v>
      </c>
      <c r="L184" s="20"/>
    </row>
    <row r="185" spans="1:12" s="1" customFormat="1" ht="24.75" customHeight="1">
      <c r="A185" s="507" t="s">
        <v>124</v>
      </c>
      <c r="B185" s="507"/>
      <c r="C185" s="507"/>
      <c r="D185" s="507"/>
      <c r="E185" s="507"/>
      <c r="F185" s="507"/>
      <c r="G185" s="507"/>
      <c r="H185" s="507"/>
      <c r="I185" s="98"/>
      <c r="J185" s="36">
        <f>SUM(J180:J184)</f>
        <v>234956.9616892272</v>
      </c>
      <c r="L185" s="71"/>
    </row>
    <row r="186" spans="1:10" ht="24.75" customHeight="1">
      <c r="A186" s="502" t="s">
        <v>115</v>
      </c>
      <c r="B186" s="502"/>
      <c r="C186" s="502"/>
      <c r="D186" s="502"/>
      <c r="E186" s="502"/>
      <c r="F186" s="502"/>
      <c r="G186" s="502"/>
      <c r="H186" s="502"/>
      <c r="I186" s="502"/>
      <c r="J186" s="502"/>
    </row>
    <row r="187" spans="1:10" ht="36" customHeight="1">
      <c r="A187" s="457" t="s">
        <v>308</v>
      </c>
      <c r="B187" s="457"/>
      <c r="C187" s="457"/>
      <c r="D187" s="457"/>
      <c r="E187" s="457"/>
      <c r="F187" s="501"/>
      <c r="G187" s="501"/>
      <c r="H187" s="501"/>
      <c r="I187" s="501"/>
      <c r="J187" s="501"/>
    </row>
    <row r="189" ht="18">
      <c r="A189" s="8" t="s">
        <v>273</v>
      </c>
    </row>
    <row r="191" spans="1:10" ht="18">
      <c r="A191" s="501" t="s">
        <v>391</v>
      </c>
      <c r="B191" s="501"/>
      <c r="C191" s="501"/>
      <c r="D191" s="501"/>
      <c r="E191" s="501"/>
      <c r="F191" s="501"/>
      <c r="G191" s="501"/>
      <c r="H191" s="501"/>
      <c r="I191" s="501"/>
      <c r="J191" s="501"/>
    </row>
    <row r="193" spans="1:12" s="9" customFormat="1" ht="24" customHeight="1">
      <c r="A193" s="442" t="s">
        <v>61</v>
      </c>
      <c r="B193" s="442" t="s">
        <v>117</v>
      </c>
      <c r="C193" s="463" t="s">
        <v>118</v>
      </c>
      <c r="D193" s="464"/>
      <c r="E193" s="461" t="s">
        <v>119</v>
      </c>
      <c r="F193" s="503" t="s">
        <v>98</v>
      </c>
      <c r="G193" s="442" t="s">
        <v>99</v>
      </c>
      <c r="H193" s="476" t="s">
        <v>100</v>
      </c>
      <c r="I193" s="62" t="s">
        <v>120</v>
      </c>
      <c r="J193" s="473" t="s">
        <v>101</v>
      </c>
      <c r="L193" s="290"/>
    </row>
    <row r="194" spans="1:12" s="6" customFormat="1" ht="18.75" customHeight="1">
      <c r="A194" s="444"/>
      <c r="B194" s="444"/>
      <c r="C194" s="5" t="s">
        <v>121</v>
      </c>
      <c r="D194" s="298" t="s">
        <v>122</v>
      </c>
      <c r="E194" s="462"/>
      <c r="F194" s="504"/>
      <c r="G194" s="444"/>
      <c r="H194" s="477"/>
      <c r="I194" s="59" t="s">
        <v>123</v>
      </c>
      <c r="J194" s="474"/>
      <c r="L194" s="20">
        <f>J195-7024</f>
        <v>7695</v>
      </c>
    </row>
    <row r="195" spans="1:12" s="6" customFormat="1" ht="24.75" customHeight="1">
      <c r="A195" s="518" t="s">
        <v>96</v>
      </c>
      <c r="B195" s="92">
        <v>147</v>
      </c>
      <c r="C195" s="92">
        <v>100</v>
      </c>
      <c r="D195" s="329">
        <v>22</v>
      </c>
      <c r="E195" s="92">
        <v>1</v>
      </c>
      <c r="F195" s="92" t="s">
        <v>104</v>
      </c>
      <c r="G195" s="92">
        <v>4</v>
      </c>
      <c r="H195" s="93" t="s">
        <v>361</v>
      </c>
      <c r="I195" s="94">
        <v>147.19</v>
      </c>
      <c r="J195" s="94">
        <f>I195*100</f>
        <v>14719</v>
      </c>
      <c r="L195" s="20">
        <f>L194-3511.91</f>
        <v>4183.09</v>
      </c>
    </row>
    <row r="196" spans="1:10" ht="24.75" customHeight="1">
      <c r="A196" s="519"/>
      <c r="B196" s="24"/>
      <c r="C196" s="10">
        <v>100</v>
      </c>
      <c r="D196" s="287">
        <v>5</v>
      </c>
      <c r="E196" s="10">
        <v>1</v>
      </c>
      <c r="F196" s="10" t="s">
        <v>102</v>
      </c>
      <c r="G196" s="10">
        <v>2</v>
      </c>
      <c r="H196" s="32">
        <v>7</v>
      </c>
      <c r="I196" s="18">
        <v>433.82379523516863</v>
      </c>
      <c r="J196" s="18">
        <f>I196*100</f>
        <v>43382.379523516865</v>
      </c>
    </row>
    <row r="197" spans="1:12" s="1" customFormat="1" ht="24.75" customHeight="1">
      <c r="A197" s="507" t="s">
        <v>124</v>
      </c>
      <c r="B197" s="507"/>
      <c r="C197" s="507"/>
      <c r="D197" s="507"/>
      <c r="E197" s="507"/>
      <c r="F197" s="507"/>
      <c r="G197" s="507"/>
      <c r="H197" s="507"/>
      <c r="I197" s="98"/>
      <c r="J197" s="36">
        <f>SUM(J195:J196)</f>
        <v>58101.379523516865</v>
      </c>
      <c r="L197" s="71"/>
    </row>
    <row r="198" spans="1:12" s="1" customFormat="1" ht="24.75" customHeight="1">
      <c r="A198" s="331"/>
      <c r="B198" s="331"/>
      <c r="C198" s="331"/>
      <c r="D198" s="331"/>
      <c r="E198" s="331"/>
      <c r="F198" s="331"/>
      <c r="G198" s="331"/>
      <c r="H198" s="331"/>
      <c r="I198" s="404"/>
      <c r="J198" s="41"/>
      <c r="L198" s="71"/>
    </row>
    <row r="199" spans="1:12" s="1" customFormat="1" ht="24.75" customHeight="1">
      <c r="A199" s="331"/>
      <c r="B199" s="331"/>
      <c r="C199" s="331"/>
      <c r="D199" s="331"/>
      <c r="E199" s="331"/>
      <c r="F199" s="331"/>
      <c r="G199" s="331"/>
      <c r="H199" s="331"/>
      <c r="I199" s="404"/>
      <c r="J199" s="41"/>
      <c r="L199" s="71"/>
    </row>
    <row r="200" spans="1:10" ht="21.75" customHeight="1">
      <c r="A200" s="502" t="s">
        <v>115</v>
      </c>
      <c r="B200" s="502"/>
      <c r="C200" s="502"/>
      <c r="D200" s="502"/>
      <c r="E200" s="502"/>
      <c r="F200" s="502"/>
      <c r="G200" s="502"/>
      <c r="H200" s="502"/>
      <c r="I200" s="502"/>
      <c r="J200" s="502"/>
    </row>
    <row r="201" spans="1:10" ht="17.25" customHeight="1">
      <c r="A201" s="457" t="s">
        <v>324</v>
      </c>
      <c r="B201" s="457"/>
      <c r="C201" s="457"/>
      <c r="D201" s="457"/>
      <c r="E201" s="457"/>
      <c r="F201" s="501"/>
      <c r="G201" s="501"/>
      <c r="H201" s="501"/>
      <c r="I201" s="501"/>
      <c r="J201" s="501"/>
    </row>
    <row r="202" spans="1:8" ht="18">
      <c r="A202" s="8" t="s">
        <v>180</v>
      </c>
      <c r="H202" s="77"/>
    </row>
    <row r="203" spans="1:12" s="9" customFormat="1" ht="21.75" customHeight="1">
      <c r="A203" s="442" t="s">
        <v>61</v>
      </c>
      <c r="B203" s="442" t="s">
        <v>117</v>
      </c>
      <c r="C203" s="463" t="s">
        <v>118</v>
      </c>
      <c r="D203" s="464"/>
      <c r="E203" s="461" t="s">
        <v>119</v>
      </c>
      <c r="F203" s="503" t="s">
        <v>98</v>
      </c>
      <c r="G203" s="442" t="s">
        <v>99</v>
      </c>
      <c r="H203" s="476" t="s">
        <v>100</v>
      </c>
      <c r="I203" s="62" t="s">
        <v>120</v>
      </c>
      <c r="J203" s="473" t="s">
        <v>101</v>
      </c>
      <c r="L203" s="290"/>
    </row>
    <row r="204" spans="1:12" s="6" customFormat="1" ht="13.5" customHeight="1">
      <c r="A204" s="444"/>
      <c r="B204" s="444"/>
      <c r="C204" s="5" t="s">
        <v>121</v>
      </c>
      <c r="D204" s="5" t="s">
        <v>122</v>
      </c>
      <c r="E204" s="462"/>
      <c r="F204" s="504"/>
      <c r="G204" s="444"/>
      <c r="H204" s="477"/>
      <c r="I204" s="59" t="s">
        <v>123</v>
      </c>
      <c r="J204" s="474"/>
      <c r="L204" s="20"/>
    </row>
    <row r="205" spans="1:12" s="6" customFormat="1" ht="37.5" customHeight="1">
      <c r="A205" s="381" t="s">
        <v>382</v>
      </c>
      <c r="B205" s="10">
        <v>62</v>
      </c>
      <c r="C205" s="287">
        <v>66</v>
      </c>
      <c r="D205" s="287">
        <v>1</v>
      </c>
      <c r="E205" s="10">
        <v>2</v>
      </c>
      <c r="F205" s="10" t="s">
        <v>182</v>
      </c>
      <c r="G205" s="10">
        <v>3</v>
      </c>
      <c r="H205" s="33" t="s">
        <v>288</v>
      </c>
      <c r="I205" s="65">
        <v>68.17231067981221</v>
      </c>
      <c r="J205" s="18">
        <f>I205*100</f>
        <v>6817.231067981222</v>
      </c>
      <c r="L205" s="20"/>
    </row>
    <row r="206" spans="1:12" s="6" customFormat="1" ht="16.5" customHeight="1">
      <c r="A206" s="511" t="s">
        <v>311</v>
      </c>
      <c r="B206" s="442">
        <v>67</v>
      </c>
      <c r="C206" s="10">
        <v>91</v>
      </c>
      <c r="D206" s="287">
        <v>1</v>
      </c>
      <c r="E206" s="10">
        <v>1</v>
      </c>
      <c r="F206" s="10" t="s">
        <v>178</v>
      </c>
      <c r="G206" s="10">
        <v>1</v>
      </c>
      <c r="H206" s="11" t="s">
        <v>28</v>
      </c>
      <c r="I206" s="65">
        <v>68.17231067981221</v>
      </c>
      <c r="J206" s="18">
        <f>I206*100</f>
        <v>6817.231067981222</v>
      </c>
      <c r="L206" s="20"/>
    </row>
    <row r="207" spans="1:12" s="6" customFormat="1" ht="15" customHeight="1">
      <c r="A207" s="512"/>
      <c r="B207" s="443"/>
      <c r="C207" s="10">
        <v>91</v>
      </c>
      <c r="D207" s="287">
        <v>3</v>
      </c>
      <c r="E207" s="10">
        <v>1</v>
      </c>
      <c r="F207" s="10" t="s">
        <v>178</v>
      </c>
      <c r="G207" s="10" t="s">
        <v>185</v>
      </c>
      <c r="H207" s="11" t="s">
        <v>290</v>
      </c>
      <c r="I207" s="65">
        <v>34.08615533990611</v>
      </c>
      <c r="J207" s="18">
        <f aca="true" t="shared" si="1" ref="J207:J219">I207*100</f>
        <v>3408.615533990611</v>
      </c>
      <c r="L207" s="20">
        <f>J205+J206+J207+J208+J209+J210+J211+J212+J213+J214+J216+J217+J218+J219+J221</f>
        <v>230594.22945147112</v>
      </c>
    </row>
    <row r="208" spans="1:12" s="6" customFormat="1" ht="15" customHeight="1">
      <c r="A208" s="512"/>
      <c r="B208" s="443"/>
      <c r="C208" s="10">
        <v>91</v>
      </c>
      <c r="D208" s="287">
        <v>4</v>
      </c>
      <c r="E208" s="10">
        <v>1</v>
      </c>
      <c r="F208" s="10" t="s">
        <v>178</v>
      </c>
      <c r="G208" s="10" t="s">
        <v>185</v>
      </c>
      <c r="H208" s="33" t="s">
        <v>28</v>
      </c>
      <c r="I208" s="65">
        <v>68.17231067981221</v>
      </c>
      <c r="J208" s="18">
        <f t="shared" si="1"/>
        <v>6817.231067981222</v>
      </c>
      <c r="L208" s="20"/>
    </row>
    <row r="209" spans="1:12" s="6" customFormat="1" ht="15" customHeight="1">
      <c r="A209" s="512"/>
      <c r="B209" s="443"/>
      <c r="C209" s="10">
        <v>91</v>
      </c>
      <c r="D209" s="287">
        <v>5</v>
      </c>
      <c r="E209" s="10">
        <v>1</v>
      </c>
      <c r="F209" s="10" t="s">
        <v>178</v>
      </c>
      <c r="G209" s="10" t="s">
        <v>185</v>
      </c>
      <c r="H209" s="33" t="s">
        <v>291</v>
      </c>
      <c r="I209" s="65">
        <v>153.38769902957748</v>
      </c>
      <c r="J209" s="18">
        <f t="shared" si="1"/>
        <v>15338.769902957747</v>
      </c>
      <c r="L209" s="20">
        <f>J215+J222+J223</f>
        <v>2907433</v>
      </c>
    </row>
    <row r="210" spans="1:12" s="6" customFormat="1" ht="16.5" customHeight="1">
      <c r="A210" s="512"/>
      <c r="B210" s="443"/>
      <c r="C210" s="10">
        <v>91</v>
      </c>
      <c r="D210" s="287">
        <v>6</v>
      </c>
      <c r="E210" s="10">
        <v>1</v>
      </c>
      <c r="F210" s="10" t="s">
        <v>178</v>
      </c>
      <c r="G210" s="10" t="s">
        <v>185</v>
      </c>
      <c r="H210" s="33" t="s">
        <v>292</v>
      </c>
      <c r="I210" s="65">
        <v>85.21538834976528</v>
      </c>
      <c r="J210" s="18">
        <f t="shared" si="1"/>
        <v>8521.538834976527</v>
      </c>
      <c r="L210" s="20"/>
    </row>
    <row r="211" spans="1:12" s="6" customFormat="1" ht="16.5" customHeight="1">
      <c r="A211" s="512"/>
      <c r="B211" s="443"/>
      <c r="C211" s="10">
        <v>91</v>
      </c>
      <c r="D211" s="287">
        <v>7</v>
      </c>
      <c r="E211" s="10">
        <v>1</v>
      </c>
      <c r="F211" s="10" t="s">
        <v>178</v>
      </c>
      <c r="G211" s="10" t="s">
        <v>185</v>
      </c>
      <c r="H211" s="33" t="s">
        <v>292</v>
      </c>
      <c r="I211" s="65">
        <v>85.21538834976528</v>
      </c>
      <c r="J211" s="18">
        <f t="shared" si="1"/>
        <v>8521.538834976527</v>
      </c>
      <c r="L211" s="20">
        <f>L207+L209+J224+J225</f>
        <v>3224289.769451471</v>
      </c>
    </row>
    <row r="212" spans="1:12" s="6" customFormat="1" ht="16.5" customHeight="1">
      <c r="A212" s="513"/>
      <c r="B212" s="444"/>
      <c r="C212" s="10">
        <v>91</v>
      </c>
      <c r="D212" s="287">
        <v>8</v>
      </c>
      <c r="E212" s="10">
        <v>1</v>
      </c>
      <c r="F212" s="10" t="s">
        <v>178</v>
      </c>
      <c r="G212" s="10">
        <v>1</v>
      </c>
      <c r="H212" s="33" t="s">
        <v>292</v>
      </c>
      <c r="I212" s="65">
        <v>85.21538834976528</v>
      </c>
      <c r="J212" s="18">
        <f t="shared" si="1"/>
        <v>8521.538834976527</v>
      </c>
      <c r="L212" s="20"/>
    </row>
    <row r="213" spans="1:12" s="6" customFormat="1" ht="31.5" customHeight="1">
      <c r="A213" s="511" t="s">
        <v>312</v>
      </c>
      <c r="B213" s="485">
        <v>67</v>
      </c>
      <c r="C213" s="10">
        <v>226</v>
      </c>
      <c r="D213" s="287">
        <v>1</v>
      </c>
      <c r="E213" s="10">
        <v>1</v>
      </c>
      <c r="F213" s="10" t="s">
        <v>186</v>
      </c>
      <c r="G213" s="10">
        <v>1</v>
      </c>
      <c r="H213" s="11" t="s">
        <v>7</v>
      </c>
      <c r="I213" s="65">
        <v>607.3533133292361</v>
      </c>
      <c r="J213" s="18">
        <f t="shared" si="1"/>
        <v>60735.33133292361</v>
      </c>
      <c r="L213" s="20"/>
    </row>
    <row r="214" spans="1:12" s="6" customFormat="1" ht="30" customHeight="1">
      <c r="A214" s="513"/>
      <c r="B214" s="486"/>
      <c r="C214" s="10">
        <v>226</v>
      </c>
      <c r="D214" s="287">
        <v>2</v>
      </c>
      <c r="E214" s="10">
        <v>1</v>
      </c>
      <c r="F214" s="10" t="s">
        <v>178</v>
      </c>
      <c r="G214" s="10">
        <v>2</v>
      </c>
      <c r="H214" s="11" t="s">
        <v>297</v>
      </c>
      <c r="I214" s="65">
        <v>178.95231553450708</v>
      </c>
      <c r="J214" s="18">
        <f t="shared" si="1"/>
        <v>17895.231553450707</v>
      </c>
      <c r="L214" s="20">
        <f>J215+J222+J223</f>
        <v>2907433</v>
      </c>
    </row>
    <row r="215" spans="1:12" s="6" customFormat="1" ht="37.5" customHeight="1">
      <c r="A215" s="353" t="s">
        <v>23</v>
      </c>
      <c r="B215" s="10">
        <v>68</v>
      </c>
      <c r="C215" s="10">
        <v>134</v>
      </c>
      <c r="D215" s="298"/>
      <c r="E215" s="10">
        <v>1</v>
      </c>
      <c r="F215" s="10" t="s">
        <v>181</v>
      </c>
      <c r="G215" s="10">
        <v>2</v>
      </c>
      <c r="H215" s="11" t="s">
        <v>187</v>
      </c>
      <c r="I215" s="65">
        <v>8017.49</v>
      </c>
      <c r="J215" s="18">
        <f t="shared" si="1"/>
        <v>801749</v>
      </c>
      <c r="L215" s="20">
        <f>J205+J206+J207+J208+J209+J210+J211+J212+J213+J214+J216+J217+J218+J219+J221</f>
        <v>230594.22945147112</v>
      </c>
    </row>
    <row r="216" spans="1:12" s="6" customFormat="1" ht="22.5" customHeight="1">
      <c r="A216" s="511" t="s">
        <v>310</v>
      </c>
      <c r="B216" s="514">
        <v>68</v>
      </c>
      <c r="C216" s="514">
        <v>146</v>
      </c>
      <c r="D216" s="287">
        <v>4</v>
      </c>
      <c r="E216" s="10">
        <v>2</v>
      </c>
      <c r="F216" s="10" t="s">
        <v>102</v>
      </c>
      <c r="G216" s="10">
        <v>1</v>
      </c>
      <c r="H216" s="11" t="s">
        <v>295</v>
      </c>
      <c r="I216" s="65">
        <v>238.6</v>
      </c>
      <c r="J216" s="18">
        <f t="shared" si="1"/>
        <v>23860</v>
      </c>
      <c r="K216" s="20"/>
      <c r="L216" s="20">
        <f>J224+J225</f>
        <v>86262.54000000001</v>
      </c>
    </row>
    <row r="217" spans="1:12" s="6" customFormat="1" ht="22.5" customHeight="1">
      <c r="A217" s="512"/>
      <c r="B217" s="515"/>
      <c r="C217" s="515"/>
      <c r="D217" s="287">
        <v>5</v>
      </c>
      <c r="E217" s="10">
        <v>2</v>
      </c>
      <c r="F217" s="10" t="s">
        <v>102</v>
      </c>
      <c r="G217" s="10">
        <v>1</v>
      </c>
      <c r="H217" s="11" t="s">
        <v>301</v>
      </c>
      <c r="I217" s="65">
        <v>198.84</v>
      </c>
      <c r="J217" s="18">
        <f t="shared" si="1"/>
        <v>19884</v>
      </c>
      <c r="L217" s="20">
        <f>SUM(L214:L216)</f>
        <v>3224289.769451471</v>
      </c>
    </row>
    <row r="218" spans="1:12" s="6" customFormat="1" ht="22.5" customHeight="1">
      <c r="A218" s="512"/>
      <c r="B218" s="515"/>
      <c r="C218" s="515"/>
      <c r="D218" s="287">
        <v>6</v>
      </c>
      <c r="E218" s="10">
        <v>2</v>
      </c>
      <c r="F218" s="10" t="s">
        <v>102</v>
      </c>
      <c r="G218" s="10">
        <v>1</v>
      </c>
      <c r="H218" s="11" t="s">
        <v>302</v>
      </c>
      <c r="I218" s="65">
        <v>139.19</v>
      </c>
      <c r="J218" s="18">
        <f t="shared" si="1"/>
        <v>13919</v>
      </c>
      <c r="L218" s="20"/>
    </row>
    <row r="219" spans="1:12" s="6" customFormat="1" ht="22.5" customHeight="1">
      <c r="A219" s="512"/>
      <c r="B219" s="515"/>
      <c r="C219" s="515"/>
      <c r="D219" s="287">
        <v>7</v>
      </c>
      <c r="E219" s="10">
        <v>2</v>
      </c>
      <c r="F219" s="10" t="s">
        <v>102</v>
      </c>
      <c r="G219" s="10">
        <v>1</v>
      </c>
      <c r="H219" s="11" t="s">
        <v>303</v>
      </c>
      <c r="I219" s="65">
        <v>178.95</v>
      </c>
      <c r="J219" s="18">
        <f t="shared" si="1"/>
        <v>17895</v>
      </c>
      <c r="L219" s="20"/>
    </row>
    <row r="220" spans="1:12" s="6" customFormat="1" ht="22.5" customHeight="1">
      <c r="A220" s="513"/>
      <c r="B220" s="516"/>
      <c r="C220" s="516"/>
      <c r="D220" s="287">
        <v>8</v>
      </c>
      <c r="E220" s="10"/>
      <c r="F220" s="10" t="s">
        <v>304</v>
      </c>
      <c r="G220" s="10"/>
      <c r="H220" s="11"/>
      <c r="I220" s="65"/>
      <c r="J220" s="18">
        <v>0</v>
      </c>
      <c r="L220" s="20"/>
    </row>
    <row r="221" spans="1:12" s="6" customFormat="1" ht="22.5" customHeight="1">
      <c r="A221" s="511" t="s">
        <v>318</v>
      </c>
      <c r="B221" s="10">
        <v>69</v>
      </c>
      <c r="C221" s="10">
        <v>359</v>
      </c>
      <c r="D221" s="287">
        <v>2</v>
      </c>
      <c r="E221" s="10">
        <v>1</v>
      </c>
      <c r="F221" s="10" t="s">
        <v>188</v>
      </c>
      <c r="G221" s="10">
        <v>3</v>
      </c>
      <c r="H221" s="11" t="s">
        <v>189</v>
      </c>
      <c r="I221" s="65">
        <v>342.41092409632955</v>
      </c>
      <c r="J221" s="18">
        <f>I221*34</f>
        <v>11641.971419275205</v>
      </c>
      <c r="L221" s="20"/>
    </row>
    <row r="222" spans="1:14" s="6" customFormat="1" ht="22.5" customHeight="1">
      <c r="A222" s="512"/>
      <c r="B222" s="10"/>
      <c r="C222" s="10">
        <v>434</v>
      </c>
      <c r="D222" s="287">
        <v>1</v>
      </c>
      <c r="E222" s="10">
        <v>1</v>
      </c>
      <c r="F222" s="10" t="s">
        <v>184</v>
      </c>
      <c r="G222" s="10">
        <v>2</v>
      </c>
      <c r="H222" s="11" t="s">
        <v>190</v>
      </c>
      <c r="I222" s="65">
        <v>3704.54</v>
      </c>
      <c r="J222" s="18">
        <f>I222*100</f>
        <v>370454</v>
      </c>
      <c r="L222" s="20"/>
      <c r="N222" s="20"/>
    </row>
    <row r="223" spans="1:12" s="6" customFormat="1" ht="45">
      <c r="A223" s="513"/>
      <c r="B223" s="10">
        <v>69</v>
      </c>
      <c r="C223" s="48" t="s">
        <v>213</v>
      </c>
      <c r="D223" s="330">
        <v>2</v>
      </c>
      <c r="E223" s="34">
        <v>1</v>
      </c>
      <c r="F223" s="34" t="s">
        <v>181</v>
      </c>
      <c r="G223" s="34">
        <v>1</v>
      </c>
      <c r="H223" s="35" t="s">
        <v>193</v>
      </c>
      <c r="I223" s="88">
        <v>17352.3</v>
      </c>
      <c r="J223" s="89">
        <f>I223*100</f>
        <v>1735230</v>
      </c>
      <c r="L223" s="20"/>
    </row>
    <row r="224" spans="1:12" s="1" customFormat="1" ht="17.25" customHeight="1">
      <c r="A224" s="484" t="s">
        <v>362</v>
      </c>
      <c r="B224" s="484"/>
      <c r="C224" s="484"/>
      <c r="D224" s="484"/>
      <c r="E224" s="484"/>
      <c r="F224" s="484"/>
      <c r="G224" s="484"/>
      <c r="H224" s="484"/>
      <c r="I224" s="484"/>
      <c r="J224" s="36">
        <v>42432.46</v>
      </c>
      <c r="L224" s="71"/>
    </row>
    <row r="225" spans="1:12" s="1" customFormat="1" ht="13.5" customHeight="1">
      <c r="A225" s="484" t="s">
        <v>363</v>
      </c>
      <c r="B225" s="484"/>
      <c r="C225" s="484"/>
      <c r="D225" s="484"/>
      <c r="E225" s="484"/>
      <c r="F225" s="484"/>
      <c r="G225" s="484"/>
      <c r="H225" s="484"/>
      <c r="I225" s="484"/>
      <c r="J225" s="36">
        <v>43830.08</v>
      </c>
      <c r="L225" s="71">
        <f>J225+J224</f>
        <v>86262.54000000001</v>
      </c>
    </row>
    <row r="226" spans="1:14" ht="22.5" customHeight="1">
      <c r="A226" s="569" t="s">
        <v>124</v>
      </c>
      <c r="B226" s="570"/>
      <c r="C226" s="570"/>
      <c r="D226" s="570"/>
      <c r="E226" s="570"/>
      <c r="F226" s="570"/>
      <c r="G226" s="570"/>
      <c r="H226" s="570"/>
      <c r="I226" s="571"/>
      <c r="J226" s="36">
        <f>SUM(J205:J225)</f>
        <v>3224289.769451471</v>
      </c>
      <c r="K226" s="15"/>
      <c r="N226" s="15"/>
    </row>
    <row r="227" spans="1:10" ht="22.5" customHeight="1">
      <c r="A227" s="502" t="s">
        <v>115</v>
      </c>
      <c r="B227" s="502"/>
      <c r="C227" s="502"/>
      <c r="D227" s="502"/>
      <c r="E227" s="502"/>
      <c r="F227" s="502"/>
      <c r="G227" s="502"/>
      <c r="H227" s="502"/>
      <c r="I227" s="502"/>
      <c r="J227" s="502"/>
    </row>
    <row r="228" spans="1:10" ht="18">
      <c r="A228" s="457" t="s">
        <v>323</v>
      </c>
      <c r="B228" s="457"/>
      <c r="C228" s="457"/>
      <c r="D228" s="457"/>
      <c r="E228" s="457"/>
      <c r="F228" s="501"/>
      <c r="G228" s="501"/>
      <c r="H228" s="501"/>
      <c r="I228" s="501"/>
      <c r="J228" s="501"/>
    </row>
    <row r="229" ht="6.75" customHeight="1"/>
    <row r="230" ht="18">
      <c r="A230" s="8" t="s">
        <v>8</v>
      </c>
    </row>
    <row r="231" spans="1:12" s="9" customFormat="1" ht="19.5" customHeight="1">
      <c r="A231" s="442" t="s">
        <v>61</v>
      </c>
      <c r="B231" s="442" t="s">
        <v>117</v>
      </c>
      <c r="C231" s="463" t="s">
        <v>118</v>
      </c>
      <c r="D231" s="464"/>
      <c r="E231" s="461" t="s">
        <v>119</v>
      </c>
      <c r="F231" s="503" t="s">
        <v>98</v>
      </c>
      <c r="G231" s="442" t="s">
        <v>99</v>
      </c>
      <c r="H231" s="476" t="s">
        <v>100</v>
      </c>
      <c r="I231" s="62" t="s">
        <v>120</v>
      </c>
      <c r="J231" s="473" t="s">
        <v>101</v>
      </c>
      <c r="L231" s="290"/>
    </row>
    <row r="232" spans="1:12" s="6" customFormat="1" ht="15.75" customHeight="1">
      <c r="A232" s="444"/>
      <c r="B232" s="444"/>
      <c r="C232" s="5" t="s">
        <v>121</v>
      </c>
      <c r="D232" s="5" t="s">
        <v>122</v>
      </c>
      <c r="E232" s="462"/>
      <c r="F232" s="504"/>
      <c r="G232" s="444"/>
      <c r="H232" s="477"/>
      <c r="I232" s="59" t="s">
        <v>123</v>
      </c>
      <c r="J232" s="474"/>
      <c r="L232" s="20"/>
    </row>
    <row r="233" spans="1:12" s="6" customFormat="1" ht="22.5" customHeight="1">
      <c r="A233" s="508" t="s">
        <v>64</v>
      </c>
      <c r="B233" s="10">
        <v>147</v>
      </c>
      <c r="C233" s="10">
        <v>20</v>
      </c>
      <c r="D233" s="10">
        <v>1</v>
      </c>
      <c r="E233" s="10">
        <v>1</v>
      </c>
      <c r="F233" s="10" t="s">
        <v>104</v>
      </c>
      <c r="G233" s="10">
        <v>4</v>
      </c>
      <c r="H233" s="11" t="s">
        <v>194</v>
      </c>
      <c r="I233" s="65">
        <v>89.08881509293641</v>
      </c>
      <c r="J233" s="18">
        <f aca="true" t="shared" si="2" ref="J233:J244">I233*100</f>
        <v>8908.881509293642</v>
      </c>
      <c r="L233" s="20"/>
    </row>
    <row r="234" spans="1:12" s="6" customFormat="1" ht="22.5" customHeight="1">
      <c r="A234" s="509"/>
      <c r="B234" s="5"/>
      <c r="C234" s="10">
        <v>20</v>
      </c>
      <c r="D234" s="10">
        <v>2</v>
      </c>
      <c r="E234" s="10">
        <v>1</v>
      </c>
      <c r="F234" s="10" t="s">
        <v>104</v>
      </c>
      <c r="G234" s="10">
        <v>2</v>
      </c>
      <c r="H234" s="11" t="s">
        <v>195</v>
      </c>
      <c r="I234" s="65">
        <v>48.288720064866986</v>
      </c>
      <c r="J234" s="18">
        <f t="shared" si="2"/>
        <v>4828.872006486698</v>
      </c>
      <c r="L234" s="20">
        <f>J233+J234+J235+J236+J237+J238+J239+J240+J241+J242+J243</f>
        <v>102542.39191848243</v>
      </c>
    </row>
    <row r="235" spans="1:12" s="6" customFormat="1" ht="22.5" customHeight="1">
      <c r="A235" s="509"/>
      <c r="B235" s="5"/>
      <c r="C235" s="10">
        <v>20</v>
      </c>
      <c r="D235" s="10">
        <v>3</v>
      </c>
      <c r="E235" s="10">
        <v>1</v>
      </c>
      <c r="F235" s="10" t="s">
        <v>179</v>
      </c>
      <c r="G235" s="10">
        <v>2</v>
      </c>
      <c r="H235" s="11" t="s">
        <v>196</v>
      </c>
      <c r="I235" s="65">
        <v>103.6</v>
      </c>
      <c r="J235" s="18">
        <f t="shared" si="2"/>
        <v>10360</v>
      </c>
      <c r="L235" s="20"/>
    </row>
    <row r="236" spans="1:12" s="6" customFormat="1" ht="22.5" customHeight="1">
      <c r="A236" s="509"/>
      <c r="B236" s="5"/>
      <c r="C236" s="10">
        <v>20</v>
      </c>
      <c r="D236" s="10">
        <v>4</v>
      </c>
      <c r="E236" s="10">
        <v>1</v>
      </c>
      <c r="F236" s="10" t="s">
        <v>186</v>
      </c>
      <c r="G236" s="10">
        <v>4</v>
      </c>
      <c r="H236" s="11" t="s">
        <v>197</v>
      </c>
      <c r="I236" s="65">
        <v>154.93706972684595</v>
      </c>
      <c r="J236" s="18">
        <f t="shared" si="2"/>
        <v>15493.706972684595</v>
      </c>
      <c r="L236" s="20"/>
    </row>
    <row r="237" spans="1:12" s="6" customFormat="1" ht="22.5" customHeight="1">
      <c r="A237" s="509"/>
      <c r="B237" s="5"/>
      <c r="C237" s="10">
        <v>20</v>
      </c>
      <c r="D237" s="10">
        <v>5</v>
      </c>
      <c r="E237" s="10">
        <v>1</v>
      </c>
      <c r="F237" s="10" t="s">
        <v>186</v>
      </c>
      <c r="G237" s="10">
        <v>4</v>
      </c>
      <c r="H237" s="11" t="s">
        <v>198</v>
      </c>
      <c r="I237" s="65">
        <v>147.19021624050364</v>
      </c>
      <c r="J237" s="18">
        <f t="shared" si="2"/>
        <v>14719.021624050365</v>
      </c>
      <c r="L237" s="20"/>
    </row>
    <row r="238" spans="1:12" s="6" customFormat="1" ht="22.5" customHeight="1">
      <c r="A238" s="509"/>
      <c r="B238" s="5"/>
      <c r="C238" s="10">
        <v>20</v>
      </c>
      <c r="D238" s="10">
        <v>6</v>
      </c>
      <c r="E238" s="10">
        <v>1</v>
      </c>
      <c r="F238" s="10" t="s">
        <v>186</v>
      </c>
      <c r="G238" s="10">
        <v>3</v>
      </c>
      <c r="H238" s="11" t="s">
        <v>199</v>
      </c>
      <c r="I238" s="65">
        <v>64.40217531645897</v>
      </c>
      <c r="J238" s="18">
        <f t="shared" si="2"/>
        <v>6440.217531645896</v>
      </c>
      <c r="L238" s="20"/>
    </row>
    <row r="239" spans="1:12" s="6" customFormat="1" ht="22.5" customHeight="1">
      <c r="A239" s="509"/>
      <c r="B239" s="5"/>
      <c r="C239" s="10">
        <v>20</v>
      </c>
      <c r="D239" s="10">
        <v>7</v>
      </c>
      <c r="E239" s="10">
        <v>1</v>
      </c>
      <c r="F239" s="10" t="s">
        <v>104</v>
      </c>
      <c r="G239" s="10">
        <v>2</v>
      </c>
      <c r="H239" s="11" t="s">
        <v>200</v>
      </c>
      <c r="I239" s="65">
        <v>76.69384951478874</v>
      </c>
      <c r="J239" s="18">
        <f t="shared" si="2"/>
        <v>7669.3849514788735</v>
      </c>
      <c r="L239" s="20"/>
    </row>
    <row r="240" spans="1:12" s="6" customFormat="1" ht="22.5" customHeight="1">
      <c r="A240" s="509"/>
      <c r="B240" s="5"/>
      <c r="C240" s="10">
        <v>20</v>
      </c>
      <c r="D240" s="10">
        <v>8</v>
      </c>
      <c r="E240" s="10">
        <v>1</v>
      </c>
      <c r="F240" s="10" t="s">
        <v>186</v>
      </c>
      <c r="G240" s="10">
        <v>2</v>
      </c>
      <c r="H240" s="11" t="s">
        <v>201</v>
      </c>
      <c r="I240" s="65">
        <v>57.63658993838669</v>
      </c>
      <c r="J240" s="18">
        <f t="shared" si="2"/>
        <v>5763.65899383867</v>
      </c>
      <c r="L240" s="20"/>
    </row>
    <row r="241" spans="1:12" s="6" customFormat="1" ht="22.5" customHeight="1">
      <c r="A241" s="509"/>
      <c r="B241" s="5"/>
      <c r="C241" s="10">
        <v>20</v>
      </c>
      <c r="D241" s="10">
        <v>9</v>
      </c>
      <c r="E241" s="10">
        <v>1</v>
      </c>
      <c r="F241" s="10" t="s">
        <v>104</v>
      </c>
      <c r="G241" s="10">
        <v>3</v>
      </c>
      <c r="H241" s="11" t="s">
        <v>202</v>
      </c>
      <c r="I241" s="65">
        <v>62.801158929281556</v>
      </c>
      <c r="J241" s="18">
        <f t="shared" si="2"/>
        <v>6280.1158929281555</v>
      </c>
      <c r="L241" s="20"/>
    </row>
    <row r="242" spans="1:12" s="6" customFormat="1" ht="22.5" customHeight="1">
      <c r="A242" s="509"/>
      <c r="B242" s="5"/>
      <c r="C242" s="10">
        <v>20</v>
      </c>
      <c r="D242" s="10">
        <v>10</v>
      </c>
      <c r="E242" s="10">
        <v>1</v>
      </c>
      <c r="F242" s="10" t="s">
        <v>104</v>
      </c>
      <c r="G242" s="10">
        <v>4</v>
      </c>
      <c r="H242" s="11" t="s">
        <v>203</v>
      </c>
      <c r="I242" s="65">
        <v>178.17763018587283</v>
      </c>
      <c r="J242" s="18">
        <f t="shared" si="2"/>
        <v>17817.763018587284</v>
      </c>
      <c r="L242" s="20"/>
    </row>
    <row r="243" spans="1:12" s="6" customFormat="1" ht="22.5" customHeight="1">
      <c r="A243" s="509"/>
      <c r="B243" s="5"/>
      <c r="C243" s="10">
        <v>20</v>
      </c>
      <c r="D243" s="10">
        <v>11</v>
      </c>
      <c r="E243" s="10">
        <v>1</v>
      </c>
      <c r="F243" s="10" t="s">
        <v>104</v>
      </c>
      <c r="G243" s="10">
        <v>4</v>
      </c>
      <c r="H243" s="11" t="s">
        <v>204</v>
      </c>
      <c r="I243" s="65">
        <v>42.60769417488264</v>
      </c>
      <c r="J243" s="18">
        <f t="shared" si="2"/>
        <v>4260.769417488264</v>
      </c>
      <c r="L243" s="20"/>
    </row>
    <row r="244" spans="1:12" s="6" customFormat="1" ht="22.5" customHeight="1">
      <c r="A244" s="509"/>
      <c r="B244" s="5"/>
      <c r="C244" s="10">
        <v>20</v>
      </c>
      <c r="D244" s="287">
        <v>12</v>
      </c>
      <c r="E244" s="10">
        <v>1</v>
      </c>
      <c r="F244" s="10" t="s">
        <v>181</v>
      </c>
      <c r="G244" s="10">
        <v>1</v>
      </c>
      <c r="H244" s="11" t="s">
        <v>205</v>
      </c>
      <c r="I244" s="65">
        <v>112965.35</v>
      </c>
      <c r="J244" s="18">
        <f t="shared" si="2"/>
        <v>11296535</v>
      </c>
      <c r="L244" s="20">
        <f>J233+J234+J235+J236+J237+J238+J239+J240+J241+J242+J243+J272+J273+J274+J275+J276</f>
        <v>374464.6961425834</v>
      </c>
    </row>
    <row r="245" spans="1:12" s="6" customFormat="1" ht="21" customHeight="1">
      <c r="A245" s="509"/>
      <c r="B245" s="5"/>
      <c r="C245" s="10">
        <v>57</v>
      </c>
      <c r="D245" s="298"/>
      <c r="E245" s="5"/>
      <c r="F245" s="5"/>
      <c r="G245" s="5"/>
      <c r="H245" s="10" t="s">
        <v>206</v>
      </c>
      <c r="I245" s="65">
        <v>0</v>
      </c>
      <c r="J245" s="18">
        <v>0</v>
      </c>
      <c r="L245" s="20"/>
    </row>
    <row r="246" spans="1:12" s="6" customFormat="1" ht="21" customHeight="1">
      <c r="A246" s="509"/>
      <c r="B246" s="5"/>
      <c r="C246" s="10">
        <v>58</v>
      </c>
      <c r="D246" s="298"/>
      <c r="E246" s="5"/>
      <c r="F246" s="5"/>
      <c r="G246" s="5"/>
      <c r="H246" s="10" t="s">
        <v>207</v>
      </c>
      <c r="I246" s="65">
        <v>0</v>
      </c>
      <c r="J246" s="18">
        <v>0</v>
      </c>
      <c r="L246" s="20"/>
    </row>
    <row r="247" spans="1:12" s="6" customFormat="1" ht="21" customHeight="1">
      <c r="A247" s="509"/>
      <c r="B247" s="5"/>
      <c r="C247" s="10">
        <v>60</v>
      </c>
      <c r="D247" s="298"/>
      <c r="E247" s="5"/>
      <c r="F247" s="5"/>
      <c r="G247" s="5"/>
      <c r="H247" s="10" t="s">
        <v>207</v>
      </c>
      <c r="I247" s="65">
        <v>0</v>
      </c>
      <c r="J247" s="18">
        <v>0</v>
      </c>
      <c r="L247" s="20"/>
    </row>
    <row r="248" spans="1:12" s="6" customFormat="1" ht="21" customHeight="1">
      <c r="A248" s="509"/>
      <c r="B248" s="5"/>
      <c r="C248" s="10">
        <v>61</v>
      </c>
      <c r="D248" s="287">
        <v>2</v>
      </c>
      <c r="E248" s="5"/>
      <c r="F248" s="5"/>
      <c r="G248" s="5"/>
      <c r="H248" s="10" t="s">
        <v>207</v>
      </c>
      <c r="I248" s="65">
        <v>0</v>
      </c>
      <c r="J248" s="18">
        <v>0</v>
      </c>
      <c r="L248" s="20"/>
    </row>
    <row r="249" spans="1:12" s="6" customFormat="1" ht="21" customHeight="1">
      <c r="A249" s="509"/>
      <c r="B249" s="5"/>
      <c r="C249" s="10">
        <v>62</v>
      </c>
      <c r="D249" s="298"/>
      <c r="E249" s="5"/>
      <c r="F249" s="5"/>
      <c r="G249" s="5"/>
      <c r="H249" s="10" t="s">
        <v>207</v>
      </c>
      <c r="I249" s="65">
        <v>0</v>
      </c>
      <c r="J249" s="18">
        <v>0</v>
      </c>
      <c r="L249" s="20"/>
    </row>
    <row r="250" spans="1:12" s="6" customFormat="1" ht="21" customHeight="1">
      <c r="A250" s="509"/>
      <c r="B250" s="5"/>
      <c r="C250" s="10">
        <v>63</v>
      </c>
      <c r="D250" s="298"/>
      <c r="E250" s="5"/>
      <c r="F250" s="5"/>
      <c r="G250" s="5"/>
      <c r="H250" s="10" t="s">
        <v>207</v>
      </c>
      <c r="I250" s="65">
        <v>0</v>
      </c>
      <c r="J250" s="18">
        <v>0</v>
      </c>
      <c r="L250" s="20"/>
    </row>
    <row r="251" spans="1:12" s="6" customFormat="1" ht="21" customHeight="1">
      <c r="A251" s="509"/>
      <c r="B251" s="5"/>
      <c r="C251" s="10">
        <v>64</v>
      </c>
      <c r="D251" s="298"/>
      <c r="E251" s="5"/>
      <c r="F251" s="5"/>
      <c r="G251" s="5"/>
      <c r="H251" s="10" t="s">
        <v>207</v>
      </c>
      <c r="I251" s="65">
        <v>0</v>
      </c>
      <c r="J251" s="18">
        <v>0</v>
      </c>
      <c r="L251" s="20"/>
    </row>
    <row r="252" spans="1:12" s="6" customFormat="1" ht="21" customHeight="1">
      <c r="A252" s="509"/>
      <c r="B252" s="5"/>
      <c r="C252" s="10">
        <v>110</v>
      </c>
      <c r="D252" s="298"/>
      <c r="E252" s="5"/>
      <c r="F252" s="5"/>
      <c r="G252" s="5"/>
      <c r="H252" s="10" t="s">
        <v>207</v>
      </c>
      <c r="I252" s="65">
        <v>0</v>
      </c>
      <c r="J252" s="18">
        <v>0</v>
      </c>
      <c r="L252" s="20"/>
    </row>
    <row r="253" spans="1:12" s="6" customFormat="1" ht="21" customHeight="1">
      <c r="A253" s="510"/>
      <c r="B253" s="5"/>
      <c r="C253" s="10">
        <v>111</v>
      </c>
      <c r="D253" s="298"/>
      <c r="E253" s="5"/>
      <c r="F253" s="5"/>
      <c r="G253" s="5"/>
      <c r="H253" s="10" t="s">
        <v>207</v>
      </c>
      <c r="I253" s="65">
        <v>0</v>
      </c>
      <c r="J253" s="18">
        <v>0</v>
      </c>
      <c r="L253" s="20"/>
    </row>
    <row r="254" spans="1:14" ht="22.5" customHeight="1">
      <c r="A254" s="482" t="s">
        <v>191</v>
      </c>
      <c r="B254" s="482"/>
      <c r="C254" s="482"/>
      <c r="D254" s="482"/>
      <c r="E254" s="482"/>
      <c r="F254" s="482"/>
      <c r="G254" s="482"/>
      <c r="H254" s="482"/>
      <c r="I254" s="61"/>
      <c r="J254" s="18">
        <f>SUM(J233:J253)</f>
        <v>11399077.391918482</v>
      </c>
      <c r="K254" s="15"/>
      <c r="N254" s="15"/>
    </row>
    <row r="255" spans="1:10" ht="26.25">
      <c r="A255" s="502" t="s">
        <v>115</v>
      </c>
      <c r="B255" s="502"/>
      <c r="C255" s="502"/>
      <c r="D255" s="502"/>
      <c r="E255" s="502"/>
      <c r="F255" s="502"/>
      <c r="G255" s="502"/>
      <c r="H255" s="502"/>
      <c r="I255" s="502"/>
      <c r="J255" s="502"/>
    </row>
    <row r="256" spans="1:10" ht="16.5" customHeight="1">
      <c r="A256" s="457" t="s">
        <v>322</v>
      </c>
      <c r="B256" s="457"/>
      <c r="C256" s="457"/>
      <c r="D256" s="457"/>
      <c r="E256" s="457"/>
      <c r="F256" s="501"/>
      <c r="G256" s="501"/>
      <c r="H256" s="501"/>
      <c r="I256" s="501"/>
      <c r="J256" s="501"/>
    </row>
    <row r="258" ht="18">
      <c r="A258" s="8" t="s">
        <v>8</v>
      </c>
    </row>
    <row r="259" spans="1:12" s="9" customFormat="1" ht="21.75" customHeight="1">
      <c r="A259" s="442" t="s">
        <v>61</v>
      </c>
      <c r="B259" s="442" t="s">
        <v>117</v>
      </c>
      <c r="C259" s="463" t="s">
        <v>118</v>
      </c>
      <c r="D259" s="464"/>
      <c r="E259" s="461" t="s">
        <v>119</v>
      </c>
      <c r="F259" s="503" t="s">
        <v>98</v>
      </c>
      <c r="G259" s="442" t="s">
        <v>99</v>
      </c>
      <c r="H259" s="476" t="s">
        <v>100</v>
      </c>
      <c r="I259" s="62" t="s">
        <v>120</v>
      </c>
      <c r="J259" s="473" t="s">
        <v>101</v>
      </c>
      <c r="L259" s="290"/>
    </row>
    <row r="260" spans="1:12" s="6" customFormat="1" ht="17.25" customHeight="1">
      <c r="A260" s="444"/>
      <c r="B260" s="444"/>
      <c r="C260" s="5" t="s">
        <v>121</v>
      </c>
      <c r="D260" s="5" t="s">
        <v>122</v>
      </c>
      <c r="E260" s="462"/>
      <c r="F260" s="504"/>
      <c r="G260" s="444"/>
      <c r="H260" s="477"/>
      <c r="I260" s="59" t="s">
        <v>123</v>
      </c>
      <c r="J260" s="474"/>
      <c r="L260" s="20"/>
    </row>
    <row r="261" spans="1:12" s="6" customFormat="1" ht="24.75" customHeight="1">
      <c r="A261" s="463" t="s">
        <v>192</v>
      </c>
      <c r="B261" s="593"/>
      <c r="C261" s="593"/>
      <c r="D261" s="593"/>
      <c r="E261" s="593"/>
      <c r="F261" s="593"/>
      <c r="G261" s="593"/>
      <c r="H261" s="593"/>
      <c r="I261" s="464"/>
      <c r="J261" s="18">
        <v>11399077.391918482</v>
      </c>
      <c r="L261" s="20"/>
    </row>
    <row r="262" spans="1:12" s="6" customFormat="1" ht="24.75" customHeight="1">
      <c r="A262" s="508" t="s">
        <v>64</v>
      </c>
      <c r="B262" s="10">
        <v>147</v>
      </c>
      <c r="C262" s="10">
        <v>112</v>
      </c>
      <c r="D262" s="298"/>
      <c r="E262" s="5"/>
      <c r="F262" s="5"/>
      <c r="G262" s="5"/>
      <c r="H262" s="5" t="s">
        <v>208</v>
      </c>
      <c r="I262" s="65">
        <v>0</v>
      </c>
      <c r="J262" s="17">
        <v>0</v>
      </c>
      <c r="L262" s="20"/>
    </row>
    <row r="263" spans="1:12" s="6" customFormat="1" ht="24.75" customHeight="1">
      <c r="A263" s="509"/>
      <c r="B263" s="5"/>
      <c r="C263" s="10">
        <v>113</v>
      </c>
      <c r="D263" s="298"/>
      <c r="E263" s="5"/>
      <c r="F263" s="5"/>
      <c r="G263" s="5"/>
      <c r="H263" s="10" t="s">
        <v>207</v>
      </c>
      <c r="I263" s="65">
        <v>0</v>
      </c>
      <c r="J263" s="17">
        <v>0</v>
      </c>
      <c r="L263" s="20">
        <f>J272+J273+J274+J275+J276</f>
        <v>271922.304224101</v>
      </c>
    </row>
    <row r="264" spans="1:12" s="6" customFormat="1" ht="24.75" customHeight="1">
      <c r="A264" s="509"/>
      <c r="B264" s="5"/>
      <c r="C264" s="10">
        <v>114</v>
      </c>
      <c r="D264" s="298"/>
      <c r="E264" s="5"/>
      <c r="F264" s="5"/>
      <c r="G264" s="5"/>
      <c r="H264" s="10" t="s">
        <v>207</v>
      </c>
      <c r="I264" s="65">
        <v>0</v>
      </c>
      <c r="J264" s="17">
        <v>0</v>
      </c>
      <c r="L264" s="20"/>
    </row>
    <row r="265" spans="1:12" s="6" customFormat="1" ht="24.75" customHeight="1">
      <c r="A265" s="509"/>
      <c r="B265" s="5"/>
      <c r="C265" s="10">
        <v>115</v>
      </c>
      <c r="D265" s="298"/>
      <c r="E265" s="5"/>
      <c r="F265" s="5"/>
      <c r="G265" s="5"/>
      <c r="H265" s="10" t="s">
        <v>207</v>
      </c>
      <c r="I265" s="65">
        <v>0</v>
      </c>
      <c r="J265" s="17">
        <v>0</v>
      </c>
      <c r="L265" s="20"/>
    </row>
    <row r="266" spans="1:12" s="6" customFormat="1" ht="24.75" customHeight="1">
      <c r="A266" s="509"/>
      <c r="B266" s="5"/>
      <c r="C266" s="10">
        <v>116</v>
      </c>
      <c r="D266" s="287">
        <v>3</v>
      </c>
      <c r="E266" s="5"/>
      <c r="F266" s="5"/>
      <c r="G266" s="5"/>
      <c r="H266" s="10" t="s">
        <v>207</v>
      </c>
      <c r="I266" s="65">
        <v>0</v>
      </c>
      <c r="J266" s="17">
        <v>0</v>
      </c>
      <c r="L266" s="20"/>
    </row>
    <row r="267" spans="1:12" s="6" customFormat="1" ht="24.75" customHeight="1">
      <c r="A267" s="509"/>
      <c r="B267" s="5"/>
      <c r="C267" s="10">
        <v>117</v>
      </c>
      <c r="D267" s="298"/>
      <c r="E267" s="5"/>
      <c r="F267" s="5"/>
      <c r="G267" s="5"/>
      <c r="H267" s="10" t="s">
        <v>207</v>
      </c>
      <c r="I267" s="65">
        <v>0</v>
      </c>
      <c r="J267" s="17">
        <v>0</v>
      </c>
      <c r="L267" s="20"/>
    </row>
    <row r="268" spans="1:12" s="6" customFormat="1" ht="24.75" customHeight="1">
      <c r="A268" s="509"/>
      <c r="B268" s="5"/>
      <c r="C268" s="10">
        <v>118</v>
      </c>
      <c r="D268" s="298"/>
      <c r="E268" s="5"/>
      <c r="F268" s="5"/>
      <c r="G268" s="5"/>
      <c r="H268" s="10" t="s">
        <v>207</v>
      </c>
      <c r="I268" s="65">
        <v>0</v>
      </c>
      <c r="J268" s="17">
        <v>0</v>
      </c>
      <c r="L268" s="20"/>
    </row>
    <row r="269" spans="1:12" s="6" customFormat="1" ht="24.75" customHeight="1">
      <c r="A269" s="509"/>
      <c r="B269" s="5"/>
      <c r="C269" s="10">
        <v>119</v>
      </c>
      <c r="D269" s="298"/>
      <c r="E269" s="5"/>
      <c r="F269" s="5"/>
      <c r="G269" s="5"/>
      <c r="H269" s="10" t="s">
        <v>207</v>
      </c>
      <c r="I269" s="65">
        <v>0</v>
      </c>
      <c r="J269" s="17">
        <v>0</v>
      </c>
      <c r="L269" s="20">
        <f>L263+L234+L208</f>
        <v>374464.69614258345</v>
      </c>
    </row>
    <row r="270" spans="1:12" s="6" customFormat="1" ht="24.75" customHeight="1">
      <c r="A270" s="509"/>
      <c r="B270" s="5"/>
      <c r="C270" s="10">
        <v>401</v>
      </c>
      <c r="D270" s="298"/>
      <c r="E270" s="5"/>
      <c r="F270" s="5"/>
      <c r="G270" s="5"/>
      <c r="H270" s="10" t="s">
        <v>207</v>
      </c>
      <c r="I270" s="65">
        <v>0</v>
      </c>
      <c r="J270" s="17">
        <v>0</v>
      </c>
      <c r="L270" s="20"/>
    </row>
    <row r="271" spans="1:13" s="6" customFormat="1" ht="24.75" customHeight="1">
      <c r="A271" s="509"/>
      <c r="B271" s="5"/>
      <c r="C271" s="10">
        <v>402</v>
      </c>
      <c r="D271" s="298"/>
      <c r="E271" s="5"/>
      <c r="F271" s="5"/>
      <c r="G271" s="5"/>
      <c r="H271" s="10" t="s">
        <v>207</v>
      </c>
      <c r="I271" s="65">
        <v>0</v>
      </c>
      <c r="J271" s="17">
        <v>0</v>
      </c>
      <c r="L271" s="20"/>
      <c r="M271" s="20"/>
    </row>
    <row r="272" spans="1:12" s="6" customFormat="1" ht="24.75" customHeight="1">
      <c r="A272" s="509"/>
      <c r="B272" s="5"/>
      <c r="C272" s="10">
        <v>61</v>
      </c>
      <c r="D272" s="10">
        <v>1</v>
      </c>
      <c r="E272" s="10">
        <v>1</v>
      </c>
      <c r="F272" s="10" t="s">
        <v>104</v>
      </c>
      <c r="G272" s="10">
        <v>2</v>
      </c>
      <c r="H272" s="11" t="s">
        <v>189</v>
      </c>
      <c r="I272" s="65">
        <v>96.57744012973397</v>
      </c>
      <c r="J272" s="18">
        <f>I272*100</f>
        <v>9657.744012973397</v>
      </c>
      <c r="L272" s="20"/>
    </row>
    <row r="273" spans="1:12" s="6" customFormat="1" ht="24.75" customHeight="1">
      <c r="A273" s="509"/>
      <c r="B273" s="5"/>
      <c r="C273" s="10">
        <v>116</v>
      </c>
      <c r="D273" s="10">
        <v>1</v>
      </c>
      <c r="E273" s="10">
        <v>1</v>
      </c>
      <c r="F273" s="10" t="s">
        <v>188</v>
      </c>
      <c r="G273" s="10">
        <v>10</v>
      </c>
      <c r="H273" s="11" t="s">
        <v>209</v>
      </c>
      <c r="I273" s="65">
        <v>2180.7392564053566</v>
      </c>
      <c r="J273" s="18">
        <f>I273*34</f>
        <v>74145.13471778213</v>
      </c>
      <c r="L273" s="20"/>
    </row>
    <row r="274" spans="1:14" s="6" customFormat="1" ht="24.75" customHeight="1">
      <c r="A274" s="509"/>
      <c r="B274" s="5"/>
      <c r="C274" s="10">
        <v>116</v>
      </c>
      <c r="D274" s="10">
        <v>2</v>
      </c>
      <c r="E274" s="10">
        <v>1</v>
      </c>
      <c r="F274" s="10" t="s">
        <v>102</v>
      </c>
      <c r="G274" s="10">
        <v>3</v>
      </c>
      <c r="H274" s="11" t="s">
        <v>210</v>
      </c>
      <c r="I274" s="65">
        <v>650.735692852753</v>
      </c>
      <c r="J274" s="18">
        <f>I274*100</f>
        <v>65073.5692852753</v>
      </c>
      <c r="L274" s="20"/>
      <c r="N274" s="20"/>
    </row>
    <row r="275" spans="1:12" s="6" customFormat="1" ht="24.75" customHeight="1">
      <c r="A275" s="509"/>
      <c r="B275" s="5"/>
      <c r="C275" s="10">
        <v>116</v>
      </c>
      <c r="D275" s="10">
        <v>4</v>
      </c>
      <c r="E275" s="10">
        <v>1</v>
      </c>
      <c r="F275" s="10" t="s">
        <v>102</v>
      </c>
      <c r="G275" s="10">
        <v>3</v>
      </c>
      <c r="H275" s="11" t="s">
        <v>177</v>
      </c>
      <c r="I275" s="65">
        <v>506.12776110769676</v>
      </c>
      <c r="J275" s="18">
        <f>I275*100</f>
        <v>50612.77611076968</v>
      </c>
      <c r="L275" s="20"/>
    </row>
    <row r="276" spans="1:12" s="6" customFormat="1" ht="24.75" customHeight="1">
      <c r="A276" s="510"/>
      <c r="B276" s="5"/>
      <c r="C276" s="10">
        <v>159</v>
      </c>
      <c r="D276" s="10"/>
      <c r="E276" s="10">
        <v>1</v>
      </c>
      <c r="F276" s="10" t="s">
        <v>104</v>
      </c>
      <c r="G276" s="10">
        <v>2</v>
      </c>
      <c r="H276" s="11" t="s">
        <v>211</v>
      </c>
      <c r="I276" s="65">
        <v>724.3308009730048</v>
      </c>
      <c r="J276" s="18">
        <f>I276*100</f>
        <v>72433.08009730048</v>
      </c>
      <c r="L276" s="20"/>
    </row>
    <row r="277" spans="1:10" ht="24.75" customHeight="1">
      <c r="A277" s="534" t="s">
        <v>235</v>
      </c>
      <c r="B277" s="535"/>
      <c r="C277" s="535"/>
      <c r="D277" s="535"/>
      <c r="E277" s="535"/>
      <c r="F277" s="535"/>
      <c r="G277" s="535"/>
      <c r="H277" s="536"/>
      <c r="I277" s="61"/>
      <c r="J277" s="18">
        <f>SUM(J261:J276)</f>
        <v>11670999.696142586</v>
      </c>
    </row>
    <row r="278" spans="1:12" s="1" customFormat="1" ht="24.75" customHeight="1">
      <c r="A278" s="548" t="s">
        <v>384</v>
      </c>
      <c r="B278" s="548"/>
      <c r="C278" s="548"/>
      <c r="D278" s="548"/>
      <c r="E278" s="548"/>
      <c r="F278" s="548"/>
      <c r="G278" s="548"/>
      <c r="H278" s="548"/>
      <c r="I278" s="548"/>
      <c r="J278" s="382">
        <v>1046837.87</v>
      </c>
      <c r="K278" s="36"/>
      <c r="L278" s="71"/>
    </row>
    <row r="279" spans="1:13" ht="24.75" customHeight="1">
      <c r="A279" s="507" t="s">
        <v>124</v>
      </c>
      <c r="B279" s="507"/>
      <c r="C279" s="507"/>
      <c r="D279" s="507"/>
      <c r="E279" s="507"/>
      <c r="F279" s="507"/>
      <c r="G279" s="507"/>
      <c r="H279" s="507"/>
      <c r="I279" s="507"/>
      <c r="J279" s="36">
        <f>J277+J278</f>
        <v>12717837.566142585</v>
      </c>
      <c r="K279" s="15">
        <f>J279-12716064.3</f>
        <v>1773.2661425843835</v>
      </c>
      <c r="M279" s="15"/>
    </row>
    <row r="280" spans="1:11" ht="44.25" customHeight="1">
      <c r="A280" s="581" t="s">
        <v>387</v>
      </c>
      <c r="B280" s="582"/>
      <c r="C280" s="582"/>
      <c r="D280" s="582"/>
      <c r="E280" s="582"/>
      <c r="F280" s="582"/>
      <c r="G280" s="582"/>
      <c r="H280" s="582"/>
      <c r="I280" s="582"/>
      <c r="J280" s="582"/>
      <c r="K280" s="15"/>
    </row>
    <row r="281" spans="1:10" ht="23.25" customHeight="1">
      <c r="A281" s="502" t="s">
        <v>115</v>
      </c>
      <c r="B281" s="502"/>
      <c r="C281" s="502"/>
      <c r="D281" s="502"/>
      <c r="E281" s="502"/>
      <c r="F281" s="502"/>
      <c r="G281" s="502"/>
      <c r="H281" s="502"/>
      <c r="I281" s="502"/>
      <c r="J281" s="502"/>
    </row>
    <row r="282" spans="1:10" ht="18.75" customHeight="1">
      <c r="A282" s="457" t="s">
        <v>323</v>
      </c>
      <c r="B282" s="457"/>
      <c r="C282" s="457"/>
      <c r="D282" s="457"/>
      <c r="E282" s="457"/>
      <c r="F282" s="501"/>
      <c r="G282" s="501"/>
      <c r="H282" s="501"/>
      <c r="I282" s="501"/>
      <c r="J282" s="501"/>
    </row>
    <row r="283" ht="9" customHeight="1"/>
    <row r="284" ht="25.5" customHeight="1">
      <c r="A284" s="8" t="s">
        <v>214</v>
      </c>
    </row>
    <row r="285" ht="25.5" customHeight="1"/>
    <row r="286" spans="1:10" ht="45.75" customHeight="1">
      <c r="A286" s="457" t="s">
        <v>274</v>
      </c>
      <c r="B286" s="457"/>
      <c r="C286" s="457"/>
      <c r="D286" s="457"/>
      <c r="E286" s="457"/>
      <c r="F286" s="457"/>
      <c r="G286" s="457"/>
      <c r="H286" s="457"/>
      <c r="I286" s="457"/>
      <c r="J286" s="457"/>
    </row>
    <row r="287" ht="26.25" customHeight="1"/>
    <row r="288" spans="1:12" s="9" customFormat="1" ht="33" customHeight="1">
      <c r="A288" s="442" t="s">
        <v>61</v>
      </c>
      <c r="B288" s="442" t="s">
        <v>117</v>
      </c>
      <c r="C288" s="463" t="s">
        <v>118</v>
      </c>
      <c r="D288" s="464"/>
      <c r="E288" s="461" t="s">
        <v>119</v>
      </c>
      <c r="F288" s="503" t="s">
        <v>98</v>
      </c>
      <c r="G288" s="442" t="s">
        <v>99</v>
      </c>
      <c r="H288" s="476" t="s">
        <v>100</v>
      </c>
      <c r="I288" s="62" t="s">
        <v>120</v>
      </c>
      <c r="J288" s="473" t="s">
        <v>101</v>
      </c>
      <c r="L288" s="290"/>
    </row>
    <row r="289" spans="1:12" s="6" customFormat="1" ht="29.25" customHeight="1">
      <c r="A289" s="444"/>
      <c r="B289" s="444"/>
      <c r="C289" s="5" t="s">
        <v>121</v>
      </c>
      <c r="D289" s="5" t="s">
        <v>122</v>
      </c>
      <c r="E289" s="462"/>
      <c r="F289" s="504"/>
      <c r="G289" s="444"/>
      <c r="H289" s="477"/>
      <c r="I289" s="59" t="s">
        <v>123</v>
      </c>
      <c r="J289" s="474"/>
      <c r="L289" s="20"/>
    </row>
    <row r="290" spans="1:12" s="6" customFormat="1" ht="30" customHeight="1">
      <c r="A290" s="49" t="s">
        <v>248</v>
      </c>
      <c r="B290" s="10">
        <v>56</v>
      </c>
      <c r="C290" s="10">
        <v>323</v>
      </c>
      <c r="D290" s="10">
        <v>7</v>
      </c>
      <c r="E290" s="10">
        <v>2</v>
      </c>
      <c r="F290" s="10" t="s">
        <v>249</v>
      </c>
      <c r="G290" s="10" t="s">
        <v>103</v>
      </c>
      <c r="H290" s="11" t="s">
        <v>286</v>
      </c>
      <c r="I290" s="65">
        <v>18527.86</v>
      </c>
      <c r="J290" s="18">
        <f>(I290*100)</f>
        <v>1852786</v>
      </c>
      <c r="L290" s="20"/>
    </row>
    <row r="291" spans="1:12" s="6" customFormat="1" ht="30" customHeight="1">
      <c r="A291" s="49" t="s">
        <v>250</v>
      </c>
      <c r="B291" s="10"/>
      <c r="C291" s="10"/>
      <c r="D291" s="10">
        <v>14</v>
      </c>
      <c r="E291" s="10">
        <v>2</v>
      </c>
      <c r="F291" s="10" t="s">
        <v>249</v>
      </c>
      <c r="G291" s="10" t="s">
        <v>103</v>
      </c>
      <c r="H291" s="11" t="s">
        <v>287</v>
      </c>
      <c r="I291" s="65">
        <v>20857.08</v>
      </c>
      <c r="J291" s="18">
        <f>(I291*100)</f>
        <v>2085708.0000000002</v>
      </c>
      <c r="L291" s="20"/>
    </row>
    <row r="292" spans="1:12" s="6" customFormat="1" ht="30" customHeight="1">
      <c r="A292" s="49" t="s">
        <v>376</v>
      </c>
      <c r="B292" s="10"/>
      <c r="C292" s="10"/>
      <c r="D292" s="10">
        <v>19</v>
      </c>
      <c r="E292" s="10">
        <v>2</v>
      </c>
      <c r="F292" s="10" t="s">
        <v>181</v>
      </c>
      <c r="G292" s="10" t="s">
        <v>103</v>
      </c>
      <c r="H292" s="11" t="s">
        <v>377</v>
      </c>
      <c r="I292" s="65">
        <v>10504.73</v>
      </c>
      <c r="J292" s="18">
        <f>I292*100</f>
        <v>1050473</v>
      </c>
      <c r="K292" s="20">
        <f>J292+J293+J294+J295</f>
        <v>1273582</v>
      </c>
      <c r="L292" s="20"/>
    </row>
    <row r="293" spans="1:12" s="6" customFormat="1" ht="30" customHeight="1">
      <c r="A293" s="49" t="s">
        <v>378</v>
      </c>
      <c r="B293" s="10"/>
      <c r="C293" s="10"/>
      <c r="D293" s="10">
        <v>20</v>
      </c>
      <c r="E293" s="10">
        <v>2</v>
      </c>
      <c r="F293" s="10" t="s">
        <v>181</v>
      </c>
      <c r="G293" s="10" t="s">
        <v>103</v>
      </c>
      <c r="H293" s="11" t="s">
        <v>379</v>
      </c>
      <c r="I293" s="65">
        <v>464.81</v>
      </c>
      <c r="J293" s="18">
        <f>I293*100</f>
        <v>46481</v>
      </c>
      <c r="L293" s="20"/>
    </row>
    <row r="294" spans="1:12" s="6" customFormat="1" ht="30" customHeight="1">
      <c r="A294" s="49" t="s">
        <v>376</v>
      </c>
      <c r="B294" s="10"/>
      <c r="C294" s="10"/>
      <c r="D294" s="10">
        <v>21</v>
      </c>
      <c r="E294" s="10">
        <v>2</v>
      </c>
      <c r="F294" s="10" t="s">
        <v>181</v>
      </c>
      <c r="G294" s="10" t="s">
        <v>103</v>
      </c>
      <c r="H294" s="11" t="s">
        <v>380</v>
      </c>
      <c r="I294" s="65">
        <v>511.29</v>
      </c>
      <c r="J294" s="18">
        <f>I294*100</f>
        <v>51129</v>
      </c>
      <c r="L294" s="20"/>
    </row>
    <row r="295" spans="1:12" s="6" customFormat="1" ht="30" customHeight="1">
      <c r="A295" s="49" t="s">
        <v>378</v>
      </c>
      <c r="B295" s="10"/>
      <c r="C295" s="10"/>
      <c r="D295" s="10">
        <v>22</v>
      </c>
      <c r="E295" s="10">
        <v>2</v>
      </c>
      <c r="F295" s="10" t="s">
        <v>183</v>
      </c>
      <c r="G295" s="10" t="s">
        <v>103</v>
      </c>
      <c r="H295" s="11" t="s">
        <v>381</v>
      </c>
      <c r="I295" s="65">
        <v>1254.99</v>
      </c>
      <c r="J295" s="18">
        <f>I295*100</f>
        <v>125499</v>
      </c>
      <c r="L295" s="20"/>
    </row>
    <row r="296" spans="1:13" s="6" customFormat="1" ht="30" customHeight="1">
      <c r="A296" s="375"/>
      <c r="B296" s="12"/>
      <c r="C296" s="12"/>
      <c r="D296" s="12"/>
      <c r="E296" s="12"/>
      <c r="F296" s="12"/>
      <c r="G296" s="12"/>
      <c r="H296" s="51"/>
      <c r="I296" s="96"/>
      <c r="J296" s="14"/>
      <c r="L296" s="20"/>
      <c r="M296" s="20"/>
    </row>
    <row r="297" spans="1:12" s="6" customFormat="1" ht="30" customHeight="1">
      <c r="A297" s="483" t="s">
        <v>359</v>
      </c>
      <c r="B297" s="483"/>
      <c r="C297" s="483"/>
      <c r="D297" s="483"/>
      <c r="E297" s="483"/>
      <c r="F297" s="483"/>
      <c r="G297" s="483"/>
      <c r="H297" s="483"/>
      <c r="I297" s="483"/>
      <c r="J297" s="376">
        <v>61482.01</v>
      </c>
      <c r="L297" s="20">
        <f>J297+J298</f>
        <v>79612.44</v>
      </c>
    </row>
    <row r="298" spans="1:12" s="1" customFormat="1" ht="24.75" customHeight="1">
      <c r="A298" s="483" t="s">
        <v>299</v>
      </c>
      <c r="B298" s="483"/>
      <c r="C298" s="483"/>
      <c r="D298" s="483"/>
      <c r="E298" s="483"/>
      <c r="F298" s="483"/>
      <c r="G298" s="483"/>
      <c r="H298" s="483"/>
      <c r="I298" s="483"/>
      <c r="J298" s="36">
        <v>18130.43</v>
      </c>
      <c r="L298" s="71"/>
    </row>
    <row r="299" spans="1:12" s="6" customFormat="1" ht="24.75" customHeight="1">
      <c r="A299" s="537" t="s">
        <v>235</v>
      </c>
      <c r="B299" s="537"/>
      <c r="C299" s="537"/>
      <c r="D299" s="537"/>
      <c r="E299" s="537"/>
      <c r="F299" s="537"/>
      <c r="G299" s="537"/>
      <c r="H299" s="537"/>
      <c r="I299" s="537"/>
      <c r="J299" s="36">
        <f>SUM(J290:J298)</f>
        <v>5291688.4399999995</v>
      </c>
      <c r="K299" s="20"/>
      <c r="L299" s="20"/>
    </row>
    <row r="300" spans="1:12" s="6" customFormat="1" ht="32.2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41"/>
      <c r="L300" s="20"/>
    </row>
    <row r="301" spans="1:10" ht="35.25" customHeight="1" thickBot="1">
      <c r="A301" s="505" t="s">
        <v>360</v>
      </c>
      <c r="B301" s="506"/>
      <c r="C301" s="506"/>
      <c r="D301" s="506"/>
      <c r="E301" s="506"/>
      <c r="F301" s="506"/>
      <c r="G301" s="506"/>
      <c r="H301" s="506"/>
      <c r="I301" s="506"/>
      <c r="J301" s="506"/>
    </row>
    <row r="302" spans="1:10" ht="48" customHeight="1" thickBot="1" thickTop="1">
      <c r="A302" s="478" t="s">
        <v>215</v>
      </c>
      <c r="B302" s="479"/>
      <c r="C302" s="479"/>
      <c r="D302" s="479"/>
      <c r="E302" s="479"/>
      <c r="F302" s="479"/>
      <c r="G302" s="479"/>
      <c r="H302" s="479"/>
      <c r="I302" s="479"/>
      <c r="J302" s="480"/>
    </row>
    <row r="303" spans="1:10" ht="26.25" customHeight="1" thickTop="1">
      <c r="A303" s="502" t="s">
        <v>135</v>
      </c>
      <c r="B303" s="502"/>
      <c r="C303" s="502"/>
      <c r="D303" s="502"/>
      <c r="E303" s="502"/>
      <c r="F303" s="502"/>
      <c r="G303" s="502"/>
      <c r="H303" s="502"/>
      <c r="I303" s="502"/>
      <c r="J303" s="502"/>
    </row>
    <row r="304" spans="1:12" s="6" customFormat="1" ht="12.75" customHeight="1">
      <c r="A304" s="451" t="s">
        <v>242</v>
      </c>
      <c r="B304" s="451"/>
      <c r="C304" s="451"/>
      <c r="D304" s="451"/>
      <c r="E304" s="451"/>
      <c r="F304" s="452"/>
      <c r="G304" s="452"/>
      <c r="H304" s="452"/>
      <c r="I304" s="42"/>
      <c r="L304" s="20"/>
    </row>
    <row r="305" spans="3:12" s="6" customFormat="1" ht="15">
      <c r="C305" s="452" t="s">
        <v>216</v>
      </c>
      <c r="D305" s="452"/>
      <c r="E305" s="452"/>
      <c r="F305" s="452"/>
      <c r="G305" s="452"/>
      <c r="H305" s="452"/>
      <c r="I305" s="42"/>
      <c r="L305" s="20"/>
    </row>
    <row r="306" spans="3:12" s="6" customFormat="1" ht="15">
      <c r="C306" s="452" t="s">
        <v>217</v>
      </c>
      <c r="D306" s="452"/>
      <c r="E306" s="452"/>
      <c r="F306" s="452"/>
      <c r="G306" s="452"/>
      <c r="H306" s="452"/>
      <c r="I306" s="42"/>
      <c r="L306" s="20"/>
    </row>
    <row r="307" spans="1:12" s="6" customFormat="1" ht="15.75">
      <c r="A307" s="451" t="s">
        <v>27</v>
      </c>
      <c r="B307" s="451"/>
      <c r="C307" s="451"/>
      <c r="D307" s="451"/>
      <c r="E307" s="451"/>
      <c r="I307" s="42"/>
      <c r="L307" s="20"/>
    </row>
    <row r="308" spans="1:12" s="6" customFormat="1" ht="15.75">
      <c r="A308" s="487" t="s">
        <v>244</v>
      </c>
      <c r="B308" s="487"/>
      <c r="C308" s="487"/>
      <c r="D308" s="487"/>
      <c r="E308" s="487"/>
      <c r="F308" s="451"/>
      <c r="G308" s="451"/>
      <c r="I308" s="42"/>
      <c r="L308" s="20"/>
    </row>
    <row r="309" spans="1:12" s="9" customFormat="1" ht="28.5" customHeight="1">
      <c r="A309" s="442" t="s">
        <v>61</v>
      </c>
      <c r="B309" s="442" t="s">
        <v>117</v>
      </c>
      <c r="C309" s="463" t="s">
        <v>118</v>
      </c>
      <c r="D309" s="464"/>
      <c r="E309" s="461" t="s">
        <v>140</v>
      </c>
      <c r="F309" s="442" t="s">
        <v>137</v>
      </c>
      <c r="G309" s="442" t="s">
        <v>99</v>
      </c>
      <c r="H309" s="465" t="s">
        <v>138</v>
      </c>
      <c r="I309" s="467" t="s">
        <v>139</v>
      </c>
      <c r="J309" s="473" t="s">
        <v>101</v>
      </c>
      <c r="L309" s="290"/>
    </row>
    <row r="310" spans="1:12" s="6" customFormat="1" ht="19.5" customHeight="1">
      <c r="A310" s="444"/>
      <c r="B310" s="444"/>
      <c r="C310" s="5" t="s">
        <v>121</v>
      </c>
      <c r="D310" s="5" t="s">
        <v>122</v>
      </c>
      <c r="E310" s="462"/>
      <c r="F310" s="444"/>
      <c r="G310" s="444"/>
      <c r="H310" s="466"/>
      <c r="I310" s="468"/>
      <c r="J310" s="474"/>
      <c r="L310" s="20"/>
    </row>
    <row r="311" spans="1:12" s="4" customFormat="1" ht="15">
      <c r="A311" s="10" t="s">
        <v>65</v>
      </c>
      <c r="B311" s="10">
        <v>8</v>
      </c>
      <c r="C311" s="10">
        <v>487</v>
      </c>
      <c r="D311" s="5"/>
      <c r="E311" s="10" t="s">
        <v>218</v>
      </c>
      <c r="F311" s="5" t="s">
        <v>219</v>
      </c>
      <c r="G311" s="10">
        <v>3</v>
      </c>
      <c r="H311" s="18">
        <f>2887/1936.27</f>
        <v>1.4910110676713475</v>
      </c>
      <c r="I311" s="65">
        <f>3412/1936.27</f>
        <v>1.762150939693328</v>
      </c>
      <c r="J311" s="5">
        <v>0</v>
      </c>
      <c r="L311" s="14"/>
    </row>
    <row r="312" spans="1:12" s="38" customFormat="1" ht="12.75">
      <c r="A312" s="37"/>
      <c r="B312" s="37"/>
      <c r="C312" s="37"/>
      <c r="E312" s="37"/>
      <c r="G312" s="37"/>
      <c r="H312" s="39"/>
      <c r="I312" s="63"/>
      <c r="L312" s="293"/>
    </row>
    <row r="313" spans="1:12" s="6" customFormat="1" ht="15.75">
      <c r="A313" s="451" t="s">
        <v>232</v>
      </c>
      <c r="B313" s="451"/>
      <c r="C313" s="451"/>
      <c r="D313" s="451"/>
      <c r="E313" s="451"/>
      <c r="F313" s="452"/>
      <c r="G313" s="452"/>
      <c r="H313" s="452"/>
      <c r="I313" s="42"/>
      <c r="L313" s="20"/>
    </row>
    <row r="314" spans="1:12" s="6" customFormat="1" ht="15.75">
      <c r="A314" s="451" t="s">
        <v>243</v>
      </c>
      <c r="B314" s="451"/>
      <c r="C314" s="451"/>
      <c r="D314" s="451"/>
      <c r="E314" s="451"/>
      <c r="I314" s="42"/>
      <c r="L314" s="20"/>
    </row>
    <row r="315" spans="1:12" s="6" customFormat="1" ht="15.75">
      <c r="A315" s="451" t="s">
        <v>244</v>
      </c>
      <c r="B315" s="451"/>
      <c r="C315" s="451"/>
      <c r="D315" s="451"/>
      <c r="E315" s="451"/>
      <c r="F315" s="451"/>
      <c r="G315" s="451"/>
      <c r="I315" s="42"/>
      <c r="L315" s="20"/>
    </row>
    <row r="316" spans="9:12" s="6" customFormat="1" ht="15">
      <c r="I316" s="42"/>
      <c r="L316" s="20"/>
    </row>
    <row r="317" spans="1:12" s="9" customFormat="1" ht="28.5" customHeight="1">
      <c r="A317" s="442" t="s">
        <v>61</v>
      </c>
      <c r="B317" s="442" t="s">
        <v>117</v>
      </c>
      <c r="C317" s="463" t="s">
        <v>118</v>
      </c>
      <c r="D317" s="464"/>
      <c r="E317" s="461" t="s">
        <v>140</v>
      </c>
      <c r="F317" s="442" t="s">
        <v>137</v>
      </c>
      <c r="G317" s="442" t="s">
        <v>99</v>
      </c>
      <c r="H317" s="465" t="s">
        <v>138</v>
      </c>
      <c r="I317" s="467" t="s">
        <v>139</v>
      </c>
      <c r="J317" s="473" t="s">
        <v>101</v>
      </c>
      <c r="L317" s="290"/>
    </row>
    <row r="318" spans="1:12" s="6" customFormat="1" ht="19.5" customHeight="1">
      <c r="A318" s="444"/>
      <c r="B318" s="444"/>
      <c r="C318" s="5" t="s">
        <v>121</v>
      </c>
      <c r="D318" s="5" t="s">
        <v>122</v>
      </c>
      <c r="E318" s="462"/>
      <c r="F318" s="444"/>
      <c r="G318" s="444"/>
      <c r="H318" s="466"/>
      <c r="I318" s="468"/>
      <c r="J318" s="474"/>
      <c r="L318" s="20"/>
    </row>
    <row r="319" spans="1:12" s="4" customFormat="1" ht="15">
      <c r="A319" s="10" t="s">
        <v>65</v>
      </c>
      <c r="B319" s="10">
        <v>8</v>
      </c>
      <c r="C319" s="10">
        <v>486</v>
      </c>
      <c r="D319" s="5"/>
      <c r="E319" s="10" t="s">
        <v>221</v>
      </c>
      <c r="F319" s="5" t="s">
        <v>150</v>
      </c>
      <c r="G319" s="10">
        <v>2</v>
      </c>
      <c r="H319" s="18">
        <f>4165/1936.27</f>
        <v>2.1510429847077113</v>
      </c>
      <c r="I319" s="65">
        <f>4165/1936.27</f>
        <v>2.1510429847077113</v>
      </c>
      <c r="J319" s="5">
        <v>0</v>
      </c>
      <c r="L319" s="14"/>
    </row>
    <row r="320" spans="1:10" ht="27.75" customHeight="1">
      <c r="A320" s="499" t="s">
        <v>222</v>
      </c>
      <c r="B320" s="499"/>
      <c r="C320" s="499"/>
      <c r="D320" s="499"/>
      <c r="E320" s="499"/>
      <c r="F320" s="500"/>
      <c r="G320" s="500"/>
      <c r="H320" s="500"/>
      <c r="I320" s="500"/>
      <c r="J320" s="500"/>
    </row>
    <row r="321" spans="1:12" s="6" customFormat="1" ht="15.75">
      <c r="A321" s="451" t="s">
        <v>232</v>
      </c>
      <c r="B321" s="451"/>
      <c r="C321" s="451"/>
      <c r="D321" s="451"/>
      <c r="E321" s="451"/>
      <c r="F321" s="451"/>
      <c r="G321" s="451"/>
      <c r="H321" s="451"/>
      <c r="I321" s="451"/>
      <c r="J321" s="451"/>
      <c r="L321" s="20"/>
    </row>
    <row r="322" spans="1:12" s="6" customFormat="1" ht="15.75">
      <c r="A322" s="451" t="s">
        <v>245</v>
      </c>
      <c r="B322" s="451"/>
      <c r="C322" s="451"/>
      <c r="D322" s="451"/>
      <c r="E322" s="451"/>
      <c r="F322" s="451"/>
      <c r="G322" s="451"/>
      <c r="H322" s="451"/>
      <c r="I322" s="451"/>
      <c r="J322" s="451"/>
      <c r="L322" s="20"/>
    </row>
    <row r="323" spans="1:12" s="6" customFormat="1" ht="15.75">
      <c r="A323" s="487" t="s">
        <v>246</v>
      </c>
      <c r="B323" s="487"/>
      <c r="C323" s="487"/>
      <c r="D323" s="487"/>
      <c r="E323" s="487"/>
      <c r="F323" s="451"/>
      <c r="G323" s="451"/>
      <c r="H323" s="451"/>
      <c r="I323" s="451"/>
      <c r="J323" s="451"/>
      <c r="L323" s="20"/>
    </row>
    <row r="324" spans="1:12" s="9" customFormat="1" ht="33" customHeight="1">
      <c r="A324" s="442" t="s">
        <v>61</v>
      </c>
      <c r="B324" s="442" t="s">
        <v>117</v>
      </c>
      <c r="C324" s="463" t="s">
        <v>118</v>
      </c>
      <c r="D324" s="464"/>
      <c r="E324" s="461" t="s">
        <v>119</v>
      </c>
      <c r="F324" s="442" t="s">
        <v>98</v>
      </c>
      <c r="G324" s="442" t="s">
        <v>99</v>
      </c>
      <c r="H324" s="476" t="s">
        <v>100</v>
      </c>
      <c r="I324" s="62" t="s">
        <v>120</v>
      </c>
      <c r="J324" s="473" t="s">
        <v>101</v>
      </c>
      <c r="L324" s="290"/>
    </row>
    <row r="325" spans="1:12" s="6" customFormat="1" ht="24.75" customHeight="1">
      <c r="A325" s="444"/>
      <c r="B325" s="444"/>
      <c r="C325" s="5" t="s">
        <v>121</v>
      </c>
      <c r="D325" s="5" t="s">
        <v>122</v>
      </c>
      <c r="E325" s="462"/>
      <c r="F325" s="444"/>
      <c r="G325" s="444"/>
      <c r="H325" s="477"/>
      <c r="I325" s="59" t="s">
        <v>123</v>
      </c>
      <c r="J325" s="474"/>
      <c r="L325" s="20"/>
    </row>
    <row r="326" spans="1:12" s="4" customFormat="1" ht="30">
      <c r="A326" s="5" t="s">
        <v>65</v>
      </c>
      <c r="B326" s="10">
        <v>8</v>
      </c>
      <c r="C326" s="48" t="s">
        <v>17</v>
      </c>
      <c r="D326" s="5"/>
      <c r="E326" s="43" t="s">
        <v>223</v>
      </c>
      <c r="F326" s="10" t="s">
        <v>181</v>
      </c>
      <c r="G326" s="5"/>
      <c r="H326" s="11" t="s">
        <v>224</v>
      </c>
      <c r="I326" s="64" t="s">
        <v>43</v>
      </c>
      <c r="J326" s="18">
        <f>2024.51*100</f>
        <v>202451</v>
      </c>
      <c r="L326" s="14"/>
    </row>
    <row r="327" spans="9:12" s="6" customFormat="1" ht="15">
      <c r="I327" s="42"/>
      <c r="L327" s="20"/>
    </row>
    <row r="328" spans="1:12" s="6" customFormat="1" ht="15.75" thickBot="1">
      <c r="A328" s="452"/>
      <c r="B328" s="452"/>
      <c r="C328" s="452"/>
      <c r="D328" s="452"/>
      <c r="E328" s="452"/>
      <c r="F328" s="452"/>
      <c r="G328" s="452"/>
      <c r="H328" s="452"/>
      <c r="I328" s="452"/>
      <c r="J328" s="452"/>
      <c r="L328" s="20"/>
    </row>
    <row r="329" spans="1:10" ht="54.75" customHeight="1" thickBot="1" thickTop="1">
      <c r="A329" s="478" t="s">
        <v>364</v>
      </c>
      <c r="B329" s="479"/>
      <c r="C329" s="479"/>
      <c r="D329" s="479"/>
      <c r="E329" s="479"/>
      <c r="F329" s="479"/>
      <c r="G329" s="479"/>
      <c r="H329" s="479"/>
      <c r="I329" s="479"/>
      <c r="J329" s="480"/>
    </row>
    <row r="330" spans="1:12" s="6" customFormat="1" ht="15.75" thickTop="1">
      <c r="A330" s="452"/>
      <c r="B330" s="452"/>
      <c r="C330" s="452"/>
      <c r="D330" s="452"/>
      <c r="E330" s="452"/>
      <c r="F330" s="452"/>
      <c r="G330" s="452"/>
      <c r="H330" s="452"/>
      <c r="I330" s="452"/>
      <c r="J330" s="452"/>
      <c r="L330" s="20"/>
    </row>
    <row r="331" spans="1:10" ht="49.5" customHeight="1">
      <c r="A331" s="472" t="s">
        <v>222</v>
      </c>
      <c r="B331" s="472"/>
      <c r="C331" s="472"/>
      <c r="D331" s="472"/>
      <c r="E331" s="472"/>
      <c r="F331" s="472"/>
      <c r="G331" s="472"/>
      <c r="H331" s="472"/>
      <c r="I331" s="472"/>
      <c r="J331" s="472"/>
    </row>
    <row r="332" spans="1:12" s="6" customFormat="1" ht="30" customHeight="1">
      <c r="A332" s="451" t="s">
        <v>365</v>
      </c>
      <c r="B332" s="451"/>
      <c r="C332" s="451"/>
      <c r="D332" s="451"/>
      <c r="E332" s="451"/>
      <c r="F332" s="451"/>
      <c r="G332" s="451"/>
      <c r="H332" s="451"/>
      <c r="I332" s="451"/>
      <c r="J332" s="451"/>
      <c r="L332" s="20"/>
    </row>
    <row r="333" spans="1:12" s="6" customFormat="1" ht="30" customHeight="1">
      <c r="A333" s="451" t="s">
        <v>383</v>
      </c>
      <c r="B333" s="451"/>
      <c r="C333" s="451"/>
      <c r="D333" s="451"/>
      <c r="E333" s="451"/>
      <c r="F333" s="451"/>
      <c r="G333" s="451"/>
      <c r="H333" s="451"/>
      <c r="I333" s="451"/>
      <c r="J333" s="451"/>
      <c r="L333" s="20"/>
    </row>
    <row r="334" spans="1:12" s="6" customFormat="1" ht="30" customHeight="1">
      <c r="A334" s="451"/>
      <c r="B334" s="451"/>
      <c r="C334" s="451"/>
      <c r="D334" s="451"/>
      <c r="E334" s="451"/>
      <c r="F334" s="451"/>
      <c r="G334" s="451"/>
      <c r="H334" s="451"/>
      <c r="I334" s="451"/>
      <c r="J334" s="451"/>
      <c r="L334" s="20"/>
    </row>
    <row r="335" spans="9:12" s="6" customFormat="1" ht="30" customHeight="1">
      <c r="I335" s="42"/>
      <c r="L335" s="20"/>
    </row>
    <row r="336" spans="1:12" s="9" customFormat="1" ht="33" customHeight="1">
      <c r="A336" s="442" t="s">
        <v>61</v>
      </c>
      <c r="B336" s="442" t="s">
        <v>117</v>
      </c>
      <c r="C336" s="463" t="s">
        <v>118</v>
      </c>
      <c r="D336" s="464"/>
      <c r="E336" s="461" t="s">
        <v>119</v>
      </c>
      <c r="F336" s="442" t="s">
        <v>98</v>
      </c>
      <c r="G336" s="442" t="s">
        <v>99</v>
      </c>
      <c r="H336" s="476" t="s">
        <v>100</v>
      </c>
      <c r="I336" s="62" t="s">
        <v>120</v>
      </c>
      <c r="J336" s="473" t="s">
        <v>101</v>
      </c>
      <c r="L336" s="290"/>
    </row>
    <row r="337" spans="1:12" s="6" customFormat="1" ht="24.75" customHeight="1">
      <c r="A337" s="444"/>
      <c r="B337" s="444"/>
      <c r="C337" s="5" t="s">
        <v>121</v>
      </c>
      <c r="D337" s="5" t="s">
        <v>122</v>
      </c>
      <c r="E337" s="462"/>
      <c r="F337" s="444"/>
      <c r="G337" s="444"/>
      <c r="H337" s="477"/>
      <c r="I337" s="59" t="s">
        <v>123</v>
      </c>
      <c r="J337" s="474"/>
      <c r="L337" s="20"/>
    </row>
    <row r="338" spans="1:12" s="6" customFormat="1" ht="63.75" customHeight="1">
      <c r="A338" s="461" t="s">
        <v>366</v>
      </c>
      <c r="B338" s="442">
        <v>26</v>
      </c>
      <c r="C338" s="442">
        <v>646</v>
      </c>
      <c r="D338" s="5">
        <v>1</v>
      </c>
      <c r="E338" s="5"/>
      <c r="F338" s="10" t="s">
        <v>367</v>
      </c>
      <c r="G338" s="10" t="s">
        <v>103</v>
      </c>
      <c r="H338" s="11" t="s">
        <v>368</v>
      </c>
      <c r="I338" s="65">
        <v>866.56</v>
      </c>
      <c r="J338" s="18">
        <f>I338*100</f>
        <v>86656</v>
      </c>
      <c r="L338" s="20"/>
    </row>
    <row r="339" spans="1:12" s="87" customFormat="1" ht="32.25" customHeight="1" thickBot="1">
      <c r="A339" s="471"/>
      <c r="B339" s="491"/>
      <c r="C339" s="491"/>
      <c r="D339" s="383">
        <v>2</v>
      </c>
      <c r="E339" s="383"/>
      <c r="F339" s="380" t="s">
        <v>182</v>
      </c>
      <c r="G339" s="380">
        <v>1</v>
      </c>
      <c r="H339" s="384" t="s">
        <v>303</v>
      </c>
      <c r="I339" s="385">
        <v>60.43</v>
      </c>
      <c r="J339" s="316">
        <f>I339*100</f>
        <v>6043</v>
      </c>
      <c r="L339" s="294"/>
    </row>
    <row r="340" spans="1:12" s="108" customFormat="1" ht="34.5" customHeight="1" thickBot="1">
      <c r="A340" s="469" t="s">
        <v>212</v>
      </c>
      <c r="B340" s="470"/>
      <c r="C340" s="470"/>
      <c r="D340" s="470"/>
      <c r="E340" s="470"/>
      <c r="F340" s="470"/>
      <c r="G340" s="470"/>
      <c r="H340" s="470"/>
      <c r="I340" s="470"/>
      <c r="J340" s="211">
        <f>SUM(J338:J339)</f>
        <v>92699</v>
      </c>
      <c r="L340" s="295"/>
    </row>
    <row r="341" spans="1:12" s="6" customFormat="1" ht="15">
      <c r="A341" s="452"/>
      <c r="B341" s="452"/>
      <c r="C341" s="452"/>
      <c r="D341" s="452"/>
      <c r="E341" s="452"/>
      <c r="F341" s="452"/>
      <c r="G341" s="452"/>
      <c r="H341" s="452"/>
      <c r="I341" s="452"/>
      <c r="J341" s="452"/>
      <c r="L341" s="20"/>
    </row>
    <row r="342" spans="1:12" s="6" customFormat="1" ht="15">
      <c r="A342" s="452"/>
      <c r="B342" s="452"/>
      <c r="C342" s="452"/>
      <c r="D342" s="452"/>
      <c r="E342" s="452"/>
      <c r="F342" s="452"/>
      <c r="G342" s="452"/>
      <c r="H342" s="452"/>
      <c r="I342" s="452"/>
      <c r="J342" s="452"/>
      <c r="L342" s="20"/>
    </row>
    <row r="343" spans="1:12" s="6" customFormat="1" ht="15.75" thickBot="1">
      <c r="A343" s="496"/>
      <c r="B343" s="496"/>
      <c r="C343" s="496"/>
      <c r="D343" s="496"/>
      <c r="E343" s="496"/>
      <c r="F343" s="496"/>
      <c r="G343" s="496"/>
      <c r="H343" s="496"/>
      <c r="I343" s="496"/>
      <c r="J343" s="496"/>
      <c r="L343" s="20"/>
    </row>
    <row r="344" spans="1:10" ht="54.75" customHeight="1" thickBot="1">
      <c r="A344" s="492" t="s">
        <v>237</v>
      </c>
      <c r="B344" s="493"/>
      <c r="C344" s="493"/>
      <c r="D344" s="493"/>
      <c r="E344" s="493"/>
      <c r="F344" s="493"/>
      <c r="G344" s="493"/>
      <c r="H344" s="493"/>
      <c r="I344" s="493"/>
      <c r="J344" s="494"/>
    </row>
    <row r="345" spans="1:10" ht="48" customHeight="1" thickTop="1">
      <c r="A345" s="488" t="s">
        <v>238</v>
      </c>
      <c r="B345" s="489"/>
      <c r="C345" s="489"/>
      <c r="D345" s="489"/>
      <c r="E345" s="489"/>
      <c r="F345" s="489"/>
      <c r="G345" s="489"/>
      <c r="H345" s="489"/>
      <c r="I345" s="489"/>
      <c r="J345" s="490"/>
    </row>
    <row r="346" spans="1:12" s="38" customFormat="1" ht="12.75">
      <c r="A346" s="580"/>
      <c r="B346" s="580"/>
      <c r="C346" s="580"/>
      <c r="D346" s="580"/>
      <c r="E346" s="580"/>
      <c r="F346" s="580"/>
      <c r="G346" s="580"/>
      <c r="H346" s="580"/>
      <c r="I346" s="580"/>
      <c r="J346" s="580"/>
      <c r="L346" s="293"/>
    </row>
    <row r="347" spans="1:10" ht="49.5" customHeight="1">
      <c r="A347" s="472" t="s">
        <v>222</v>
      </c>
      <c r="B347" s="472"/>
      <c r="C347" s="472"/>
      <c r="D347" s="472"/>
      <c r="E347" s="472"/>
      <c r="F347" s="472"/>
      <c r="G347" s="472"/>
      <c r="H347" s="472"/>
      <c r="I347" s="472"/>
      <c r="J347" s="472"/>
    </row>
    <row r="348" spans="1:12" s="6" customFormat="1" ht="30" customHeight="1">
      <c r="A348" s="451" t="s">
        <v>279</v>
      </c>
      <c r="B348" s="451"/>
      <c r="C348" s="451"/>
      <c r="D348" s="451"/>
      <c r="E348" s="451"/>
      <c r="F348" s="451"/>
      <c r="G348" s="451"/>
      <c r="H348" s="451"/>
      <c r="I348" s="451"/>
      <c r="J348" s="451"/>
      <c r="L348" s="20"/>
    </row>
    <row r="349" spans="1:12" s="6" customFormat="1" ht="30" customHeight="1">
      <c r="A349" s="451" t="s">
        <v>0</v>
      </c>
      <c r="B349" s="451"/>
      <c r="C349" s="451"/>
      <c r="D349" s="451"/>
      <c r="E349" s="451"/>
      <c r="F349" s="451"/>
      <c r="G349" s="451"/>
      <c r="H349" s="451"/>
      <c r="I349" s="451"/>
      <c r="J349" s="451"/>
      <c r="L349" s="20"/>
    </row>
    <row r="350" spans="1:12" s="6" customFormat="1" ht="30" customHeight="1">
      <c r="A350" s="451" t="s">
        <v>1</v>
      </c>
      <c r="B350" s="451"/>
      <c r="C350" s="451"/>
      <c r="D350" s="451"/>
      <c r="E350" s="451"/>
      <c r="F350" s="451"/>
      <c r="G350" s="451"/>
      <c r="H350" s="451"/>
      <c r="I350" s="451"/>
      <c r="J350" s="451"/>
      <c r="L350" s="20"/>
    </row>
    <row r="351" spans="9:12" s="6" customFormat="1" ht="30" customHeight="1">
      <c r="I351" s="42"/>
      <c r="L351" s="20"/>
    </row>
    <row r="352" spans="1:12" s="9" customFormat="1" ht="33" customHeight="1">
      <c r="A352" s="442" t="s">
        <v>61</v>
      </c>
      <c r="B352" s="442" t="s">
        <v>117</v>
      </c>
      <c r="C352" s="463" t="s">
        <v>118</v>
      </c>
      <c r="D352" s="464"/>
      <c r="E352" s="461" t="s">
        <v>119</v>
      </c>
      <c r="F352" s="442" t="s">
        <v>98</v>
      </c>
      <c r="G352" s="442" t="s">
        <v>99</v>
      </c>
      <c r="H352" s="476" t="s">
        <v>100</v>
      </c>
      <c r="I352" s="62" t="s">
        <v>120</v>
      </c>
      <c r="J352" s="473" t="s">
        <v>101</v>
      </c>
      <c r="L352" s="290"/>
    </row>
    <row r="353" spans="1:12" s="6" customFormat="1" ht="24.75" customHeight="1">
      <c r="A353" s="444"/>
      <c r="B353" s="444"/>
      <c r="C353" s="5" t="s">
        <v>121</v>
      </c>
      <c r="D353" s="5" t="s">
        <v>122</v>
      </c>
      <c r="E353" s="462"/>
      <c r="F353" s="444"/>
      <c r="G353" s="444"/>
      <c r="H353" s="477"/>
      <c r="I353" s="59" t="s">
        <v>123</v>
      </c>
      <c r="J353" s="474"/>
      <c r="L353" s="20"/>
    </row>
    <row r="354" spans="1:12" s="6" customFormat="1" ht="63.75" customHeight="1">
      <c r="A354" s="48" t="s">
        <v>62</v>
      </c>
      <c r="B354" s="10">
        <v>67</v>
      </c>
      <c r="C354" s="10">
        <v>646</v>
      </c>
      <c r="D354" s="5">
        <v>3</v>
      </c>
      <c r="E354" s="5"/>
      <c r="F354" s="10" t="s">
        <v>181</v>
      </c>
      <c r="G354" s="10">
        <v>1</v>
      </c>
      <c r="H354" s="11" t="s">
        <v>239</v>
      </c>
      <c r="I354" s="65">
        <v>9785.85</v>
      </c>
      <c r="J354" s="18">
        <f>I354*100</f>
        <v>978585</v>
      </c>
      <c r="L354" s="20"/>
    </row>
    <row r="355" spans="1:12" s="87" customFormat="1" ht="32.25" customHeight="1" thickBot="1">
      <c r="A355" s="212" t="s">
        <v>234</v>
      </c>
      <c r="B355" s="213"/>
      <c r="C355" s="213">
        <v>646</v>
      </c>
      <c r="D355" s="214">
        <v>4</v>
      </c>
      <c r="E355" s="214"/>
      <c r="F355" s="213" t="s">
        <v>157</v>
      </c>
      <c r="G355" s="213"/>
      <c r="H355" s="215" t="s">
        <v>233</v>
      </c>
      <c r="I355" s="216"/>
      <c r="J355" s="217"/>
      <c r="L355" s="294"/>
    </row>
    <row r="356" spans="1:12" s="108" customFormat="1" ht="34.5" customHeight="1" thickBot="1">
      <c r="A356" s="469" t="s">
        <v>212</v>
      </c>
      <c r="B356" s="470"/>
      <c r="C356" s="470"/>
      <c r="D356" s="470"/>
      <c r="E356" s="470"/>
      <c r="F356" s="470"/>
      <c r="G356" s="470"/>
      <c r="H356" s="470"/>
      <c r="I356" s="470"/>
      <c r="J356" s="211">
        <f>SUM(J354:J355)</f>
        <v>978585</v>
      </c>
      <c r="L356" s="295"/>
    </row>
    <row r="357" spans="1:12" s="38" customFormat="1" ht="13.5" thickBot="1">
      <c r="A357" s="37"/>
      <c r="B357" s="37"/>
      <c r="C357" s="37"/>
      <c r="E357" s="46"/>
      <c r="F357" s="37"/>
      <c r="G357" s="37"/>
      <c r="I357" s="66"/>
      <c r="L357" s="293"/>
    </row>
    <row r="358" spans="1:10" ht="48" customHeight="1" thickTop="1">
      <c r="A358" s="488" t="s">
        <v>241</v>
      </c>
      <c r="B358" s="489"/>
      <c r="C358" s="489"/>
      <c r="D358" s="489"/>
      <c r="E358" s="489"/>
      <c r="F358" s="489"/>
      <c r="G358" s="489"/>
      <c r="H358" s="489"/>
      <c r="I358" s="489"/>
      <c r="J358" s="490"/>
    </row>
    <row r="359" spans="1:12" s="6" customFormat="1" ht="15">
      <c r="A359" s="496"/>
      <c r="B359" s="496"/>
      <c r="C359" s="496"/>
      <c r="D359" s="496"/>
      <c r="E359" s="496"/>
      <c r="F359" s="496"/>
      <c r="G359" s="496"/>
      <c r="H359" s="496"/>
      <c r="I359" s="496"/>
      <c r="J359" s="496"/>
      <c r="L359" s="20"/>
    </row>
    <row r="360" spans="1:10" ht="26.25">
      <c r="A360" s="583" t="s">
        <v>222</v>
      </c>
      <c r="B360" s="583"/>
      <c r="C360" s="583"/>
      <c r="D360" s="583"/>
      <c r="E360" s="583"/>
      <c r="F360" s="583"/>
      <c r="G360" s="583"/>
      <c r="H360" s="583"/>
      <c r="I360" s="583"/>
      <c r="J360" s="583"/>
    </row>
    <row r="361" spans="1:12" s="6" customFormat="1" ht="32.25" customHeight="1">
      <c r="A361" s="451" t="s">
        <v>354</v>
      </c>
      <c r="B361" s="451"/>
      <c r="C361" s="451"/>
      <c r="D361" s="451"/>
      <c r="E361" s="451"/>
      <c r="F361" s="452"/>
      <c r="G361" s="452"/>
      <c r="H361" s="452"/>
      <c r="I361" s="452"/>
      <c r="J361" s="452"/>
      <c r="L361" s="20"/>
    </row>
    <row r="362" spans="1:12" s="6" customFormat="1" ht="30.75" customHeight="1">
      <c r="A362" s="451" t="s">
        <v>356</v>
      </c>
      <c r="B362" s="451"/>
      <c r="C362" s="451"/>
      <c r="D362" s="451"/>
      <c r="E362" s="451"/>
      <c r="F362" s="451"/>
      <c r="G362" s="451"/>
      <c r="H362" s="451"/>
      <c r="I362" s="451"/>
      <c r="J362" s="451"/>
      <c r="L362" s="20"/>
    </row>
    <row r="363" spans="1:12" s="6" customFormat="1" ht="32.25" customHeight="1">
      <c r="A363" s="451" t="s">
        <v>355</v>
      </c>
      <c r="B363" s="451"/>
      <c r="C363" s="451"/>
      <c r="D363" s="451"/>
      <c r="E363" s="451"/>
      <c r="F363" s="451"/>
      <c r="G363" s="451"/>
      <c r="H363" s="451"/>
      <c r="I363" s="451"/>
      <c r="J363" s="451"/>
      <c r="L363" s="20"/>
    </row>
    <row r="364" spans="1:12" s="6" customFormat="1" ht="19.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L364" s="20"/>
    </row>
    <row r="365" spans="1:12" s="9" customFormat="1" ht="33" customHeight="1">
      <c r="A365" s="442" t="s">
        <v>61</v>
      </c>
      <c r="B365" s="442" t="s">
        <v>117</v>
      </c>
      <c r="C365" s="463" t="s">
        <v>118</v>
      </c>
      <c r="D365" s="464"/>
      <c r="E365" s="461" t="s">
        <v>119</v>
      </c>
      <c r="F365" s="442" t="s">
        <v>98</v>
      </c>
      <c r="G365" s="442" t="s">
        <v>99</v>
      </c>
      <c r="H365" s="476" t="s">
        <v>100</v>
      </c>
      <c r="I365" s="62" t="s">
        <v>120</v>
      </c>
      <c r="J365" s="473" t="s">
        <v>101</v>
      </c>
      <c r="L365" s="290"/>
    </row>
    <row r="366" spans="1:12" s="6" customFormat="1" ht="24.75" customHeight="1">
      <c r="A366" s="444"/>
      <c r="B366" s="444"/>
      <c r="C366" s="5" t="s">
        <v>121</v>
      </c>
      <c r="D366" s="5" t="s">
        <v>122</v>
      </c>
      <c r="E366" s="462"/>
      <c r="F366" s="444"/>
      <c r="G366" s="444"/>
      <c r="H366" s="477"/>
      <c r="I366" s="59" t="s">
        <v>123</v>
      </c>
      <c r="J366" s="474"/>
      <c r="L366" s="20"/>
    </row>
    <row r="367" spans="1:12" s="6" customFormat="1" ht="29.25" customHeight="1" thickBot="1">
      <c r="A367" s="40" t="s">
        <v>66</v>
      </c>
      <c r="B367" s="97">
        <v>18</v>
      </c>
      <c r="C367" s="97">
        <v>745</v>
      </c>
      <c r="D367" s="40"/>
      <c r="E367" s="40" t="s">
        <v>103</v>
      </c>
      <c r="F367" s="97" t="s">
        <v>357</v>
      </c>
      <c r="G367" s="40" t="s">
        <v>103</v>
      </c>
      <c r="H367" s="210" t="s">
        <v>358</v>
      </c>
      <c r="I367" s="360">
        <v>1079.4</v>
      </c>
      <c r="J367" s="74">
        <f>I367*100</f>
        <v>107940.00000000001</v>
      </c>
      <c r="L367" s="361">
        <f>143162-J368</f>
        <v>35221.999999999985</v>
      </c>
    </row>
    <row r="368" spans="1:12" s="4" customFormat="1" ht="34.5" customHeight="1" thickBot="1">
      <c r="A368" s="469" t="s">
        <v>212</v>
      </c>
      <c r="B368" s="470"/>
      <c r="C368" s="470"/>
      <c r="D368" s="470"/>
      <c r="E368" s="470"/>
      <c r="F368" s="470"/>
      <c r="G368" s="470"/>
      <c r="H368" s="470"/>
      <c r="I368" s="470"/>
      <c r="J368" s="211">
        <f>J367</f>
        <v>107940.00000000001</v>
      </c>
      <c r="L368" s="14"/>
    </row>
    <row r="369" spans="1:12" s="4" customFormat="1" ht="34.5" customHeight="1">
      <c r="A369" s="373"/>
      <c r="B369" s="373"/>
      <c r="C369" s="373"/>
      <c r="D369" s="373"/>
      <c r="E369" s="373"/>
      <c r="F369" s="373"/>
      <c r="G369" s="373"/>
      <c r="H369" s="373"/>
      <c r="I369" s="373"/>
      <c r="J369" s="374"/>
      <c r="L369" s="14"/>
    </row>
    <row r="370" spans="1:12" s="4" customFormat="1" ht="34.5" customHeight="1">
      <c r="A370" s="498"/>
      <c r="B370" s="498"/>
      <c r="C370" s="498"/>
      <c r="D370" s="498"/>
      <c r="E370" s="498"/>
      <c r="F370" s="498"/>
      <c r="G370" s="498"/>
      <c r="H370" s="498"/>
      <c r="I370" s="498"/>
      <c r="J370" s="498"/>
      <c r="L370" s="14"/>
    </row>
    <row r="371" spans="9:12" s="6" customFormat="1" ht="15.75" thickBot="1">
      <c r="I371" s="42"/>
      <c r="L371" s="20"/>
    </row>
    <row r="372" spans="1:10" ht="48" customHeight="1" thickBot="1">
      <c r="A372" s="492" t="s">
        <v>9</v>
      </c>
      <c r="B372" s="493"/>
      <c r="C372" s="493"/>
      <c r="D372" s="493"/>
      <c r="E372" s="493"/>
      <c r="F372" s="493"/>
      <c r="G372" s="493"/>
      <c r="H372" s="493"/>
      <c r="I372" s="493"/>
      <c r="J372" s="494"/>
    </row>
    <row r="373" spans="1:10" ht="39.75" customHeight="1" thickBot="1" thickTop="1">
      <c r="A373" s="478" t="s">
        <v>10</v>
      </c>
      <c r="B373" s="479"/>
      <c r="C373" s="479"/>
      <c r="D373" s="479"/>
      <c r="E373" s="479"/>
      <c r="F373" s="479"/>
      <c r="G373" s="479"/>
      <c r="H373" s="479"/>
      <c r="I373" s="479"/>
      <c r="J373" s="480"/>
    </row>
    <row r="374" spans="1:12" s="6" customFormat="1" ht="36.75" customHeight="1" thickTop="1">
      <c r="A374" s="472" t="s">
        <v>222</v>
      </c>
      <c r="B374" s="472"/>
      <c r="C374" s="472"/>
      <c r="D374" s="472"/>
      <c r="E374" s="472"/>
      <c r="F374" s="472"/>
      <c r="G374" s="472"/>
      <c r="H374" s="472"/>
      <c r="I374" s="472"/>
      <c r="J374" s="472"/>
      <c r="L374" s="20"/>
    </row>
    <row r="375" spans="1:12" s="6" customFormat="1" ht="36" customHeight="1">
      <c r="A375" s="451" t="s">
        <v>309</v>
      </c>
      <c r="B375" s="452"/>
      <c r="C375" s="452"/>
      <c r="D375" s="452"/>
      <c r="E375" s="452"/>
      <c r="F375" s="452"/>
      <c r="G375" s="452"/>
      <c r="H375" s="452"/>
      <c r="I375" s="452"/>
      <c r="J375" s="452"/>
      <c r="L375" s="20"/>
    </row>
    <row r="376" spans="1:12" s="6" customFormat="1" ht="28.5" customHeight="1">
      <c r="A376" s="451" t="s">
        <v>18</v>
      </c>
      <c r="B376" s="452"/>
      <c r="C376" s="452"/>
      <c r="D376" s="452"/>
      <c r="E376" s="452"/>
      <c r="F376" s="452"/>
      <c r="G376" s="452"/>
      <c r="H376" s="452"/>
      <c r="I376" s="452"/>
      <c r="J376" s="452"/>
      <c r="L376" s="20"/>
    </row>
    <row r="377" spans="1:12" s="6" customFormat="1" ht="28.5" customHeight="1">
      <c r="A377" s="451" t="s">
        <v>19</v>
      </c>
      <c r="B377" s="452"/>
      <c r="C377" s="452"/>
      <c r="D377" s="452"/>
      <c r="E377" s="452"/>
      <c r="F377" s="452"/>
      <c r="G377" s="452"/>
      <c r="H377" s="452"/>
      <c r="I377" s="452"/>
      <c r="J377" s="452"/>
      <c r="L377" s="20"/>
    </row>
    <row r="378" spans="1:12" s="6" customFormat="1" ht="24" customHeight="1">
      <c r="A378" s="44"/>
      <c r="B378" s="45"/>
      <c r="C378" s="45"/>
      <c r="D378" s="45"/>
      <c r="E378" s="45"/>
      <c r="F378" s="45"/>
      <c r="G378" s="45"/>
      <c r="H378" s="45"/>
      <c r="I378" s="45"/>
      <c r="J378" s="45"/>
      <c r="L378" s="20"/>
    </row>
    <row r="379" spans="1:12" s="6" customFormat="1" ht="33" customHeight="1">
      <c r="A379" s="442" t="s">
        <v>61</v>
      </c>
      <c r="B379" s="442" t="s">
        <v>117</v>
      </c>
      <c r="C379" s="463" t="s">
        <v>118</v>
      </c>
      <c r="D379" s="464"/>
      <c r="E379" s="461" t="s">
        <v>119</v>
      </c>
      <c r="F379" s="442" t="s">
        <v>98</v>
      </c>
      <c r="G379" s="442" t="s">
        <v>99</v>
      </c>
      <c r="H379" s="476" t="s">
        <v>100</v>
      </c>
      <c r="I379" s="62" t="s">
        <v>120</v>
      </c>
      <c r="J379" s="578" t="s">
        <v>231</v>
      </c>
      <c r="L379" s="20"/>
    </row>
    <row r="380" spans="1:12" s="6" customFormat="1" ht="15">
      <c r="A380" s="444"/>
      <c r="B380" s="444"/>
      <c r="C380" s="5" t="s">
        <v>121</v>
      </c>
      <c r="D380" s="5" t="s">
        <v>122</v>
      </c>
      <c r="E380" s="462"/>
      <c r="F380" s="444"/>
      <c r="G380" s="444"/>
      <c r="H380" s="554"/>
      <c r="I380" s="348" t="s">
        <v>123</v>
      </c>
      <c r="J380" s="579"/>
      <c r="L380" s="20"/>
    </row>
    <row r="381" spans="1:12" s="6" customFormat="1" ht="15">
      <c r="A381" s="481" t="s">
        <v>393</v>
      </c>
      <c r="B381" s="442">
        <v>3</v>
      </c>
      <c r="C381" s="287">
        <v>189</v>
      </c>
      <c r="D381" s="10"/>
      <c r="E381" s="10"/>
      <c r="F381" s="10" t="s">
        <v>284</v>
      </c>
      <c r="G381" s="347"/>
      <c r="H381" s="5" t="s">
        <v>298</v>
      </c>
      <c r="I381" s="5"/>
      <c r="J381" s="345">
        <v>0</v>
      </c>
      <c r="L381" s="20"/>
    </row>
    <row r="382" spans="1:12" s="6" customFormat="1" ht="15">
      <c r="A382" s="481"/>
      <c r="B382" s="443"/>
      <c r="C382" s="287">
        <v>33</v>
      </c>
      <c r="D382" s="29">
        <v>3</v>
      </c>
      <c r="E382" s="5"/>
      <c r="F382" s="10" t="s">
        <v>394</v>
      </c>
      <c r="G382" s="5"/>
      <c r="H382" s="349"/>
      <c r="I382" s="350"/>
      <c r="J382" s="11">
        <v>0</v>
      </c>
      <c r="L382" s="20"/>
    </row>
    <row r="383" spans="1:12" s="6" customFormat="1" ht="15">
      <c r="A383" s="481"/>
      <c r="B383" s="443"/>
      <c r="C383" s="287">
        <v>33</v>
      </c>
      <c r="D383" s="10">
        <v>4</v>
      </c>
      <c r="E383" s="10">
        <v>2</v>
      </c>
      <c r="F383" s="10" t="s">
        <v>176</v>
      </c>
      <c r="G383" s="10">
        <v>3</v>
      </c>
      <c r="H383" s="10" t="s">
        <v>395</v>
      </c>
      <c r="I383" s="427">
        <v>619.75</v>
      </c>
      <c r="J383" s="428">
        <f>I383*100</f>
        <v>61975</v>
      </c>
      <c r="L383" s="20"/>
    </row>
    <row r="384" spans="1:12" s="6" customFormat="1" ht="15">
      <c r="A384" s="481"/>
      <c r="B384" s="443"/>
      <c r="C384" s="287">
        <v>33</v>
      </c>
      <c r="D384" s="10">
        <v>5</v>
      </c>
      <c r="E384" s="10">
        <v>2</v>
      </c>
      <c r="F384" s="10" t="s">
        <v>396</v>
      </c>
      <c r="G384" s="10" t="s">
        <v>103</v>
      </c>
      <c r="H384" s="10" t="s">
        <v>397</v>
      </c>
      <c r="I384" s="427">
        <v>568.93</v>
      </c>
      <c r="J384" s="428">
        <f>I384*100</f>
        <v>56892.99999999999</v>
      </c>
      <c r="L384" s="20"/>
    </row>
    <row r="385" spans="1:12" s="6" customFormat="1" ht="15">
      <c r="A385" s="462"/>
      <c r="B385" s="444"/>
      <c r="C385" s="287">
        <v>1716</v>
      </c>
      <c r="D385" s="10"/>
      <c r="E385" s="10">
        <v>2</v>
      </c>
      <c r="F385" s="10" t="s">
        <v>396</v>
      </c>
      <c r="G385" s="10"/>
      <c r="H385" s="29" t="s">
        <v>398</v>
      </c>
      <c r="I385" s="65">
        <v>76.38</v>
      </c>
      <c r="J385" s="17">
        <f>I385*100</f>
        <v>7638</v>
      </c>
      <c r="L385" s="20"/>
    </row>
    <row r="386" spans="1:12" s="1" customFormat="1" ht="30.75" customHeight="1">
      <c r="A386" s="507" t="s">
        <v>235</v>
      </c>
      <c r="B386" s="507"/>
      <c r="C386" s="507"/>
      <c r="D386" s="507"/>
      <c r="E386" s="507"/>
      <c r="F386" s="507"/>
      <c r="G386" s="507"/>
      <c r="H386" s="507"/>
      <c r="I386" s="507"/>
      <c r="J386" s="36">
        <f>SUM(J381:J385)</f>
        <v>126506</v>
      </c>
      <c r="L386" s="71"/>
    </row>
    <row r="387" spans="1:12" s="1" customFormat="1" ht="24.75" customHeight="1">
      <c r="A387" s="548" t="s">
        <v>359</v>
      </c>
      <c r="B387" s="548"/>
      <c r="C387" s="548"/>
      <c r="D387" s="548"/>
      <c r="E387" s="548"/>
      <c r="F387" s="548"/>
      <c r="G387" s="548"/>
      <c r="H387" s="548"/>
      <c r="I387" s="548"/>
      <c r="J387" s="407">
        <v>157915.94</v>
      </c>
      <c r="K387" s="36"/>
      <c r="L387" s="71"/>
    </row>
    <row r="388" spans="1:12" s="1" customFormat="1" ht="30.75" customHeight="1">
      <c r="A388" s="569" t="s">
        <v>212</v>
      </c>
      <c r="B388" s="570"/>
      <c r="C388" s="570"/>
      <c r="D388" s="570"/>
      <c r="E388" s="570"/>
      <c r="F388" s="570"/>
      <c r="G388" s="570"/>
      <c r="H388" s="570"/>
      <c r="I388" s="571"/>
      <c r="J388" s="36">
        <f>SUM(J386:J387)</f>
        <v>284421.94</v>
      </c>
      <c r="L388" s="71"/>
    </row>
    <row r="389" spans="1:12" s="6" customFormat="1" ht="26.25" customHeight="1">
      <c r="A389" s="452"/>
      <c r="B389" s="452"/>
      <c r="C389" s="452"/>
      <c r="D389" s="452"/>
      <c r="E389" s="452"/>
      <c r="F389" s="452"/>
      <c r="G389" s="452"/>
      <c r="H389" s="452"/>
      <c r="I389" s="452"/>
      <c r="J389" s="452"/>
      <c r="L389" s="20"/>
    </row>
    <row r="390" spans="1:12" ht="33.75" customHeight="1">
      <c r="A390" s="599" t="s">
        <v>392</v>
      </c>
      <c r="B390" s="599"/>
      <c r="C390" s="599"/>
      <c r="D390" s="599"/>
      <c r="E390" s="599"/>
      <c r="F390" s="599"/>
      <c r="G390" s="599"/>
      <c r="H390" s="599"/>
      <c r="I390" s="599"/>
      <c r="J390" s="599"/>
      <c r="L390" s="15">
        <f>15401.18-942.34</f>
        <v>14458.84</v>
      </c>
    </row>
    <row r="391" spans="1:10" ht="33.75" customHeight="1" thickBot="1">
      <c r="A391" s="429"/>
      <c r="B391" s="429"/>
      <c r="C391" s="429"/>
      <c r="D391" s="429"/>
      <c r="E391" s="429"/>
      <c r="F391" s="429"/>
      <c r="G391" s="429"/>
      <c r="H391" s="429"/>
      <c r="I391" s="429"/>
      <c r="J391" s="429"/>
    </row>
    <row r="392" spans="1:10" ht="48" customHeight="1" thickBot="1">
      <c r="A392" s="549" t="s">
        <v>26</v>
      </c>
      <c r="B392" s="550"/>
      <c r="C392" s="550"/>
      <c r="D392" s="550"/>
      <c r="E392" s="550"/>
      <c r="F392" s="550"/>
      <c r="G392" s="550"/>
      <c r="H392" s="550"/>
      <c r="I392" s="550"/>
      <c r="J392" s="551"/>
    </row>
    <row r="393" spans="1:12" s="1" customFormat="1" ht="46.5" thickBot="1" thickTop="1">
      <c r="A393" s="478" t="s">
        <v>73</v>
      </c>
      <c r="B393" s="479"/>
      <c r="C393" s="479"/>
      <c r="D393" s="479"/>
      <c r="E393" s="479"/>
      <c r="F393" s="479"/>
      <c r="G393" s="479"/>
      <c r="H393" s="479"/>
      <c r="I393" s="479"/>
      <c r="J393" s="480"/>
      <c r="L393" s="71"/>
    </row>
    <row r="394" spans="1:10" ht="27" thickTop="1">
      <c r="A394" s="502" t="s">
        <v>220</v>
      </c>
      <c r="B394" s="502"/>
      <c r="C394" s="502"/>
      <c r="D394" s="502"/>
      <c r="E394" s="502"/>
      <c r="F394" s="502"/>
      <c r="G394" s="502"/>
      <c r="H394" s="502"/>
      <c r="I394" s="502"/>
      <c r="J394" s="502"/>
    </row>
    <row r="395" spans="1:10" ht="15.75">
      <c r="A395" s="451" t="s">
        <v>83</v>
      </c>
      <c r="B395" s="452"/>
      <c r="C395" s="452"/>
      <c r="D395" s="452"/>
      <c r="E395" s="452"/>
      <c r="F395" s="452"/>
      <c r="G395" s="452"/>
      <c r="H395" s="452"/>
      <c r="I395" s="452"/>
      <c r="J395" s="452"/>
    </row>
    <row r="396" spans="1:10" ht="24.75" customHeight="1">
      <c r="A396" s="451" t="s">
        <v>84</v>
      </c>
      <c r="B396" s="452"/>
      <c r="C396" s="452"/>
      <c r="D396" s="452"/>
      <c r="E396" s="452"/>
      <c r="F396" s="452"/>
      <c r="G396" s="452"/>
      <c r="H396" s="452"/>
      <c r="I396" s="452"/>
      <c r="J396" s="452"/>
    </row>
    <row r="397" spans="1:12" s="9" customFormat="1" ht="25.5" customHeight="1">
      <c r="A397" s="451" t="s">
        <v>85</v>
      </c>
      <c r="B397" s="452"/>
      <c r="C397" s="452"/>
      <c r="D397" s="452"/>
      <c r="E397" s="452"/>
      <c r="F397" s="452"/>
      <c r="G397" s="452"/>
      <c r="H397" s="452"/>
      <c r="I397" s="452"/>
      <c r="J397" s="452"/>
      <c r="L397" s="290"/>
    </row>
    <row r="398" spans="1:12" s="6" customFormat="1" ht="19.5" customHeight="1">
      <c r="A398" s="558" t="s">
        <v>61</v>
      </c>
      <c r="B398" s="558" t="s">
        <v>117</v>
      </c>
      <c r="C398" s="558" t="s">
        <v>118</v>
      </c>
      <c r="D398" s="558"/>
      <c r="E398" s="559" t="s">
        <v>140</v>
      </c>
      <c r="F398" s="442" t="s">
        <v>137</v>
      </c>
      <c r="G398" s="442" t="s">
        <v>99</v>
      </c>
      <c r="H398" s="465" t="s">
        <v>138</v>
      </c>
      <c r="I398" s="467" t="s">
        <v>139</v>
      </c>
      <c r="J398" s="473" t="s">
        <v>101</v>
      </c>
      <c r="L398" s="20"/>
    </row>
    <row r="399" spans="1:10" ht="15">
      <c r="A399" s="442"/>
      <c r="B399" s="442"/>
      <c r="C399" s="40" t="s">
        <v>121</v>
      </c>
      <c r="D399" s="40" t="s">
        <v>122</v>
      </c>
      <c r="E399" s="461"/>
      <c r="F399" s="444"/>
      <c r="G399" s="444"/>
      <c r="H399" s="466"/>
      <c r="I399" s="468"/>
      <c r="J399" s="474"/>
    </row>
    <row r="400" spans="1:10" ht="15">
      <c r="A400" s="590" t="s">
        <v>41</v>
      </c>
      <c r="B400" s="10">
        <v>5</v>
      </c>
      <c r="C400" s="10">
        <v>246</v>
      </c>
      <c r="D400" s="5"/>
      <c r="E400" s="11" t="s">
        <v>74</v>
      </c>
      <c r="F400" s="10" t="s">
        <v>150</v>
      </c>
      <c r="G400" s="10">
        <v>3</v>
      </c>
      <c r="H400" s="18">
        <v>111.04</v>
      </c>
      <c r="I400" s="65">
        <v>79.95</v>
      </c>
      <c r="J400" s="18">
        <f>H400*75</f>
        <v>8328</v>
      </c>
    </row>
    <row r="401" spans="1:10" ht="15">
      <c r="A401" s="591"/>
      <c r="B401" s="5"/>
      <c r="C401" s="10">
        <v>247</v>
      </c>
      <c r="D401" s="5"/>
      <c r="E401" s="11" t="s">
        <v>240</v>
      </c>
      <c r="F401" s="10" t="s">
        <v>75</v>
      </c>
      <c r="G401" s="10"/>
      <c r="H401" s="18">
        <v>0</v>
      </c>
      <c r="I401" s="65">
        <v>0</v>
      </c>
      <c r="J401" s="18">
        <v>0</v>
      </c>
    </row>
    <row r="402" spans="1:10" ht="15">
      <c r="A402" s="591"/>
      <c r="B402" s="5"/>
      <c r="C402" s="10">
        <v>248</v>
      </c>
      <c r="D402" s="5"/>
      <c r="E402" s="11" t="s">
        <v>76</v>
      </c>
      <c r="F402" s="10" t="s">
        <v>150</v>
      </c>
      <c r="G402" s="10">
        <v>3</v>
      </c>
      <c r="H402" s="18">
        <v>18.850676816766256</v>
      </c>
      <c r="I402" s="65">
        <v>13.572487308071706</v>
      </c>
      <c r="J402" s="18">
        <f aca="true" t="shared" si="3" ref="J402:J407">H402*75</f>
        <v>1413.8007612574693</v>
      </c>
    </row>
    <row r="403" spans="1:10" ht="15">
      <c r="A403" s="591"/>
      <c r="B403" s="5"/>
      <c r="C403" s="514">
        <v>254</v>
      </c>
      <c r="D403" s="5" t="s">
        <v>281</v>
      </c>
      <c r="E403" s="115">
        <v>0.9583333333333334</v>
      </c>
      <c r="F403" s="10" t="s">
        <v>150</v>
      </c>
      <c r="G403" s="10">
        <v>3</v>
      </c>
      <c r="H403" s="18">
        <v>14.85</v>
      </c>
      <c r="I403" s="65">
        <v>10.69</v>
      </c>
      <c r="J403" s="18">
        <f t="shared" si="3"/>
        <v>1113.75</v>
      </c>
    </row>
    <row r="404" spans="1:10" ht="15">
      <c r="A404" s="591"/>
      <c r="B404" s="5"/>
      <c r="C404" s="516"/>
      <c r="D404" s="5" t="s">
        <v>282</v>
      </c>
      <c r="E404" s="115">
        <v>0.13194444444444445</v>
      </c>
      <c r="F404" s="10" t="s">
        <v>159</v>
      </c>
      <c r="G404" s="10">
        <v>4</v>
      </c>
      <c r="H404" s="18">
        <v>1.36</v>
      </c>
      <c r="I404" s="65">
        <v>1.36</v>
      </c>
      <c r="J404" s="18">
        <f t="shared" si="3"/>
        <v>102.00000000000001</v>
      </c>
    </row>
    <row r="405" spans="1:10" ht="15">
      <c r="A405" s="591"/>
      <c r="B405" s="5"/>
      <c r="C405" s="10">
        <v>274</v>
      </c>
      <c r="D405" s="5"/>
      <c r="E405" s="11" t="s">
        <v>77</v>
      </c>
      <c r="F405" s="10" t="s">
        <v>150</v>
      </c>
      <c r="G405" s="10">
        <v>3</v>
      </c>
      <c r="H405" s="18">
        <v>8.07</v>
      </c>
      <c r="I405" s="65">
        <v>5.81</v>
      </c>
      <c r="J405" s="18">
        <f t="shared" si="3"/>
        <v>605.25</v>
      </c>
    </row>
    <row r="406" spans="1:10" ht="15">
      <c r="A406" s="591"/>
      <c r="B406" s="5"/>
      <c r="C406" s="514">
        <v>275</v>
      </c>
      <c r="D406" s="5" t="s">
        <v>281</v>
      </c>
      <c r="E406" s="115">
        <v>0.4166666666666667</v>
      </c>
      <c r="F406" s="10" t="s">
        <v>150</v>
      </c>
      <c r="G406" s="10">
        <v>3</v>
      </c>
      <c r="H406" s="18">
        <v>6.46</v>
      </c>
      <c r="I406" s="65">
        <v>4.65</v>
      </c>
      <c r="J406" s="18">
        <f t="shared" si="3"/>
        <v>484.5</v>
      </c>
    </row>
    <row r="407" spans="1:10" ht="15">
      <c r="A407" s="591"/>
      <c r="B407" s="5"/>
      <c r="C407" s="516"/>
      <c r="D407" s="5" t="s">
        <v>282</v>
      </c>
      <c r="E407" s="115">
        <v>0.005555555555555556</v>
      </c>
      <c r="F407" s="10" t="s">
        <v>159</v>
      </c>
      <c r="G407" s="10">
        <v>3</v>
      </c>
      <c r="H407" s="18">
        <v>0.5</v>
      </c>
      <c r="I407" s="65">
        <v>0.39</v>
      </c>
      <c r="J407" s="18">
        <f t="shared" si="3"/>
        <v>37.5</v>
      </c>
    </row>
    <row r="408" spans="1:10" ht="15">
      <c r="A408" s="591"/>
      <c r="B408" s="5"/>
      <c r="C408" s="10">
        <v>276</v>
      </c>
      <c r="D408" s="5"/>
      <c r="E408" s="11" t="s">
        <v>78</v>
      </c>
      <c r="F408" s="10" t="s">
        <v>75</v>
      </c>
      <c r="G408" s="10"/>
      <c r="H408" s="18">
        <v>0</v>
      </c>
      <c r="I408" s="65">
        <v>0</v>
      </c>
      <c r="J408" s="18">
        <v>0</v>
      </c>
    </row>
    <row r="409" spans="1:10" ht="15">
      <c r="A409" s="591"/>
      <c r="B409" s="5"/>
      <c r="C409" s="514">
        <v>277</v>
      </c>
      <c r="D409" s="5" t="s">
        <v>281</v>
      </c>
      <c r="E409" s="115">
        <v>0.3333333333333333</v>
      </c>
      <c r="F409" s="10" t="s">
        <v>150</v>
      </c>
      <c r="G409" s="10">
        <v>3</v>
      </c>
      <c r="H409" s="18">
        <v>5.16</v>
      </c>
      <c r="I409" s="65">
        <v>3.72</v>
      </c>
      <c r="J409" s="18">
        <f>H409*75</f>
        <v>387</v>
      </c>
    </row>
    <row r="410" spans="1:10" ht="15">
      <c r="A410" s="591"/>
      <c r="B410" s="5"/>
      <c r="C410" s="516"/>
      <c r="D410" s="5" t="s">
        <v>282</v>
      </c>
      <c r="E410" s="264">
        <v>0.9</v>
      </c>
      <c r="F410" s="10" t="s">
        <v>159</v>
      </c>
      <c r="G410" s="10">
        <v>3</v>
      </c>
      <c r="H410" s="18">
        <v>0.56</v>
      </c>
      <c r="I410" s="65">
        <v>0.44</v>
      </c>
      <c r="J410" s="18">
        <f>H410*75</f>
        <v>42.00000000000001</v>
      </c>
    </row>
    <row r="411" spans="1:10" ht="15">
      <c r="A411" s="591"/>
      <c r="B411" s="5"/>
      <c r="C411" s="514">
        <v>278</v>
      </c>
      <c r="D411" s="5" t="s">
        <v>281</v>
      </c>
      <c r="E411" s="115">
        <v>0.5</v>
      </c>
      <c r="F411" s="10" t="s">
        <v>150</v>
      </c>
      <c r="G411" s="10">
        <v>3</v>
      </c>
      <c r="H411" s="18">
        <v>7.75</v>
      </c>
      <c r="I411" s="65">
        <v>5.58</v>
      </c>
      <c r="J411" s="18">
        <f>H411*75</f>
        <v>581.25</v>
      </c>
    </row>
    <row r="412" spans="1:10" ht="15">
      <c r="A412" s="591"/>
      <c r="B412" s="5"/>
      <c r="C412" s="516"/>
      <c r="D412" s="5" t="s">
        <v>282</v>
      </c>
      <c r="E412" s="11">
        <v>0.9</v>
      </c>
      <c r="F412" s="10" t="s">
        <v>159</v>
      </c>
      <c r="G412" s="10">
        <v>3</v>
      </c>
      <c r="H412" s="18">
        <v>0.56</v>
      </c>
      <c r="I412" s="65">
        <v>0.44</v>
      </c>
      <c r="J412" s="18">
        <f>H412*75</f>
        <v>42.00000000000001</v>
      </c>
    </row>
    <row r="413" spans="1:10" ht="15">
      <c r="A413" s="591"/>
      <c r="B413" s="5"/>
      <c r="C413" s="10">
        <v>406</v>
      </c>
      <c r="D413" s="5"/>
      <c r="E413" s="11" t="s">
        <v>79</v>
      </c>
      <c r="F413" s="10" t="s">
        <v>159</v>
      </c>
      <c r="G413" s="10">
        <v>2</v>
      </c>
      <c r="H413" s="18">
        <v>37.944088376104574</v>
      </c>
      <c r="I413" s="65">
        <v>28.15206556936791</v>
      </c>
      <c r="J413" s="18">
        <f>H413*75</f>
        <v>2845.806628207843</v>
      </c>
    </row>
    <row r="414" spans="1:12" s="306" customFormat="1" ht="15">
      <c r="A414" s="591"/>
      <c r="B414" s="298"/>
      <c r="C414" s="287">
        <v>516</v>
      </c>
      <c r="D414" s="298"/>
      <c r="E414" s="339" t="s">
        <v>80</v>
      </c>
      <c r="F414" s="287" t="s">
        <v>159</v>
      </c>
      <c r="G414" s="287">
        <v>3</v>
      </c>
      <c r="H414" s="300">
        <v>13.82038661963466</v>
      </c>
      <c r="I414" s="301">
        <v>10.941139407210771</v>
      </c>
      <c r="J414" s="300">
        <v>0</v>
      </c>
      <c r="L414" s="310"/>
    </row>
    <row r="415" spans="1:10" ht="15">
      <c r="A415" s="591"/>
      <c r="B415" s="5"/>
      <c r="C415" s="10">
        <v>517</v>
      </c>
      <c r="D415" s="5"/>
      <c r="E415" s="11" t="s">
        <v>81</v>
      </c>
      <c r="F415" s="10" t="s">
        <v>159</v>
      </c>
      <c r="G415" s="10">
        <v>3</v>
      </c>
      <c r="H415" s="18">
        <v>13.448537652290229</v>
      </c>
      <c r="I415" s="65">
        <v>10.646758974729764</v>
      </c>
      <c r="J415" s="18">
        <v>0</v>
      </c>
    </row>
    <row r="416" spans="1:12" s="104" customFormat="1" ht="15">
      <c r="A416" s="592"/>
      <c r="B416" s="99"/>
      <c r="C416" s="100">
        <v>907</v>
      </c>
      <c r="D416" s="99"/>
      <c r="E416" s="101" t="s">
        <v>89</v>
      </c>
      <c r="F416" s="100" t="s">
        <v>90</v>
      </c>
      <c r="G416" s="99">
        <v>3</v>
      </c>
      <c r="H416" s="102">
        <v>25.36</v>
      </c>
      <c r="I416" s="103">
        <v>20.08</v>
      </c>
      <c r="J416" s="102"/>
      <c r="L416" s="296"/>
    </row>
    <row r="417" spans="1:10" ht="15">
      <c r="A417" s="589" t="s">
        <v>82</v>
      </c>
      <c r="B417" s="589"/>
      <c r="C417" s="589"/>
      <c r="D417" s="589"/>
      <c r="E417" s="589"/>
      <c r="F417" s="589"/>
      <c r="G417" s="589"/>
      <c r="H417" s="18">
        <v>307.69469133953424</v>
      </c>
      <c r="I417" s="65">
        <v>243.88385917253277</v>
      </c>
      <c r="J417" s="18">
        <v>0</v>
      </c>
    </row>
    <row r="418" spans="1:12" s="1" customFormat="1" ht="30.75" customHeight="1">
      <c r="A418" s="507" t="s">
        <v>212</v>
      </c>
      <c r="B418" s="507"/>
      <c r="C418" s="507"/>
      <c r="D418" s="507"/>
      <c r="E418" s="507"/>
      <c r="F418" s="507"/>
      <c r="G418" s="507"/>
      <c r="H418" s="507"/>
      <c r="I418" s="507"/>
      <c r="J418" s="36">
        <f>SUM(J400:J417)</f>
        <v>15982.857389465313</v>
      </c>
      <c r="L418" s="71"/>
    </row>
    <row r="419" spans="1:10" ht="15">
      <c r="A419" s="12"/>
      <c r="B419" s="12"/>
      <c r="C419" s="12"/>
      <c r="D419" s="12"/>
      <c r="E419" s="12"/>
      <c r="F419" s="12"/>
      <c r="G419" s="12"/>
      <c r="H419" s="12"/>
      <c r="I419" s="67"/>
      <c r="J419" s="14"/>
    </row>
    <row r="420" spans="1:12" s="6" customFormat="1" ht="26.25">
      <c r="A420" s="472" t="s">
        <v>222</v>
      </c>
      <c r="B420" s="472"/>
      <c r="C420" s="472"/>
      <c r="D420" s="472"/>
      <c r="E420" s="472"/>
      <c r="F420" s="472"/>
      <c r="G420" s="472"/>
      <c r="H420" s="472"/>
      <c r="I420" s="472"/>
      <c r="J420" s="472"/>
      <c r="L420" s="20"/>
    </row>
    <row r="421" spans="1:12" s="6" customFormat="1" ht="15.75">
      <c r="A421" s="451" t="s">
        <v>88</v>
      </c>
      <c r="B421" s="452"/>
      <c r="C421" s="452"/>
      <c r="D421" s="452"/>
      <c r="E421" s="452"/>
      <c r="F421" s="452"/>
      <c r="G421" s="452"/>
      <c r="H421" s="452"/>
      <c r="I421" s="452"/>
      <c r="J421" s="452"/>
      <c r="L421" s="20"/>
    </row>
    <row r="422" spans="1:12" s="6" customFormat="1" ht="24" customHeight="1">
      <c r="A422" s="567" t="s">
        <v>84</v>
      </c>
      <c r="B422" s="567"/>
      <c r="C422" s="567"/>
      <c r="D422" s="567"/>
      <c r="E422" s="567"/>
      <c r="F422" s="567"/>
      <c r="G422" s="567"/>
      <c r="H422" s="44" t="s">
        <v>86</v>
      </c>
      <c r="I422" s="45"/>
      <c r="J422" s="45"/>
      <c r="L422" s="20"/>
    </row>
    <row r="423" spans="1:12" s="6" customFormat="1" ht="33" customHeight="1">
      <c r="A423" s="558" t="s">
        <v>61</v>
      </c>
      <c r="B423" s="558" t="s">
        <v>117</v>
      </c>
      <c r="C423" s="558" t="s">
        <v>118</v>
      </c>
      <c r="D423" s="558"/>
      <c r="E423" s="559" t="s">
        <v>119</v>
      </c>
      <c r="F423" s="558" t="s">
        <v>98</v>
      </c>
      <c r="G423" s="558" t="s">
        <v>99</v>
      </c>
      <c r="H423" s="577" t="s">
        <v>100</v>
      </c>
      <c r="I423" s="62" t="s">
        <v>120</v>
      </c>
      <c r="J423" s="588" t="s">
        <v>231</v>
      </c>
      <c r="L423" s="20"/>
    </row>
    <row r="424" spans="1:12" s="6" customFormat="1" ht="15">
      <c r="A424" s="558"/>
      <c r="B424" s="558"/>
      <c r="C424" s="5" t="s">
        <v>121</v>
      </c>
      <c r="D424" s="5" t="s">
        <v>122</v>
      </c>
      <c r="E424" s="559"/>
      <c r="F424" s="558"/>
      <c r="G424" s="558"/>
      <c r="H424" s="577"/>
      <c r="I424" s="59" t="s">
        <v>123</v>
      </c>
      <c r="J424" s="588"/>
      <c r="L424" s="20"/>
    </row>
    <row r="425" spans="1:12" s="6" customFormat="1" ht="15">
      <c r="A425" s="559" t="s">
        <v>42</v>
      </c>
      <c r="B425" s="482">
        <v>5</v>
      </c>
      <c r="C425" s="10">
        <v>250</v>
      </c>
      <c r="D425" s="5">
        <v>1</v>
      </c>
      <c r="E425" s="5"/>
      <c r="F425" s="10" t="s">
        <v>181</v>
      </c>
      <c r="G425" s="10" t="s">
        <v>103</v>
      </c>
      <c r="H425" s="11" t="s">
        <v>87</v>
      </c>
      <c r="I425" s="65">
        <v>28921.6</v>
      </c>
      <c r="J425" s="18">
        <f>I425*100</f>
        <v>2892160</v>
      </c>
      <c r="L425" s="20"/>
    </row>
    <row r="426" spans="1:12" s="6" customFormat="1" ht="15">
      <c r="A426" s="559"/>
      <c r="B426" s="482"/>
      <c r="C426" s="10"/>
      <c r="D426" s="5">
        <v>2</v>
      </c>
      <c r="E426" s="5"/>
      <c r="F426" s="10"/>
      <c r="G426" s="10"/>
      <c r="H426" s="11"/>
      <c r="I426" s="65"/>
      <c r="J426" s="18"/>
      <c r="L426" s="20"/>
    </row>
    <row r="427" spans="1:12" s="6" customFormat="1" ht="15">
      <c r="A427" s="559"/>
      <c r="B427" s="482"/>
      <c r="C427" s="10"/>
      <c r="D427" s="5">
        <v>3</v>
      </c>
      <c r="E427" s="5"/>
      <c r="F427" s="10"/>
      <c r="G427" s="10"/>
      <c r="H427" s="11"/>
      <c r="I427" s="65"/>
      <c r="J427" s="18"/>
      <c r="L427" s="20"/>
    </row>
    <row r="428" spans="1:12" s="6" customFormat="1" ht="15">
      <c r="A428" s="559"/>
      <c r="B428" s="482"/>
      <c r="C428" s="10"/>
      <c r="D428" s="5">
        <v>4</v>
      </c>
      <c r="E428" s="5"/>
      <c r="F428" s="10"/>
      <c r="G428" s="10"/>
      <c r="H428" s="11"/>
      <c r="I428" s="65"/>
      <c r="J428" s="18"/>
      <c r="L428" s="20"/>
    </row>
    <row r="429" spans="1:12" s="6" customFormat="1" ht="15.75" thickBot="1">
      <c r="A429" s="461"/>
      <c r="B429" s="514"/>
      <c r="C429" s="97"/>
      <c r="D429" s="40">
        <v>5</v>
      </c>
      <c r="E429" s="40"/>
      <c r="F429" s="97"/>
      <c r="G429" s="97"/>
      <c r="H429" s="210"/>
      <c r="I429" s="340"/>
      <c r="J429" s="74"/>
      <c r="L429" s="20"/>
    </row>
    <row r="430" spans="1:12" s="1" customFormat="1" ht="30" customHeight="1" thickBot="1">
      <c r="A430" s="584" t="s">
        <v>212</v>
      </c>
      <c r="B430" s="585"/>
      <c r="C430" s="585"/>
      <c r="D430" s="585"/>
      <c r="E430" s="585"/>
      <c r="F430" s="585"/>
      <c r="G430" s="585"/>
      <c r="H430" s="585"/>
      <c r="I430" s="586"/>
      <c r="J430" s="352">
        <f>SUM(J425:J425)</f>
        <v>2892160</v>
      </c>
      <c r="L430" s="71"/>
    </row>
    <row r="431" spans="1:12" s="1" customFormat="1" ht="30" customHeight="1">
      <c r="A431" s="331"/>
      <c r="B431" s="331"/>
      <c r="C431" s="331"/>
      <c r="D431" s="331"/>
      <c r="E431" s="331"/>
      <c r="F431" s="331"/>
      <c r="G431" s="331"/>
      <c r="H431" s="331"/>
      <c r="I431" s="331"/>
      <c r="J431" s="41"/>
      <c r="L431" s="71"/>
    </row>
    <row r="432" spans="1:10" ht="30" customHeight="1">
      <c r="A432" s="472" t="s">
        <v>220</v>
      </c>
      <c r="B432" s="472"/>
      <c r="C432" s="472"/>
      <c r="D432" s="472"/>
      <c r="E432" s="472"/>
      <c r="F432" s="472"/>
      <c r="G432" s="472"/>
      <c r="H432" s="472"/>
      <c r="I432" s="472"/>
      <c r="J432" s="472"/>
    </row>
    <row r="433" spans="1:12" s="1" customFormat="1" ht="11.25" customHeight="1">
      <c r="A433" s="332"/>
      <c r="B433" s="331"/>
      <c r="C433" s="331"/>
      <c r="D433" s="331"/>
      <c r="E433" s="331"/>
      <c r="F433" s="331"/>
      <c r="G433" s="331"/>
      <c r="H433" s="331"/>
      <c r="I433" s="331"/>
      <c r="J433" s="41"/>
      <c r="L433" s="71"/>
    </row>
    <row r="434" spans="1:12" s="6" customFormat="1" ht="19.5" customHeight="1">
      <c r="A434" s="558" t="s">
        <v>61</v>
      </c>
      <c r="B434" s="558" t="s">
        <v>117</v>
      </c>
      <c r="C434" s="558" t="s">
        <v>118</v>
      </c>
      <c r="D434" s="558"/>
      <c r="E434" s="559" t="s">
        <v>140</v>
      </c>
      <c r="F434" s="558" t="s">
        <v>137</v>
      </c>
      <c r="G434" s="558" t="s">
        <v>99</v>
      </c>
      <c r="H434" s="575" t="s">
        <v>138</v>
      </c>
      <c r="I434" s="575" t="s">
        <v>139</v>
      </c>
      <c r="J434" s="587" t="s">
        <v>101</v>
      </c>
      <c r="L434" s="20"/>
    </row>
    <row r="435" spans="1:10" ht="25.5" customHeight="1">
      <c r="A435" s="558"/>
      <c r="B435" s="558"/>
      <c r="C435" s="5" t="s">
        <v>121</v>
      </c>
      <c r="D435" s="5" t="s">
        <v>122</v>
      </c>
      <c r="E435" s="559"/>
      <c r="F435" s="558"/>
      <c r="G435" s="558"/>
      <c r="H435" s="575"/>
      <c r="I435" s="575"/>
      <c r="J435" s="587"/>
    </row>
    <row r="436" spans="1:10" ht="28.5" customHeight="1">
      <c r="A436" s="43" t="s">
        <v>283</v>
      </c>
      <c r="B436" s="10">
        <v>5</v>
      </c>
      <c r="C436" s="10">
        <v>250</v>
      </c>
      <c r="D436" s="10"/>
      <c r="E436" s="264" t="s">
        <v>285</v>
      </c>
      <c r="F436" s="5" t="s">
        <v>284</v>
      </c>
      <c r="G436" s="10"/>
      <c r="H436" s="18"/>
      <c r="I436" s="65"/>
      <c r="J436" s="5"/>
    </row>
    <row r="437" spans="1:10" ht="3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4"/>
    </row>
    <row r="438" spans="1:10" ht="19.5" customHeight="1">
      <c r="A438" s="451" t="s">
        <v>225</v>
      </c>
      <c r="B438" s="451"/>
      <c r="C438" s="451"/>
      <c r="D438" s="451"/>
      <c r="E438" s="451"/>
      <c r="F438" s="451"/>
      <c r="G438" s="451"/>
      <c r="H438" s="451"/>
      <c r="I438" s="451"/>
      <c r="J438" s="451"/>
    </row>
    <row r="439" spans="1:10" ht="15">
      <c r="A439" s="4"/>
      <c r="B439" s="4"/>
      <c r="C439" s="12"/>
      <c r="D439" s="4"/>
      <c r="E439" s="51"/>
      <c r="F439" s="12"/>
      <c r="G439" s="12"/>
      <c r="H439" s="14"/>
      <c r="I439" s="96"/>
      <c r="J439" s="4"/>
    </row>
    <row r="440" spans="1:12" s="104" customFormat="1" ht="30">
      <c r="A440" s="402" t="s">
        <v>234</v>
      </c>
      <c r="B440" s="100">
        <v>5</v>
      </c>
      <c r="C440" s="100">
        <v>908</v>
      </c>
      <c r="D440" s="100"/>
      <c r="E440" s="100"/>
      <c r="F440" s="100" t="s">
        <v>67</v>
      </c>
      <c r="G440" s="100"/>
      <c r="H440" s="101"/>
      <c r="I440" s="103">
        <v>103.29</v>
      </c>
      <c r="J440" s="403" t="s">
        <v>91</v>
      </c>
      <c r="L440" s="296"/>
    </row>
    <row r="441" spans="1:12" s="104" customFormat="1" ht="15.75" thickBot="1">
      <c r="A441" s="398"/>
      <c r="B441" s="399"/>
      <c r="C441" s="399"/>
      <c r="D441" s="399"/>
      <c r="E441" s="399"/>
      <c r="F441" s="399"/>
      <c r="G441" s="399"/>
      <c r="H441" s="400"/>
      <c r="I441" s="336"/>
      <c r="J441" s="401"/>
      <c r="L441" s="296"/>
    </row>
    <row r="442" spans="1:10" ht="49.5" customHeight="1" thickBot="1" thickTop="1">
      <c r="A442" s="572" t="s">
        <v>71</v>
      </c>
      <c r="B442" s="573"/>
      <c r="C442" s="573"/>
      <c r="D442" s="573"/>
      <c r="E442" s="573"/>
      <c r="F442" s="573"/>
      <c r="G442" s="573"/>
      <c r="H442" s="573"/>
      <c r="I442" s="573"/>
      <c r="J442" s="574"/>
    </row>
    <row r="443" spans="1:10" ht="30" customHeight="1" thickTop="1">
      <c r="A443" s="472" t="s">
        <v>220</v>
      </c>
      <c r="B443" s="472"/>
      <c r="C443" s="472"/>
      <c r="D443" s="472"/>
      <c r="E443" s="472"/>
      <c r="F443" s="472"/>
      <c r="G443" s="472"/>
      <c r="H443" s="472"/>
      <c r="I443" s="472"/>
      <c r="J443" s="472"/>
    </row>
    <row r="444" spans="1:10" ht="30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24.75" customHeight="1">
      <c r="A445" s="451" t="s">
        <v>279</v>
      </c>
      <c r="B445" s="451"/>
      <c r="C445" s="451"/>
      <c r="D445" s="451"/>
      <c r="E445" s="451"/>
      <c r="F445" s="451"/>
      <c r="G445" s="451"/>
      <c r="H445" s="451"/>
      <c r="I445" s="451"/>
      <c r="J445" s="451"/>
    </row>
    <row r="446" spans="1:10" ht="28.5" customHeight="1">
      <c r="A446" s="185" t="s">
        <v>25</v>
      </c>
      <c r="B446" s="185"/>
      <c r="C446" s="185"/>
      <c r="D446" s="185"/>
      <c r="E446" s="185"/>
      <c r="F446" s="185"/>
      <c r="G446" s="185"/>
      <c r="H446" s="44"/>
      <c r="I446" s="44"/>
      <c r="J446" s="44"/>
    </row>
    <row r="447" spans="1:12" s="9" customFormat="1" ht="28.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L447" s="290"/>
    </row>
    <row r="448" spans="1:12" s="6" customFormat="1" ht="19.5" customHeight="1">
      <c r="A448" s="442" t="s">
        <v>61</v>
      </c>
      <c r="B448" s="444" t="s">
        <v>117</v>
      </c>
      <c r="C448" s="444" t="s">
        <v>118</v>
      </c>
      <c r="D448" s="444"/>
      <c r="E448" s="462" t="s">
        <v>140</v>
      </c>
      <c r="F448" s="442" t="s">
        <v>137</v>
      </c>
      <c r="G448" s="442" t="s">
        <v>99</v>
      </c>
      <c r="H448" s="465" t="s">
        <v>138</v>
      </c>
      <c r="I448" s="465" t="s">
        <v>139</v>
      </c>
      <c r="J448" s="578" t="s">
        <v>389</v>
      </c>
      <c r="L448" s="20"/>
    </row>
    <row r="449" spans="1:10" ht="25.5" customHeight="1">
      <c r="A449" s="444"/>
      <c r="B449" s="442"/>
      <c r="C449" s="40" t="s">
        <v>121</v>
      </c>
      <c r="D449" s="40" t="s">
        <v>122</v>
      </c>
      <c r="E449" s="461"/>
      <c r="F449" s="444"/>
      <c r="G449" s="444"/>
      <c r="H449" s="466"/>
      <c r="I449" s="466"/>
      <c r="J449" s="474"/>
    </row>
    <row r="450" spans="1:10" ht="49.5" customHeight="1">
      <c r="A450" s="43" t="s">
        <v>24</v>
      </c>
      <c r="B450" s="10">
        <v>12</v>
      </c>
      <c r="C450" s="10">
        <v>35</v>
      </c>
      <c r="D450" s="10"/>
      <c r="E450" s="413">
        <v>2.069444444444444</v>
      </c>
      <c r="F450" s="5" t="s">
        <v>159</v>
      </c>
      <c r="G450" s="10">
        <v>1</v>
      </c>
      <c r="H450" s="18">
        <v>31.891213518775793</v>
      </c>
      <c r="I450" s="65">
        <v>24.2373222742696</v>
      </c>
      <c r="J450" s="414">
        <f>4940*40</f>
        <v>197600</v>
      </c>
    </row>
    <row r="451" spans="1:12" s="1" customFormat="1" ht="18" customHeight="1">
      <c r="A451" s="5"/>
      <c r="B451" s="10"/>
      <c r="C451" s="10">
        <v>299</v>
      </c>
      <c r="D451" s="10"/>
      <c r="E451" s="264" t="s">
        <v>72</v>
      </c>
      <c r="F451" s="5" t="s">
        <v>159</v>
      </c>
      <c r="G451" s="10">
        <v>2</v>
      </c>
      <c r="H451" s="18">
        <v>29.9</v>
      </c>
      <c r="I451" s="65">
        <v>26.912569011553142</v>
      </c>
      <c r="J451" s="414">
        <f>5790*40</f>
        <v>231600</v>
      </c>
      <c r="L451" s="71"/>
    </row>
    <row r="452" spans="1:10" ht="27" customHeight="1">
      <c r="A452" s="507" t="s">
        <v>212</v>
      </c>
      <c r="B452" s="507"/>
      <c r="C452" s="507"/>
      <c r="D452" s="507"/>
      <c r="E452" s="507"/>
      <c r="F452" s="507"/>
      <c r="G452" s="507"/>
      <c r="H452" s="507"/>
      <c r="I452" s="507"/>
      <c r="J452" s="408">
        <f>SUM(J450:J451)</f>
        <v>429200</v>
      </c>
    </row>
    <row r="453" spans="1:10" ht="27" customHeight="1">
      <c r="A453" s="411"/>
      <c r="B453" s="412"/>
      <c r="C453" s="412"/>
      <c r="D453" s="412"/>
      <c r="E453" s="412"/>
      <c r="F453" s="412"/>
      <c r="G453" s="412"/>
      <c r="H453" s="412"/>
      <c r="I453" s="412"/>
      <c r="J453" s="415"/>
    </row>
    <row r="454" spans="1:10" ht="25.5">
      <c r="A454" s="564" t="s">
        <v>32</v>
      </c>
      <c r="B454" s="565"/>
      <c r="C454" s="565"/>
      <c r="D454" s="565"/>
      <c r="E454" s="565"/>
      <c r="F454" s="565"/>
      <c r="G454" s="565"/>
      <c r="H454" s="565"/>
      <c r="I454" s="565"/>
      <c r="J454" s="566"/>
    </row>
    <row r="455" spans="6:9" ht="12.75">
      <c r="F455"/>
      <c r="H455"/>
      <c r="I455" s="68"/>
    </row>
    <row r="456" spans="1:10" ht="27.75" customHeight="1">
      <c r="A456" s="3" t="s">
        <v>33</v>
      </c>
      <c r="B456" s="3"/>
      <c r="C456" s="3"/>
      <c r="D456" s="3"/>
      <c r="E456" s="3"/>
      <c r="F456" s="3"/>
      <c r="G456" s="3"/>
      <c r="H456" s="3"/>
      <c r="I456" s="69"/>
      <c r="J456" s="19"/>
    </row>
    <row r="457" spans="1:10" ht="42" customHeight="1">
      <c r="A457" s="3"/>
      <c r="B457" s="3"/>
      <c r="C457" s="3"/>
      <c r="D457" s="3"/>
      <c r="E457" s="3"/>
      <c r="F457" s="3"/>
      <c r="G457" s="3"/>
      <c r="H457" s="3"/>
      <c r="I457" s="69"/>
      <c r="J457" s="19"/>
    </row>
    <row r="458" spans="1:10" ht="41.25" customHeight="1">
      <c r="A458" s="576" t="s">
        <v>34</v>
      </c>
      <c r="B458" s="576"/>
      <c r="C458" s="497" t="s">
        <v>5</v>
      </c>
      <c r="D458" s="497"/>
      <c r="E458" s="497"/>
      <c r="F458" s="497"/>
      <c r="G458" s="497"/>
      <c r="H458" s="497"/>
      <c r="I458" s="497"/>
      <c r="J458" s="497"/>
    </row>
    <row r="459" spans="1:12" s="53" customFormat="1" ht="18.75" customHeight="1">
      <c r="A459" s="3"/>
      <c r="B459" s="3"/>
      <c r="C459" s="3"/>
      <c r="D459" s="3"/>
      <c r="E459" s="3"/>
      <c r="F459" s="3"/>
      <c r="G459" s="3"/>
      <c r="H459" s="3"/>
      <c r="I459" s="69"/>
      <c r="J459" s="19"/>
      <c r="L459" s="297"/>
    </row>
    <row r="460" spans="1:10" ht="23.25" customHeight="1">
      <c r="A460" s="561" t="s">
        <v>35</v>
      </c>
      <c r="B460" s="561"/>
      <c r="C460" s="562" t="s">
        <v>371</v>
      </c>
      <c r="D460" s="497"/>
      <c r="E460" s="497"/>
      <c r="F460" s="497"/>
      <c r="G460" s="497"/>
      <c r="H460" s="497"/>
      <c r="I460" s="497"/>
      <c r="J460" s="497"/>
    </row>
    <row r="461" spans="1:10" ht="34.5" customHeight="1">
      <c r="A461" s="3"/>
      <c r="B461" s="3"/>
      <c r="C461" s="457" t="s">
        <v>372</v>
      </c>
      <c r="D461" s="563"/>
      <c r="E461" s="563"/>
      <c r="F461" s="563"/>
      <c r="G461" s="563"/>
      <c r="H461" s="563"/>
      <c r="I461" s="563"/>
      <c r="J461" s="563"/>
    </row>
    <row r="462" spans="1:10" ht="16.5" customHeight="1">
      <c r="A462" s="3"/>
      <c r="B462" s="3"/>
      <c r="C462" s="563"/>
      <c r="D462" s="563"/>
      <c r="E462" s="563"/>
      <c r="F462" s="563"/>
      <c r="G462" s="563"/>
      <c r="H462" s="563"/>
      <c r="I462" s="563"/>
      <c r="J462" s="563"/>
    </row>
    <row r="463" spans="1:10" ht="44.25" customHeight="1">
      <c r="A463" s="3"/>
      <c r="B463" s="3"/>
      <c r="C463" s="568" t="s">
        <v>373</v>
      </c>
      <c r="D463" s="568"/>
      <c r="E463" s="568"/>
      <c r="F463" s="568"/>
      <c r="G463" s="568"/>
      <c r="H463" s="568"/>
      <c r="I463" s="568"/>
      <c r="J463" s="568"/>
    </row>
    <row r="464" spans="1:10" ht="44.25" customHeight="1">
      <c r="A464" s="3"/>
      <c r="B464" s="3"/>
      <c r="C464" s="497" t="s">
        <v>374</v>
      </c>
      <c r="D464" s="497"/>
      <c r="E464" s="497"/>
      <c r="F464" s="497"/>
      <c r="G464" s="497"/>
      <c r="H464" s="497"/>
      <c r="I464" s="497"/>
      <c r="J464" s="497"/>
    </row>
    <row r="465" spans="1:10" ht="28.5" customHeight="1">
      <c r="A465" s="3"/>
      <c r="B465" s="3"/>
      <c r="C465" s="54"/>
      <c r="D465" s="54"/>
      <c r="E465" s="54"/>
      <c r="F465" s="54"/>
      <c r="G465" s="54"/>
      <c r="H465" s="54"/>
      <c r="I465" s="70"/>
      <c r="J465" s="55"/>
    </row>
    <row r="466" spans="1:10" ht="41.25" customHeight="1">
      <c r="A466" s="560" t="s">
        <v>6</v>
      </c>
      <c r="B466" s="560"/>
      <c r="C466" s="560"/>
      <c r="D466" s="560"/>
      <c r="E466" s="560"/>
      <c r="F466" s="560"/>
      <c r="G466" s="560"/>
      <c r="H466" s="560"/>
      <c r="I466" s="560"/>
      <c r="J466" s="560"/>
    </row>
    <row r="467" spans="1:12" s="1" customFormat="1" ht="18">
      <c r="A467" s="3"/>
      <c r="B467" s="3"/>
      <c r="C467" s="3"/>
      <c r="D467" s="3"/>
      <c r="E467" s="3"/>
      <c r="F467" s="3"/>
      <c r="G467" s="3"/>
      <c r="H467" s="3"/>
      <c r="I467" s="69"/>
      <c r="J467" s="19"/>
      <c r="L467" s="71"/>
    </row>
    <row r="468" spans="1:10" ht="18">
      <c r="A468" s="501" t="s">
        <v>39</v>
      </c>
      <c r="B468" s="501"/>
      <c r="C468" s="501"/>
      <c r="D468" s="8" t="s">
        <v>36</v>
      </c>
      <c r="E468" s="8"/>
      <c r="F468" s="8"/>
      <c r="G468" s="8"/>
      <c r="H468" s="8"/>
      <c r="I468" s="71"/>
      <c r="J468" s="56"/>
    </row>
    <row r="469" spans="1:12" s="8" customFormat="1" ht="18">
      <c r="A469"/>
      <c r="B469"/>
      <c r="C469"/>
      <c r="D469"/>
      <c r="E469"/>
      <c r="F469"/>
      <c r="G469"/>
      <c r="H469"/>
      <c r="I469" s="68"/>
      <c r="J469" s="15"/>
      <c r="L469" s="56"/>
    </row>
    <row r="470" spans="1:10" ht="18">
      <c r="A470" s="501" t="s">
        <v>38</v>
      </c>
      <c r="B470" s="501"/>
      <c r="C470" s="501"/>
      <c r="D470" s="8" t="s">
        <v>37</v>
      </c>
      <c r="E470" s="8"/>
      <c r="F470" s="8"/>
      <c r="G470" s="8"/>
      <c r="H470" s="8"/>
      <c r="I470" s="71"/>
      <c r="J470" s="56"/>
    </row>
    <row r="471" spans="1:10" ht="18">
      <c r="A471" s="13"/>
      <c r="B471" s="13"/>
      <c r="C471" s="13"/>
      <c r="D471" s="8"/>
      <c r="E471" s="8"/>
      <c r="F471" s="8"/>
      <c r="G471" s="8"/>
      <c r="H471" s="8"/>
      <c r="I471" s="71"/>
      <c r="J471" s="56"/>
    </row>
    <row r="472" spans="1:12" s="3" customFormat="1" ht="43.5" customHeight="1">
      <c r="A472" s="495" t="s">
        <v>375</v>
      </c>
      <c r="B472" s="495"/>
      <c r="C472" s="495"/>
      <c r="D472" s="495"/>
      <c r="E472" s="495"/>
      <c r="F472" s="495"/>
      <c r="G472" s="495"/>
      <c r="H472" s="495"/>
      <c r="I472" s="495"/>
      <c r="J472" s="495"/>
      <c r="L472" s="19"/>
    </row>
    <row r="473" spans="6:9" ht="12.75">
      <c r="F473"/>
      <c r="H473"/>
      <c r="I473" s="68"/>
    </row>
    <row r="474" spans="1:12" s="6" customFormat="1" ht="15">
      <c r="A474"/>
      <c r="B474"/>
      <c r="C474"/>
      <c r="D474"/>
      <c r="E474"/>
      <c r="F474"/>
      <c r="G474"/>
      <c r="H474"/>
      <c r="I474" s="68"/>
      <c r="J474" s="15"/>
      <c r="L474" s="20"/>
    </row>
    <row r="475" spans="8:12" s="6" customFormat="1" ht="15">
      <c r="H475" s="50"/>
      <c r="I475" s="58"/>
      <c r="J475" s="20"/>
      <c r="L475" s="20"/>
    </row>
    <row r="476" spans="8:12" s="6" customFormat="1" ht="15">
      <c r="H476" s="50"/>
      <c r="I476" s="58"/>
      <c r="J476" s="20"/>
      <c r="L476" s="20"/>
    </row>
    <row r="477" spans="8:12" s="6" customFormat="1" ht="15">
      <c r="H477" s="50"/>
      <c r="I477" s="58"/>
      <c r="J477" s="20"/>
      <c r="L477" s="20"/>
    </row>
    <row r="478" spans="8:12" s="6" customFormat="1" ht="15">
      <c r="H478" s="50"/>
      <c r="I478" s="58"/>
      <c r="J478" s="20"/>
      <c r="L478" s="20"/>
    </row>
    <row r="479" spans="8:12" s="6" customFormat="1" ht="15">
      <c r="H479" s="50"/>
      <c r="I479" s="58"/>
      <c r="J479" s="20"/>
      <c r="L479" s="20"/>
    </row>
    <row r="480" spans="8:12" s="6" customFormat="1" ht="15">
      <c r="H480" s="50"/>
      <c r="I480" s="58"/>
      <c r="J480" s="20"/>
      <c r="L480" s="20"/>
    </row>
    <row r="481" spans="8:12" s="6" customFormat="1" ht="15">
      <c r="H481" s="50"/>
      <c r="I481" s="58"/>
      <c r="J481" s="20"/>
      <c r="L481" s="20"/>
    </row>
    <row r="482" spans="8:12" s="6" customFormat="1" ht="15">
      <c r="H482" s="50"/>
      <c r="I482" s="58"/>
      <c r="J482" s="20"/>
      <c r="L482" s="20"/>
    </row>
    <row r="483" spans="8:12" s="6" customFormat="1" ht="15">
      <c r="H483" s="50"/>
      <c r="I483" s="58"/>
      <c r="J483" s="20"/>
      <c r="L483" s="20"/>
    </row>
    <row r="484" spans="8:12" s="6" customFormat="1" ht="15">
      <c r="H484" s="50"/>
      <c r="I484" s="58"/>
      <c r="J484" s="20"/>
      <c r="L484" s="20"/>
    </row>
    <row r="485" spans="8:12" s="6" customFormat="1" ht="15">
      <c r="H485" s="50"/>
      <c r="I485" s="58"/>
      <c r="J485" s="20"/>
      <c r="L485" s="20"/>
    </row>
    <row r="486" spans="8:12" s="6" customFormat="1" ht="15">
      <c r="H486" s="50"/>
      <c r="I486" s="58"/>
      <c r="J486" s="20"/>
      <c r="L486" s="20"/>
    </row>
    <row r="487" spans="8:12" s="6" customFormat="1" ht="15">
      <c r="H487" s="50"/>
      <c r="I487" s="58"/>
      <c r="J487" s="20"/>
      <c r="L487" s="20"/>
    </row>
    <row r="488" spans="8:12" s="6" customFormat="1" ht="15">
      <c r="H488" s="50"/>
      <c r="I488" s="58"/>
      <c r="J488" s="20"/>
      <c r="L488" s="20"/>
    </row>
    <row r="489" spans="8:12" s="6" customFormat="1" ht="15">
      <c r="H489" s="50"/>
      <c r="I489" s="58"/>
      <c r="J489" s="20"/>
      <c r="L489" s="20"/>
    </row>
    <row r="490" spans="8:12" s="6" customFormat="1" ht="15">
      <c r="H490" s="50"/>
      <c r="I490" s="58"/>
      <c r="J490" s="20"/>
      <c r="L490" s="20"/>
    </row>
    <row r="491" spans="8:12" s="6" customFormat="1" ht="15">
      <c r="H491" s="50"/>
      <c r="I491" s="58"/>
      <c r="J491" s="20"/>
      <c r="L491" s="20"/>
    </row>
    <row r="492" spans="8:12" s="6" customFormat="1" ht="15">
      <c r="H492" s="50"/>
      <c r="I492" s="58"/>
      <c r="J492" s="20"/>
      <c r="L492" s="20"/>
    </row>
    <row r="493" spans="8:12" s="6" customFormat="1" ht="15">
      <c r="H493" s="50"/>
      <c r="I493" s="58"/>
      <c r="J493" s="20"/>
      <c r="L493" s="20"/>
    </row>
    <row r="494" spans="8:12" s="6" customFormat="1" ht="15">
      <c r="H494" s="50"/>
      <c r="I494" s="58"/>
      <c r="J494" s="20"/>
      <c r="L494" s="20"/>
    </row>
    <row r="495" spans="8:12" s="6" customFormat="1" ht="15">
      <c r="H495" s="50"/>
      <c r="I495" s="58"/>
      <c r="J495" s="20"/>
      <c r="L495" s="20"/>
    </row>
    <row r="496" spans="8:12" s="6" customFormat="1" ht="15">
      <c r="H496" s="50"/>
      <c r="I496" s="58"/>
      <c r="J496" s="20"/>
      <c r="L496" s="20"/>
    </row>
    <row r="497" spans="8:12" s="6" customFormat="1" ht="15">
      <c r="H497" s="50"/>
      <c r="I497" s="58"/>
      <c r="J497" s="20"/>
      <c r="L497" s="20"/>
    </row>
    <row r="498" spans="8:12" s="6" customFormat="1" ht="15">
      <c r="H498" s="50"/>
      <c r="I498" s="58"/>
      <c r="J498" s="20"/>
      <c r="L498" s="20"/>
    </row>
    <row r="499" spans="8:12" s="6" customFormat="1" ht="15">
      <c r="H499" s="50"/>
      <c r="I499" s="58"/>
      <c r="J499" s="20"/>
      <c r="L499" s="20"/>
    </row>
    <row r="500" spans="8:12" s="6" customFormat="1" ht="15">
      <c r="H500" s="50"/>
      <c r="I500" s="58"/>
      <c r="J500" s="20"/>
      <c r="L500" s="20"/>
    </row>
    <row r="501" spans="8:12" s="6" customFormat="1" ht="15">
      <c r="H501" s="50"/>
      <c r="I501" s="58"/>
      <c r="J501" s="20"/>
      <c r="L501" s="20"/>
    </row>
    <row r="502" spans="8:12" s="6" customFormat="1" ht="15">
      <c r="H502" s="50"/>
      <c r="I502" s="58"/>
      <c r="J502" s="20"/>
      <c r="L502" s="20"/>
    </row>
    <row r="503" spans="8:12" s="6" customFormat="1" ht="15">
      <c r="H503" s="50"/>
      <c r="I503" s="58"/>
      <c r="J503" s="20"/>
      <c r="L503" s="20"/>
    </row>
    <row r="504" spans="8:12" s="6" customFormat="1" ht="15">
      <c r="H504" s="50"/>
      <c r="I504" s="58"/>
      <c r="J504" s="20"/>
      <c r="L504" s="20"/>
    </row>
    <row r="505" spans="8:12" s="6" customFormat="1" ht="15">
      <c r="H505" s="50"/>
      <c r="I505" s="58"/>
      <c r="J505" s="20"/>
      <c r="L505" s="20"/>
    </row>
    <row r="506" spans="8:12" s="6" customFormat="1" ht="15">
      <c r="H506" s="50"/>
      <c r="I506" s="58"/>
      <c r="J506" s="20"/>
      <c r="L506" s="20"/>
    </row>
    <row r="507" spans="8:12" s="6" customFormat="1" ht="15">
      <c r="H507" s="50"/>
      <c r="I507" s="58"/>
      <c r="J507" s="20"/>
      <c r="L507" s="20"/>
    </row>
    <row r="508" spans="8:12" s="6" customFormat="1" ht="15">
      <c r="H508" s="50"/>
      <c r="I508" s="58"/>
      <c r="J508" s="20"/>
      <c r="L508" s="20"/>
    </row>
    <row r="509" spans="8:12" s="6" customFormat="1" ht="15">
      <c r="H509" s="50"/>
      <c r="I509" s="58"/>
      <c r="J509" s="20"/>
      <c r="L509" s="20"/>
    </row>
    <row r="510" spans="8:12" s="6" customFormat="1" ht="15">
      <c r="H510" s="50"/>
      <c r="I510" s="58"/>
      <c r="J510" s="20"/>
      <c r="L510" s="20"/>
    </row>
    <row r="511" spans="8:12" s="6" customFormat="1" ht="15">
      <c r="H511" s="50"/>
      <c r="I511" s="58"/>
      <c r="J511" s="20"/>
      <c r="L511" s="20"/>
    </row>
    <row r="512" spans="8:12" s="6" customFormat="1" ht="15">
      <c r="H512" s="50"/>
      <c r="I512" s="58"/>
      <c r="J512" s="20"/>
      <c r="L512" s="20"/>
    </row>
    <row r="513" spans="8:12" s="6" customFormat="1" ht="15">
      <c r="H513" s="50"/>
      <c r="I513" s="58"/>
      <c r="J513" s="20"/>
      <c r="L513" s="20"/>
    </row>
    <row r="514" spans="8:12" s="6" customFormat="1" ht="15">
      <c r="H514" s="50"/>
      <c r="I514" s="58"/>
      <c r="J514" s="20"/>
      <c r="L514" s="20"/>
    </row>
    <row r="515" spans="8:12" s="6" customFormat="1" ht="15">
      <c r="H515" s="50"/>
      <c r="I515" s="58"/>
      <c r="J515" s="20"/>
      <c r="L515" s="20"/>
    </row>
    <row r="516" spans="8:12" s="6" customFormat="1" ht="15">
      <c r="H516" s="50"/>
      <c r="I516" s="58"/>
      <c r="J516" s="20"/>
      <c r="L516" s="20"/>
    </row>
    <row r="517" spans="8:12" s="6" customFormat="1" ht="15">
      <c r="H517" s="50"/>
      <c r="I517" s="58"/>
      <c r="J517" s="20"/>
      <c r="L517" s="20"/>
    </row>
    <row r="518" spans="8:12" s="6" customFormat="1" ht="15">
      <c r="H518" s="50"/>
      <c r="I518" s="58"/>
      <c r="J518" s="20"/>
      <c r="L518" s="20"/>
    </row>
    <row r="519" spans="8:12" s="6" customFormat="1" ht="15">
      <c r="H519" s="50"/>
      <c r="I519" s="58"/>
      <c r="J519" s="20"/>
      <c r="L519" s="20"/>
    </row>
    <row r="520" spans="8:12" s="6" customFormat="1" ht="15">
      <c r="H520" s="50"/>
      <c r="I520" s="58"/>
      <c r="J520" s="20"/>
      <c r="L520" s="20"/>
    </row>
    <row r="521" spans="8:12" s="6" customFormat="1" ht="15">
      <c r="H521" s="50"/>
      <c r="I521" s="58"/>
      <c r="J521" s="20"/>
      <c r="L521" s="20"/>
    </row>
    <row r="522" spans="8:12" s="6" customFormat="1" ht="15">
      <c r="H522" s="50"/>
      <c r="I522" s="58"/>
      <c r="J522" s="20"/>
      <c r="L522" s="20"/>
    </row>
    <row r="523" spans="8:12" s="6" customFormat="1" ht="15">
      <c r="H523" s="50"/>
      <c r="I523" s="58"/>
      <c r="J523" s="20"/>
      <c r="L523" s="20"/>
    </row>
    <row r="524" spans="8:12" s="6" customFormat="1" ht="15">
      <c r="H524" s="50"/>
      <c r="I524" s="58"/>
      <c r="J524" s="20"/>
      <c r="L524" s="20"/>
    </row>
    <row r="525" spans="8:12" s="6" customFormat="1" ht="15">
      <c r="H525" s="50"/>
      <c r="I525" s="58"/>
      <c r="J525" s="20"/>
      <c r="L525" s="20"/>
    </row>
    <row r="526" spans="8:12" s="6" customFormat="1" ht="15">
      <c r="H526" s="50"/>
      <c r="I526" s="58"/>
      <c r="J526" s="20"/>
      <c r="L526" s="20"/>
    </row>
    <row r="527" spans="8:12" s="6" customFormat="1" ht="15">
      <c r="H527" s="50"/>
      <c r="I527" s="58"/>
      <c r="J527" s="20"/>
      <c r="L527" s="20"/>
    </row>
    <row r="528" spans="8:12" s="6" customFormat="1" ht="15">
      <c r="H528" s="50"/>
      <c r="I528" s="58"/>
      <c r="J528" s="20"/>
      <c r="L528" s="20"/>
    </row>
    <row r="529" spans="8:12" s="6" customFormat="1" ht="15">
      <c r="H529" s="50"/>
      <c r="I529" s="58"/>
      <c r="J529" s="20"/>
      <c r="L529" s="20"/>
    </row>
    <row r="530" spans="8:12" s="6" customFormat="1" ht="15">
      <c r="H530" s="50"/>
      <c r="I530" s="58"/>
      <c r="J530" s="20"/>
      <c r="L530" s="20"/>
    </row>
    <row r="531" spans="8:12" s="6" customFormat="1" ht="15">
      <c r="H531" s="50"/>
      <c r="I531" s="58"/>
      <c r="J531" s="20"/>
      <c r="L531" s="20"/>
    </row>
    <row r="532" spans="8:12" s="6" customFormat="1" ht="15">
      <c r="H532" s="50"/>
      <c r="I532" s="58"/>
      <c r="J532" s="20"/>
      <c r="L532" s="20"/>
    </row>
    <row r="533" spans="8:12" s="6" customFormat="1" ht="15">
      <c r="H533" s="50"/>
      <c r="I533" s="58"/>
      <c r="J533" s="20"/>
      <c r="L533" s="20"/>
    </row>
    <row r="534" spans="8:12" s="6" customFormat="1" ht="15">
      <c r="H534" s="50"/>
      <c r="I534" s="58"/>
      <c r="J534" s="20"/>
      <c r="L534" s="20"/>
    </row>
    <row r="535" spans="8:12" s="6" customFormat="1" ht="15">
      <c r="H535" s="50"/>
      <c r="I535" s="58"/>
      <c r="J535" s="20"/>
      <c r="L535" s="20"/>
    </row>
    <row r="536" spans="8:12" s="6" customFormat="1" ht="15">
      <c r="H536" s="50"/>
      <c r="I536" s="58"/>
      <c r="J536" s="20"/>
      <c r="L536" s="20"/>
    </row>
    <row r="537" spans="8:12" s="6" customFormat="1" ht="15">
      <c r="H537" s="50"/>
      <c r="I537" s="58"/>
      <c r="J537" s="20"/>
      <c r="L537" s="20"/>
    </row>
    <row r="538" spans="8:12" s="6" customFormat="1" ht="15">
      <c r="H538" s="50"/>
      <c r="I538" s="58"/>
      <c r="J538" s="20"/>
      <c r="L538" s="20"/>
    </row>
    <row r="539" spans="8:12" s="6" customFormat="1" ht="15">
      <c r="H539" s="50"/>
      <c r="I539" s="58"/>
      <c r="J539" s="20"/>
      <c r="L539" s="20"/>
    </row>
    <row r="540" spans="8:12" s="6" customFormat="1" ht="15">
      <c r="H540" s="50"/>
      <c r="I540" s="58"/>
      <c r="J540" s="20"/>
      <c r="L540" s="20"/>
    </row>
    <row r="541" spans="8:12" s="6" customFormat="1" ht="15">
      <c r="H541" s="50"/>
      <c r="I541" s="58"/>
      <c r="J541" s="20"/>
      <c r="L541" s="20"/>
    </row>
    <row r="542" spans="8:12" s="6" customFormat="1" ht="15">
      <c r="H542" s="50"/>
      <c r="I542" s="58"/>
      <c r="J542" s="20"/>
      <c r="L542" s="20"/>
    </row>
    <row r="543" spans="8:12" s="6" customFormat="1" ht="15">
      <c r="H543" s="50"/>
      <c r="I543" s="58"/>
      <c r="J543" s="20"/>
      <c r="L543" s="20"/>
    </row>
    <row r="544" spans="8:12" s="6" customFormat="1" ht="15">
      <c r="H544" s="50"/>
      <c r="I544" s="58"/>
      <c r="J544" s="20"/>
      <c r="L544" s="20"/>
    </row>
    <row r="545" spans="8:12" s="6" customFormat="1" ht="15">
      <c r="H545" s="50"/>
      <c r="I545" s="58"/>
      <c r="J545" s="20"/>
      <c r="L545" s="20"/>
    </row>
    <row r="546" spans="8:12" s="6" customFormat="1" ht="15">
      <c r="H546" s="50"/>
      <c r="I546" s="58"/>
      <c r="J546" s="20"/>
      <c r="L546" s="20"/>
    </row>
    <row r="547" spans="8:12" s="6" customFormat="1" ht="15">
      <c r="H547" s="50"/>
      <c r="I547" s="58"/>
      <c r="J547" s="20"/>
      <c r="L547" s="20"/>
    </row>
    <row r="548" spans="8:12" s="6" customFormat="1" ht="15">
      <c r="H548" s="50"/>
      <c r="I548" s="58"/>
      <c r="J548" s="20"/>
      <c r="L548" s="20"/>
    </row>
    <row r="549" spans="8:12" s="6" customFormat="1" ht="15">
      <c r="H549" s="50"/>
      <c r="I549" s="58"/>
      <c r="J549" s="20"/>
      <c r="L549" s="20"/>
    </row>
    <row r="550" spans="8:12" s="6" customFormat="1" ht="15">
      <c r="H550" s="50"/>
      <c r="I550" s="58"/>
      <c r="J550" s="20"/>
      <c r="L550" s="20"/>
    </row>
    <row r="551" spans="8:12" s="6" customFormat="1" ht="15">
      <c r="H551" s="50"/>
      <c r="I551" s="58"/>
      <c r="J551" s="20"/>
      <c r="L551" s="20"/>
    </row>
    <row r="552" spans="8:12" s="6" customFormat="1" ht="15">
      <c r="H552" s="50"/>
      <c r="I552" s="58"/>
      <c r="J552" s="20"/>
      <c r="L552" s="20"/>
    </row>
    <row r="553" spans="8:12" s="6" customFormat="1" ht="15">
      <c r="H553" s="50"/>
      <c r="I553" s="58"/>
      <c r="J553" s="20"/>
      <c r="L553" s="20"/>
    </row>
    <row r="554" spans="8:12" s="6" customFormat="1" ht="15">
      <c r="H554" s="50"/>
      <c r="I554" s="58"/>
      <c r="J554" s="20"/>
      <c r="L554" s="20"/>
    </row>
    <row r="555" spans="8:12" s="6" customFormat="1" ht="15">
      <c r="H555" s="50"/>
      <c r="I555" s="58"/>
      <c r="J555" s="20"/>
      <c r="L555" s="20"/>
    </row>
    <row r="556" spans="8:12" s="6" customFormat="1" ht="15">
      <c r="H556" s="50"/>
      <c r="I556" s="58"/>
      <c r="J556" s="20"/>
      <c r="L556" s="20"/>
    </row>
    <row r="557" spans="8:12" s="6" customFormat="1" ht="15">
      <c r="H557" s="50"/>
      <c r="I557" s="58"/>
      <c r="J557" s="20"/>
      <c r="L557" s="20"/>
    </row>
    <row r="558" spans="8:12" s="6" customFormat="1" ht="15">
      <c r="H558" s="50"/>
      <c r="I558" s="58"/>
      <c r="J558" s="20"/>
      <c r="L558" s="20"/>
    </row>
    <row r="559" spans="8:12" s="6" customFormat="1" ht="15">
      <c r="H559" s="50"/>
      <c r="I559" s="58"/>
      <c r="J559" s="20"/>
      <c r="L559" s="20"/>
    </row>
    <row r="560" spans="8:12" s="6" customFormat="1" ht="15">
      <c r="H560" s="50"/>
      <c r="I560" s="58"/>
      <c r="J560" s="20"/>
      <c r="L560" s="20"/>
    </row>
    <row r="561" spans="8:12" s="6" customFormat="1" ht="15">
      <c r="H561" s="50"/>
      <c r="I561" s="58"/>
      <c r="J561" s="20"/>
      <c r="L561" s="20"/>
    </row>
    <row r="562" spans="8:12" s="6" customFormat="1" ht="15">
      <c r="H562" s="50"/>
      <c r="I562" s="58"/>
      <c r="J562" s="20"/>
      <c r="L562" s="20"/>
    </row>
    <row r="563" spans="8:12" s="6" customFormat="1" ht="15">
      <c r="H563" s="50"/>
      <c r="I563" s="58"/>
      <c r="J563" s="20"/>
      <c r="L563" s="20"/>
    </row>
    <row r="564" spans="8:12" s="6" customFormat="1" ht="15">
      <c r="H564" s="50"/>
      <c r="I564" s="58"/>
      <c r="J564" s="20"/>
      <c r="L564" s="20"/>
    </row>
    <row r="565" spans="8:12" s="6" customFormat="1" ht="15">
      <c r="H565" s="50"/>
      <c r="I565" s="58"/>
      <c r="J565" s="20"/>
      <c r="L565" s="20"/>
    </row>
    <row r="566" spans="8:12" s="6" customFormat="1" ht="15">
      <c r="H566" s="50"/>
      <c r="I566" s="58"/>
      <c r="J566" s="20"/>
      <c r="L566" s="20"/>
    </row>
    <row r="567" spans="8:12" s="6" customFormat="1" ht="15">
      <c r="H567" s="50"/>
      <c r="I567" s="58"/>
      <c r="J567" s="20"/>
      <c r="L567" s="20"/>
    </row>
    <row r="568" spans="8:12" s="6" customFormat="1" ht="15">
      <c r="H568" s="50"/>
      <c r="I568" s="58"/>
      <c r="J568" s="20"/>
      <c r="L568" s="20"/>
    </row>
    <row r="569" spans="8:12" s="6" customFormat="1" ht="15">
      <c r="H569" s="50"/>
      <c r="I569" s="58"/>
      <c r="J569" s="20"/>
      <c r="L569" s="20"/>
    </row>
    <row r="570" spans="8:12" s="6" customFormat="1" ht="15">
      <c r="H570" s="50"/>
      <c r="I570" s="58"/>
      <c r="J570" s="20"/>
      <c r="L570" s="20"/>
    </row>
    <row r="571" spans="8:12" s="6" customFormat="1" ht="15">
      <c r="H571" s="50"/>
      <c r="I571" s="58"/>
      <c r="J571" s="20"/>
      <c r="L571" s="20"/>
    </row>
    <row r="572" spans="8:12" s="6" customFormat="1" ht="15">
      <c r="H572" s="50"/>
      <c r="I572" s="58"/>
      <c r="J572" s="20"/>
      <c r="L572" s="20"/>
    </row>
    <row r="573" spans="8:12" s="6" customFormat="1" ht="15">
      <c r="H573" s="50"/>
      <c r="I573" s="58"/>
      <c r="J573" s="20"/>
      <c r="L573" s="20"/>
    </row>
    <row r="574" spans="8:12" s="6" customFormat="1" ht="15">
      <c r="H574" s="50"/>
      <c r="I574" s="58"/>
      <c r="J574" s="20"/>
      <c r="L574" s="20"/>
    </row>
    <row r="575" spans="8:12" s="6" customFormat="1" ht="15">
      <c r="H575" s="50"/>
      <c r="I575" s="58"/>
      <c r="J575" s="20"/>
      <c r="L575" s="20"/>
    </row>
    <row r="576" spans="8:12" s="6" customFormat="1" ht="15">
      <c r="H576" s="50"/>
      <c r="I576" s="58"/>
      <c r="J576" s="20"/>
      <c r="L576" s="20"/>
    </row>
    <row r="577" spans="8:12" s="6" customFormat="1" ht="15">
      <c r="H577" s="50"/>
      <c r="I577" s="58"/>
      <c r="J577" s="20"/>
      <c r="L577" s="20"/>
    </row>
    <row r="578" spans="8:12" s="6" customFormat="1" ht="15">
      <c r="H578" s="50"/>
      <c r="I578" s="58"/>
      <c r="J578" s="20"/>
      <c r="L578" s="20"/>
    </row>
    <row r="579" spans="8:12" s="6" customFormat="1" ht="15">
      <c r="H579" s="50"/>
      <c r="I579" s="58"/>
      <c r="J579" s="20"/>
      <c r="L579" s="20"/>
    </row>
    <row r="580" spans="8:12" s="6" customFormat="1" ht="15">
      <c r="H580" s="50"/>
      <c r="I580" s="58"/>
      <c r="J580" s="20"/>
      <c r="L580" s="20"/>
    </row>
    <row r="581" spans="8:12" s="6" customFormat="1" ht="15">
      <c r="H581" s="50"/>
      <c r="I581" s="58"/>
      <c r="J581" s="20"/>
      <c r="L581" s="20"/>
    </row>
    <row r="582" spans="8:12" s="6" customFormat="1" ht="15">
      <c r="H582" s="50"/>
      <c r="I582" s="58"/>
      <c r="J582" s="20"/>
      <c r="L582" s="20"/>
    </row>
    <row r="583" spans="8:12" s="6" customFormat="1" ht="15">
      <c r="H583" s="50"/>
      <c r="I583" s="58"/>
      <c r="J583" s="20"/>
      <c r="L583" s="20"/>
    </row>
    <row r="584" spans="8:12" s="6" customFormat="1" ht="15">
      <c r="H584" s="50"/>
      <c r="I584" s="58"/>
      <c r="J584" s="20"/>
      <c r="L584" s="20"/>
    </row>
    <row r="585" spans="8:12" s="6" customFormat="1" ht="15">
      <c r="H585" s="50"/>
      <c r="I585" s="58"/>
      <c r="J585" s="20"/>
      <c r="L585" s="20"/>
    </row>
    <row r="586" spans="8:12" s="6" customFormat="1" ht="15">
      <c r="H586" s="50"/>
      <c r="I586" s="58"/>
      <c r="J586" s="20"/>
      <c r="L586" s="20"/>
    </row>
    <row r="587" spans="8:12" s="6" customFormat="1" ht="15">
      <c r="H587" s="50"/>
      <c r="I587" s="58"/>
      <c r="J587" s="20"/>
      <c r="L587" s="20"/>
    </row>
    <row r="588" spans="8:12" s="6" customFormat="1" ht="15">
      <c r="H588" s="50"/>
      <c r="I588" s="58"/>
      <c r="J588" s="20"/>
      <c r="L588" s="20"/>
    </row>
    <row r="589" spans="8:12" s="6" customFormat="1" ht="15">
      <c r="H589" s="50"/>
      <c r="I589" s="58"/>
      <c r="J589" s="20"/>
      <c r="L589" s="20"/>
    </row>
    <row r="590" spans="8:12" s="6" customFormat="1" ht="15">
      <c r="H590" s="50"/>
      <c r="I590" s="58"/>
      <c r="J590" s="20"/>
      <c r="L590" s="20"/>
    </row>
    <row r="591" spans="8:12" s="6" customFormat="1" ht="15">
      <c r="H591" s="50"/>
      <c r="I591" s="58"/>
      <c r="J591" s="20"/>
      <c r="L591" s="20"/>
    </row>
    <row r="592" spans="8:12" s="6" customFormat="1" ht="15">
      <c r="H592" s="50"/>
      <c r="I592" s="58"/>
      <c r="J592" s="20"/>
      <c r="L592" s="20"/>
    </row>
    <row r="593" spans="8:12" s="6" customFormat="1" ht="15">
      <c r="H593" s="50"/>
      <c r="I593" s="58"/>
      <c r="J593" s="20"/>
      <c r="L593" s="20"/>
    </row>
    <row r="594" spans="8:12" s="6" customFormat="1" ht="15">
      <c r="H594" s="50"/>
      <c r="I594" s="58"/>
      <c r="J594" s="20"/>
      <c r="L594" s="20"/>
    </row>
    <row r="595" spans="8:12" s="6" customFormat="1" ht="15">
      <c r="H595" s="50"/>
      <c r="I595" s="58"/>
      <c r="J595" s="20"/>
      <c r="L595" s="20"/>
    </row>
    <row r="596" spans="8:12" s="6" customFormat="1" ht="15">
      <c r="H596" s="50"/>
      <c r="I596" s="58"/>
      <c r="J596" s="20"/>
      <c r="L596" s="20"/>
    </row>
    <row r="597" spans="8:12" s="6" customFormat="1" ht="15">
      <c r="H597" s="50"/>
      <c r="I597" s="58"/>
      <c r="J597" s="20"/>
      <c r="L597" s="20"/>
    </row>
    <row r="598" spans="8:12" s="6" customFormat="1" ht="15">
      <c r="H598" s="50"/>
      <c r="I598" s="58"/>
      <c r="J598" s="20"/>
      <c r="L598" s="20"/>
    </row>
    <row r="599" spans="8:12" s="6" customFormat="1" ht="15">
      <c r="H599" s="50"/>
      <c r="I599" s="58"/>
      <c r="J599" s="20"/>
      <c r="L599" s="20"/>
    </row>
    <row r="600" spans="8:12" s="6" customFormat="1" ht="15">
      <c r="H600" s="50"/>
      <c r="I600" s="58"/>
      <c r="J600" s="20"/>
      <c r="L600" s="20"/>
    </row>
    <row r="601" spans="8:12" s="6" customFormat="1" ht="15">
      <c r="H601" s="50"/>
      <c r="I601" s="58"/>
      <c r="J601" s="20"/>
      <c r="L601" s="20"/>
    </row>
    <row r="602" spans="8:12" s="6" customFormat="1" ht="15">
      <c r="H602" s="50"/>
      <c r="I602" s="58"/>
      <c r="J602" s="20"/>
      <c r="L602" s="20"/>
    </row>
    <row r="603" spans="8:12" s="6" customFormat="1" ht="15">
      <c r="H603" s="50"/>
      <c r="I603" s="58"/>
      <c r="J603" s="20"/>
      <c r="L603" s="20"/>
    </row>
    <row r="604" spans="8:12" s="6" customFormat="1" ht="15">
      <c r="H604" s="50"/>
      <c r="I604" s="58"/>
      <c r="J604" s="20"/>
      <c r="L604" s="20"/>
    </row>
    <row r="605" spans="8:12" s="6" customFormat="1" ht="15">
      <c r="H605" s="50"/>
      <c r="I605" s="58"/>
      <c r="J605" s="20"/>
      <c r="L605" s="20"/>
    </row>
    <row r="606" spans="8:12" s="6" customFormat="1" ht="15">
      <c r="H606" s="50"/>
      <c r="I606" s="58"/>
      <c r="J606" s="20"/>
      <c r="L606" s="20"/>
    </row>
    <row r="607" spans="8:12" s="6" customFormat="1" ht="15">
      <c r="H607" s="50"/>
      <c r="I607" s="58"/>
      <c r="J607" s="20"/>
      <c r="L607" s="20"/>
    </row>
    <row r="608" spans="8:12" s="6" customFormat="1" ht="15">
      <c r="H608" s="50"/>
      <c r="I608" s="58"/>
      <c r="J608" s="20"/>
      <c r="L608" s="20"/>
    </row>
    <row r="609" spans="8:12" s="6" customFormat="1" ht="15">
      <c r="H609" s="50"/>
      <c r="I609" s="58"/>
      <c r="J609" s="20"/>
      <c r="L609" s="20"/>
    </row>
    <row r="610" spans="8:12" s="6" customFormat="1" ht="15">
      <c r="H610" s="50"/>
      <c r="I610" s="58"/>
      <c r="J610" s="20"/>
      <c r="L610" s="20"/>
    </row>
    <row r="611" spans="8:12" s="6" customFormat="1" ht="15">
      <c r="H611" s="50"/>
      <c r="I611" s="58"/>
      <c r="J611" s="20"/>
      <c r="L611" s="20"/>
    </row>
    <row r="612" spans="8:12" s="6" customFormat="1" ht="15">
      <c r="H612" s="50"/>
      <c r="I612" s="58"/>
      <c r="J612" s="20"/>
      <c r="L612" s="20"/>
    </row>
    <row r="613" spans="8:12" s="6" customFormat="1" ht="15">
      <c r="H613" s="50"/>
      <c r="I613" s="58"/>
      <c r="J613" s="20"/>
      <c r="L613" s="20"/>
    </row>
    <row r="614" spans="8:12" s="6" customFormat="1" ht="15">
      <c r="H614" s="50"/>
      <c r="I614" s="58"/>
      <c r="J614" s="20"/>
      <c r="L614" s="20"/>
    </row>
    <row r="615" spans="8:12" s="6" customFormat="1" ht="15">
      <c r="H615" s="50"/>
      <c r="I615" s="58"/>
      <c r="J615" s="20"/>
      <c r="L615" s="20"/>
    </row>
    <row r="616" spans="8:12" s="6" customFormat="1" ht="15">
      <c r="H616" s="50"/>
      <c r="I616" s="58"/>
      <c r="J616" s="20"/>
      <c r="L616" s="20"/>
    </row>
    <row r="617" spans="8:12" s="6" customFormat="1" ht="15">
      <c r="H617" s="50"/>
      <c r="I617" s="58"/>
      <c r="J617" s="20"/>
      <c r="L617" s="20"/>
    </row>
    <row r="618" spans="8:12" s="6" customFormat="1" ht="15">
      <c r="H618" s="50"/>
      <c r="I618" s="58"/>
      <c r="J618" s="20"/>
      <c r="L618" s="20"/>
    </row>
    <row r="619" spans="8:12" s="6" customFormat="1" ht="15">
      <c r="H619" s="50"/>
      <c r="I619" s="58"/>
      <c r="J619" s="20"/>
      <c r="L619" s="20"/>
    </row>
    <row r="620" spans="8:12" s="6" customFormat="1" ht="15">
      <c r="H620" s="50"/>
      <c r="I620" s="58"/>
      <c r="J620" s="20"/>
      <c r="L620" s="20"/>
    </row>
    <row r="621" spans="8:12" s="6" customFormat="1" ht="15">
      <c r="H621" s="50"/>
      <c r="I621" s="58"/>
      <c r="J621" s="20"/>
      <c r="L621" s="20"/>
    </row>
    <row r="622" spans="8:12" s="6" customFormat="1" ht="15">
      <c r="H622" s="50"/>
      <c r="I622" s="58"/>
      <c r="J622" s="20"/>
      <c r="L622" s="20"/>
    </row>
    <row r="623" spans="8:12" s="6" customFormat="1" ht="15">
      <c r="H623" s="50"/>
      <c r="I623" s="58"/>
      <c r="J623" s="20"/>
      <c r="L623" s="20"/>
    </row>
    <row r="624" spans="8:12" s="6" customFormat="1" ht="15">
      <c r="H624" s="50"/>
      <c r="I624" s="58"/>
      <c r="J624" s="20"/>
      <c r="L624" s="20"/>
    </row>
    <row r="625" spans="8:12" s="6" customFormat="1" ht="15">
      <c r="H625" s="50"/>
      <c r="I625" s="58"/>
      <c r="J625" s="20"/>
      <c r="L625" s="20"/>
    </row>
    <row r="626" spans="8:12" s="6" customFormat="1" ht="15">
      <c r="H626" s="50"/>
      <c r="I626" s="58"/>
      <c r="J626" s="20"/>
      <c r="L626" s="20"/>
    </row>
    <row r="627" spans="8:12" s="6" customFormat="1" ht="15">
      <c r="H627" s="50"/>
      <c r="I627" s="58"/>
      <c r="J627" s="20"/>
      <c r="L627" s="20"/>
    </row>
    <row r="628" spans="8:12" s="6" customFormat="1" ht="15">
      <c r="H628" s="50"/>
      <c r="I628" s="58"/>
      <c r="J628" s="20"/>
      <c r="L628" s="20"/>
    </row>
    <row r="629" spans="8:12" s="6" customFormat="1" ht="15">
      <c r="H629" s="50"/>
      <c r="I629" s="58"/>
      <c r="J629" s="20"/>
      <c r="L629" s="20"/>
    </row>
    <row r="630" spans="8:12" s="6" customFormat="1" ht="15">
      <c r="H630" s="50"/>
      <c r="I630" s="58"/>
      <c r="J630" s="20"/>
      <c r="L630" s="20"/>
    </row>
    <row r="631" spans="8:12" s="6" customFormat="1" ht="15">
      <c r="H631" s="50"/>
      <c r="I631" s="58"/>
      <c r="J631" s="20"/>
      <c r="L631" s="20"/>
    </row>
    <row r="632" spans="8:12" s="6" customFormat="1" ht="15">
      <c r="H632" s="50"/>
      <c r="I632" s="58"/>
      <c r="J632" s="20"/>
      <c r="L632" s="20"/>
    </row>
    <row r="633" spans="8:12" s="6" customFormat="1" ht="15">
      <c r="H633" s="50"/>
      <c r="I633" s="58"/>
      <c r="J633" s="20"/>
      <c r="L633" s="20"/>
    </row>
    <row r="634" spans="8:12" s="6" customFormat="1" ht="15">
      <c r="H634" s="50"/>
      <c r="I634" s="58"/>
      <c r="J634" s="20"/>
      <c r="L634" s="20"/>
    </row>
    <row r="635" spans="8:12" s="6" customFormat="1" ht="15">
      <c r="H635" s="50"/>
      <c r="I635" s="58"/>
      <c r="J635" s="20"/>
      <c r="L635" s="20"/>
    </row>
    <row r="636" spans="8:12" s="6" customFormat="1" ht="15">
      <c r="H636" s="50"/>
      <c r="I636" s="58"/>
      <c r="J636" s="20"/>
      <c r="L636" s="20"/>
    </row>
    <row r="637" spans="8:12" s="6" customFormat="1" ht="15">
      <c r="H637" s="50"/>
      <c r="I637" s="58"/>
      <c r="J637" s="20"/>
      <c r="L637" s="20"/>
    </row>
    <row r="638" spans="8:12" s="6" customFormat="1" ht="15">
      <c r="H638" s="50"/>
      <c r="I638" s="58"/>
      <c r="J638" s="20"/>
      <c r="L638" s="20"/>
    </row>
    <row r="639" spans="8:12" s="6" customFormat="1" ht="15">
      <c r="H639" s="50"/>
      <c r="I639" s="58"/>
      <c r="J639" s="20"/>
      <c r="L639" s="20"/>
    </row>
    <row r="640" spans="8:12" s="6" customFormat="1" ht="15">
      <c r="H640" s="50"/>
      <c r="I640" s="58"/>
      <c r="J640" s="20"/>
      <c r="L640" s="20"/>
    </row>
    <row r="641" spans="8:12" s="6" customFormat="1" ht="15">
      <c r="H641" s="50"/>
      <c r="I641" s="58"/>
      <c r="J641" s="20"/>
      <c r="L641" s="20"/>
    </row>
    <row r="642" spans="8:12" s="6" customFormat="1" ht="15">
      <c r="H642" s="50"/>
      <c r="I642" s="58"/>
      <c r="J642" s="20"/>
      <c r="L642" s="20"/>
    </row>
    <row r="643" spans="8:12" s="6" customFormat="1" ht="15">
      <c r="H643" s="50"/>
      <c r="I643" s="58"/>
      <c r="J643" s="20"/>
      <c r="L643" s="20"/>
    </row>
    <row r="644" spans="8:12" s="6" customFormat="1" ht="15">
      <c r="H644" s="50"/>
      <c r="I644" s="58"/>
      <c r="J644" s="20"/>
      <c r="L644" s="20"/>
    </row>
    <row r="645" spans="8:12" s="6" customFormat="1" ht="15">
      <c r="H645" s="50"/>
      <c r="I645" s="58"/>
      <c r="J645" s="20"/>
      <c r="L645" s="20"/>
    </row>
    <row r="646" spans="8:12" s="6" customFormat="1" ht="15">
      <c r="H646" s="50"/>
      <c r="I646" s="58"/>
      <c r="J646" s="20"/>
      <c r="L646" s="20"/>
    </row>
    <row r="647" spans="8:12" s="6" customFormat="1" ht="15">
      <c r="H647" s="50"/>
      <c r="I647" s="58"/>
      <c r="J647" s="20"/>
      <c r="L647" s="20"/>
    </row>
    <row r="648" spans="8:12" s="6" customFormat="1" ht="15">
      <c r="H648" s="50"/>
      <c r="I648" s="58"/>
      <c r="J648" s="20"/>
      <c r="L648" s="20"/>
    </row>
    <row r="649" spans="8:12" s="6" customFormat="1" ht="15">
      <c r="H649" s="50"/>
      <c r="I649" s="58"/>
      <c r="J649" s="20"/>
      <c r="L649" s="20"/>
    </row>
    <row r="650" spans="8:12" s="6" customFormat="1" ht="15">
      <c r="H650" s="50"/>
      <c r="I650" s="58"/>
      <c r="J650" s="20"/>
      <c r="L650" s="20"/>
    </row>
    <row r="651" spans="8:12" s="6" customFormat="1" ht="15">
      <c r="H651" s="50"/>
      <c r="I651" s="58"/>
      <c r="J651" s="20"/>
      <c r="L651" s="20"/>
    </row>
    <row r="652" spans="8:12" s="6" customFormat="1" ht="15">
      <c r="H652" s="50"/>
      <c r="I652" s="58"/>
      <c r="J652" s="20"/>
      <c r="L652" s="20"/>
    </row>
    <row r="653" spans="8:12" s="6" customFormat="1" ht="15">
      <c r="H653" s="50"/>
      <c r="I653" s="58"/>
      <c r="J653" s="20"/>
      <c r="L653" s="20"/>
    </row>
    <row r="654" spans="8:12" s="6" customFormat="1" ht="15">
      <c r="H654" s="50"/>
      <c r="I654" s="58"/>
      <c r="J654" s="20"/>
      <c r="L654" s="20"/>
    </row>
    <row r="655" spans="8:12" s="6" customFormat="1" ht="15">
      <c r="H655" s="50"/>
      <c r="I655" s="58"/>
      <c r="J655" s="20"/>
      <c r="L655" s="20"/>
    </row>
    <row r="656" spans="8:12" s="6" customFormat="1" ht="15">
      <c r="H656" s="50"/>
      <c r="I656" s="58"/>
      <c r="J656" s="20"/>
      <c r="L656" s="20"/>
    </row>
    <row r="657" spans="8:12" s="6" customFormat="1" ht="15">
      <c r="H657" s="50"/>
      <c r="I657" s="58"/>
      <c r="J657" s="20"/>
      <c r="L657" s="20"/>
    </row>
    <row r="658" spans="8:12" s="6" customFormat="1" ht="15">
      <c r="H658" s="50"/>
      <c r="I658" s="58"/>
      <c r="J658" s="20"/>
      <c r="L658" s="20"/>
    </row>
    <row r="659" spans="8:12" s="6" customFormat="1" ht="15">
      <c r="H659" s="50"/>
      <c r="I659" s="58"/>
      <c r="J659" s="20"/>
      <c r="L659" s="20"/>
    </row>
    <row r="660" spans="8:12" s="6" customFormat="1" ht="15">
      <c r="H660" s="50"/>
      <c r="I660" s="58"/>
      <c r="J660" s="20"/>
      <c r="L660" s="20"/>
    </row>
    <row r="661" spans="8:12" s="6" customFormat="1" ht="15">
      <c r="H661" s="50"/>
      <c r="I661" s="58"/>
      <c r="J661" s="20"/>
      <c r="L661" s="20"/>
    </row>
    <row r="662" spans="8:12" s="6" customFormat="1" ht="15">
      <c r="H662" s="50"/>
      <c r="I662" s="58"/>
      <c r="J662" s="20"/>
      <c r="L662" s="20"/>
    </row>
    <row r="663" spans="8:12" s="6" customFormat="1" ht="15">
      <c r="H663" s="50"/>
      <c r="I663" s="58"/>
      <c r="J663" s="20"/>
      <c r="L663" s="20"/>
    </row>
    <row r="664" spans="8:12" s="6" customFormat="1" ht="15">
      <c r="H664" s="50"/>
      <c r="I664" s="58"/>
      <c r="J664" s="20"/>
      <c r="L664" s="20"/>
    </row>
    <row r="665" spans="8:12" s="6" customFormat="1" ht="15">
      <c r="H665" s="50"/>
      <c r="I665" s="58"/>
      <c r="J665" s="20"/>
      <c r="L665" s="20"/>
    </row>
    <row r="666" spans="8:12" s="6" customFormat="1" ht="15">
      <c r="H666" s="50"/>
      <c r="I666" s="58"/>
      <c r="J666" s="20"/>
      <c r="L666" s="20"/>
    </row>
    <row r="667" spans="8:12" s="6" customFormat="1" ht="15">
      <c r="H667" s="50"/>
      <c r="I667" s="58"/>
      <c r="J667" s="20"/>
      <c r="L667" s="20"/>
    </row>
    <row r="668" spans="8:12" s="6" customFormat="1" ht="15">
      <c r="H668" s="50"/>
      <c r="I668" s="58"/>
      <c r="J668" s="20"/>
      <c r="L668" s="20"/>
    </row>
    <row r="669" spans="8:12" s="6" customFormat="1" ht="15">
      <c r="H669" s="50"/>
      <c r="I669" s="58"/>
      <c r="J669" s="20"/>
      <c r="L669" s="20"/>
    </row>
    <row r="670" spans="8:12" s="6" customFormat="1" ht="15">
      <c r="H670" s="50"/>
      <c r="I670" s="58"/>
      <c r="J670" s="20"/>
      <c r="L670" s="20"/>
    </row>
    <row r="671" spans="8:12" s="6" customFormat="1" ht="15">
      <c r="H671" s="50"/>
      <c r="I671" s="58"/>
      <c r="J671" s="20"/>
      <c r="L671" s="20"/>
    </row>
    <row r="672" spans="8:12" s="6" customFormat="1" ht="15">
      <c r="H672" s="50"/>
      <c r="I672" s="58"/>
      <c r="J672" s="20"/>
      <c r="L672" s="20"/>
    </row>
    <row r="673" spans="8:12" s="6" customFormat="1" ht="15">
      <c r="H673" s="50"/>
      <c r="I673" s="58"/>
      <c r="J673" s="20"/>
      <c r="L673" s="20"/>
    </row>
    <row r="674" spans="8:12" s="6" customFormat="1" ht="15">
      <c r="H674" s="50"/>
      <c r="I674" s="58"/>
      <c r="J674" s="20"/>
      <c r="L674" s="20"/>
    </row>
    <row r="675" spans="8:12" s="6" customFormat="1" ht="15">
      <c r="H675" s="50"/>
      <c r="I675" s="58"/>
      <c r="J675" s="20"/>
      <c r="L675" s="20"/>
    </row>
    <row r="676" spans="8:12" s="6" customFormat="1" ht="15">
      <c r="H676" s="50"/>
      <c r="I676" s="58"/>
      <c r="J676" s="20"/>
      <c r="L676" s="20"/>
    </row>
    <row r="677" spans="8:12" s="6" customFormat="1" ht="15">
      <c r="H677" s="50"/>
      <c r="I677" s="58"/>
      <c r="J677" s="20"/>
      <c r="L677" s="20"/>
    </row>
    <row r="678" spans="8:12" s="6" customFormat="1" ht="15">
      <c r="H678" s="50"/>
      <c r="I678" s="58"/>
      <c r="J678" s="20"/>
      <c r="L678" s="20"/>
    </row>
    <row r="679" spans="8:12" s="6" customFormat="1" ht="15">
      <c r="H679" s="50"/>
      <c r="I679" s="58"/>
      <c r="J679" s="20"/>
      <c r="L679" s="20"/>
    </row>
    <row r="680" spans="8:12" s="6" customFormat="1" ht="15">
      <c r="H680" s="50"/>
      <c r="I680" s="58"/>
      <c r="J680" s="20"/>
      <c r="L680" s="20"/>
    </row>
    <row r="681" spans="8:12" s="6" customFormat="1" ht="15">
      <c r="H681" s="50"/>
      <c r="I681" s="58"/>
      <c r="J681" s="20"/>
      <c r="L681" s="20"/>
    </row>
    <row r="682" spans="8:12" s="6" customFormat="1" ht="15">
      <c r="H682" s="50"/>
      <c r="I682" s="58"/>
      <c r="J682" s="20"/>
      <c r="L682" s="20"/>
    </row>
    <row r="683" spans="8:12" s="6" customFormat="1" ht="15">
      <c r="H683" s="50"/>
      <c r="I683" s="58"/>
      <c r="J683" s="20"/>
      <c r="L683" s="20"/>
    </row>
    <row r="684" spans="8:12" s="6" customFormat="1" ht="15">
      <c r="H684" s="50"/>
      <c r="I684" s="58"/>
      <c r="J684" s="20"/>
      <c r="L684" s="20"/>
    </row>
    <row r="685" spans="8:12" s="6" customFormat="1" ht="15">
      <c r="H685" s="50"/>
      <c r="I685" s="58"/>
      <c r="J685" s="20"/>
      <c r="L685" s="20"/>
    </row>
    <row r="686" spans="8:12" s="6" customFormat="1" ht="15">
      <c r="H686" s="50"/>
      <c r="I686" s="58"/>
      <c r="J686" s="20"/>
      <c r="L686" s="20"/>
    </row>
    <row r="687" spans="8:12" s="6" customFormat="1" ht="15">
      <c r="H687" s="50"/>
      <c r="I687" s="58"/>
      <c r="J687" s="20"/>
      <c r="L687" s="20"/>
    </row>
    <row r="688" spans="8:12" s="6" customFormat="1" ht="15">
      <c r="H688" s="50"/>
      <c r="I688" s="58"/>
      <c r="J688" s="20"/>
      <c r="L688" s="20"/>
    </row>
    <row r="689" spans="8:12" s="6" customFormat="1" ht="15">
      <c r="H689" s="50"/>
      <c r="I689" s="58"/>
      <c r="J689" s="20"/>
      <c r="L689" s="20"/>
    </row>
    <row r="690" spans="8:12" s="6" customFormat="1" ht="15">
      <c r="H690" s="50"/>
      <c r="I690" s="58"/>
      <c r="J690" s="20"/>
      <c r="L690" s="20"/>
    </row>
    <row r="691" spans="8:12" s="6" customFormat="1" ht="15">
      <c r="H691" s="50"/>
      <c r="I691" s="58"/>
      <c r="J691" s="20"/>
      <c r="L691" s="20"/>
    </row>
    <row r="692" spans="8:12" s="6" customFormat="1" ht="15">
      <c r="H692" s="50"/>
      <c r="I692" s="58"/>
      <c r="J692" s="20"/>
      <c r="L692" s="20"/>
    </row>
    <row r="693" spans="8:12" s="6" customFormat="1" ht="15">
      <c r="H693" s="50"/>
      <c r="I693" s="58"/>
      <c r="J693" s="20"/>
      <c r="L693" s="20"/>
    </row>
    <row r="694" spans="8:12" s="6" customFormat="1" ht="15">
      <c r="H694" s="50"/>
      <c r="I694" s="58"/>
      <c r="J694" s="20"/>
      <c r="L694" s="20"/>
    </row>
    <row r="695" spans="8:12" s="6" customFormat="1" ht="15">
      <c r="H695" s="50"/>
      <c r="I695" s="58"/>
      <c r="J695" s="20"/>
      <c r="L695" s="20"/>
    </row>
    <row r="696" spans="8:12" s="6" customFormat="1" ht="15">
      <c r="H696" s="50"/>
      <c r="I696" s="58"/>
      <c r="J696" s="20"/>
      <c r="L696" s="20"/>
    </row>
    <row r="697" spans="8:12" s="6" customFormat="1" ht="15">
      <c r="H697" s="50"/>
      <c r="I697" s="58"/>
      <c r="J697" s="20"/>
      <c r="L697" s="20"/>
    </row>
    <row r="698" spans="8:12" s="6" customFormat="1" ht="15">
      <c r="H698" s="50"/>
      <c r="I698" s="58"/>
      <c r="J698" s="20"/>
      <c r="L698" s="20"/>
    </row>
    <row r="699" spans="8:12" s="6" customFormat="1" ht="15">
      <c r="H699" s="50"/>
      <c r="I699" s="58"/>
      <c r="J699" s="20"/>
      <c r="L699" s="20"/>
    </row>
    <row r="700" spans="8:12" s="6" customFormat="1" ht="15">
      <c r="H700" s="50"/>
      <c r="I700" s="58"/>
      <c r="J700" s="20"/>
      <c r="L700" s="20"/>
    </row>
    <row r="701" spans="8:12" s="6" customFormat="1" ht="15">
      <c r="H701" s="50"/>
      <c r="I701" s="58"/>
      <c r="J701" s="20"/>
      <c r="L701" s="20"/>
    </row>
    <row r="702" spans="1:10" ht="15">
      <c r="A702" s="6"/>
      <c r="B702" s="6"/>
      <c r="C702" s="6"/>
      <c r="D702" s="6"/>
      <c r="E702" s="6"/>
      <c r="F702" s="6"/>
      <c r="G702" s="6"/>
      <c r="H702" s="50"/>
      <c r="I702" s="58"/>
      <c r="J702" s="20"/>
    </row>
  </sheetData>
  <sheetProtection/>
  <mergeCells count="400">
    <mergeCell ref="A390:J390"/>
    <mergeCell ref="H448:H449"/>
    <mergeCell ref="I448:I449"/>
    <mergeCell ref="J448:J449"/>
    <mergeCell ref="A452:I452"/>
    <mergeCell ref="A448:A449"/>
    <mergeCell ref="B448:B449"/>
    <mergeCell ref="C448:D448"/>
    <mergeCell ref="E448:E449"/>
    <mergeCell ref="F448:F449"/>
    <mergeCell ref="G448:G449"/>
    <mergeCell ref="A395:J395"/>
    <mergeCell ref="A1:J1"/>
    <mergeCell ref="H153:H154"/>
    <mergeCell ref="I153:I154"/>
    <mergeCell ref="J153:J154"/>
    <mergeCell ref="A216:A220"/>
    <mergeCell ref="A213:A214"/>
    <mergeCell ref="H259:H260"/>
    <mergeCell ref="A228:J228"/>
    <mergeCell ref="A387:I387"/>
    <mergeCell ref="A254:H254"/>
    <mergeCell ref="B203:B204"/>
    <mergeCell ref="B216:B220"/>
    <mergeCell ref="A226:I226"/>
    <mergeCell ref="G231:G232"/>
    <mergeCell ref="A227:J227"/>
    <mergeCell ref="F259:F260"/>
    <mergeCell ref="A233:A253"/>
    <mergeCell ref="A261:I261"/>
    <mergeCell ref="A417:G417"/>
    <mergeCell ref="C411:C412"/>
    <mergeCell ref="H231:H232"/>
    <mergeCell ref="A418:I418"/>
    <mergeCell ref="H398:H399"/>
    <mergeCell ref="E259:E260"/>
    <mergeCell ref="G259:G260"/>
    <mergeCell ref="A256:J256"/>
    <mergeCell ref="A400:A416"/>
    <mergeCell ref="B259:B260"/>
    <mergeCell ref="A425:A429"/>
    <mergeCell ref="E434:E435"/>
    <mergeCell ref="A420:J420"/>
    <mergeCell ref="J434:J435"/>
    <mergeCell ref="J423:J424"/>
    <mergeCell ref="G423:G424"/>
    <mergeCell ref="A432:J432"/>
    <mergeCell ref="A421:J421"/>
    <mergeCell ref="C423:D423"/>
    <mergeCell ref="H352:H353"/>
    <mergeCell ref="A438:J438"/>
    <mergeCell ref="B425:B429"/>
    <mergeCell ref="A430:I430"/>
    <mergeCell ref="A423:A424"/>
    <mergeCell ref="B423:B424"/>
    <mergeCell ref="B434:B435"/>
    <mergeCell ref="F423:F424"/>
    <mergeCell ref="A434:A435"/>
    <mergeCell ref="E423:E424"/>
    <mergeCell ref="A221:A223"/>
    <mergeCell ref="J231:J232"/>
    <mergeCell ref="A225:I225"/>
    <mergeCell ref="F231:F232"/>
    <mergeCell ref="A231:A232"/>
    <mergeCell ref="E231:E232"/>
    <mergeCell ref="C231:D231"/>
    <mergeCell ref="B231:B232"/>
    <mergeCell ref="A279:I279"/>
    <mergeCell ref="A259:A260"/>
    <mergeCell ref="A379:A380"/>
    <mergeCell ref="F379:F380"/>
    <mergeCell ref="A299:I299"/>
    <mergeCell ref="A356:I356"/>
    <mergeCell ref="A297:I297"/>
    <mergeCell ref="A360:J360"/>
    <mergeCell ref="A361:J361"/>
    <mergeCell ref="A307:E307"/>
    <mergeCell ref="A346:J346"/>
    <mergeCell ref="H317:H318"/>
    <mergeCell ref="A277:H277"/>
    <mergeCell ref="A280:J280"/>
    <mergeCell ref="A389:J389"/>
    <mergeCell ref="J352:J353"/>
    <mergeCell ref="A352:A353"/>
    <mergeCell ref="B352:B353"/>
    <mergeCell ref="A374:J374"/>
    <mergeCell ref="A386:I386"/>
    <mergeCell ref="A373:J373"/>
    <mergeCell ref="C379:D379"/>
    <mergeCell ref="A377:J377"/>
    <mergeCell ref="A365:A366"/>
    <mergeCell ref="J365:J366"/>
    <mergeCell ref="A362:J362"/>
    <mergeCell ref="C365:D365"/>
    <mergeCell ref="A368:I368"/>
    <mergeCell ref="A372:J372"/>
    <mergeCell ref="B365:B366"/>
    <mergeCell ref="A363:J363"/>
    <mergeCell ref="A359:J359"/>
    <mergeCell ref="A458:B458"/>
    <mergeCell ref="G365:G366"/>
    <mergeCell ref="B379:B380"/>
    <mergeCell ref="C434:D434"/>
    <mergeCell ref="H423:H424"/>
    <mergeCell ref="J379:J380"/>
    <mergeCell ref="H365:H366"/>
    <mergeCell ref="A445:J445"/>
    <mergeCell ref="A388:I388"/>
    <mergeCell ref="F365:F366"/>
    <mergeCell ref="A381:A385"/>
    <mergeCell ref="B28:H28"/>
    <mergeCell ref="A443:J443"/>
    <mergeCell ref="A442:J442"/>
    <mergeCell ref="I434:I435"/>
    <mergeCell ref="H434:H435"/>
    <mergeCell ref="A394:J394"/>
    <mergeCell ref="J288:J289"/>
    <mergeCell ref="A281:J281"/>
    <mergeCell ref="F193:F194"/>
    <mergeCell ref="E365:E366"/>
    <mergeCell ref="B21:H21"/>
    <mergeCell ref="G41:G42"/>
    <mergeCell ref="A34:J34"/>
    <mergeCell ref="J41:J42"/>
    <mergeCell ref="E41:E42"/>
    <mergeCell ref="H41:H42"/>
    <mergeCell ref="A203:A204"/>
    <mergeCell ref="A41:A42"/>
    <mergeCell ref="F41:F42"/>
    <mergeCell ref="A32:J32"/>
    <mergeCell ref="A35:J35"/>
    <mergeCell ref="A470:C470"/>
    <mergeCell ref="A422:G422"/>
    <mergeCell ref="C462:J462"/>
    <mergeCell ref="C463:J463"/>
    <mergeCell ref="F434:F435"/>
    <mergeCell ref="G434:G435"/>
    <mergeCell ref="A466:J466"/>
    <mergeCell ref="A468:C468"/>
    <mergeCell ref="A460:B460"/>
    <mergeCell ref="C460:J460"/>
    <mergeCell ref="C461:J461"/>
    <mergeCell ref="A454:J454"/>
    <mergeCell ref="C464:J464"/>
    <mergeCell ref="A397:J397"/>
    <mergeCell ref="A398:A399"/>
    <mergeCell ref="B398:B399"/>
    <mergeCell ref="C409:C410"/>
    <mergeCell ref="I398:I399"/>
    <mergeCell ref="E398:E399"/>
    <mergeCell ref="G398:G399"/>
    <mergeCell ref="C403:C404"/>
    <mergeCell ref="C398:D398"/>
    <mergeCell ref="F398:F399"/>
    <mergeCell ref="C406:C407"/>
    <mergeCell ref="B25:F25"/>
    <mergeCell ref="G379:G380"/>
    <mergeCell ref="A375:J375"/>
    <mergeCell ref="H379:H380"/>
    <mergeCell ref="E379:E380"/>
    <mergeCell ref="A376:J376"/>
    <mergeCell ref="A143:J143"/>
    <mergeCell ref="A396:J396"/>
    <mergeCell ref="A43:A68"/>
    <mergeCell ref="A392:J392"/>
    <mergeCell ref="A187:J187"/>
    <mergeCell ref="F203:F204"/>
    <mergeCell ref="G178:G179"/>
    <mergeCell ref="B78:B79"/>
    <mergeCell ref="C178:D178"/>
    <mergeCell ref="J203:J204"/>
    <mergeCell ref="A88:I88"/>
    <mergeCell ref="A85:J85"/>
    <mergeCell ref="J78:J79"/>
    <mergeCell ref="A393:J393"/>
    <mergeCell ref="J398:J399"/>
    <mergeCell ref="A278:I278"/>
    <mergeCell ref="A185:H185"/>
    <mergeCell ref="A200:J200"/>
    <mergeCell ref="A201:J201"/>
    <mergeCell ref="E203:E204"/>
    <mergeCell ref="H203:H204"/>
    <mergeCell ref="B193:B194"/>
    <mergeCell ref="H193:H194"/>
    <mergeCell ref="B30:G30"/>
    <mergeCell ref="C193:D193"/>
    <mergeCell ref="G193:G194"/>
    <mergeCell ref="J193:J194"/>
    <mergeCell ref="A155:I155"/>
    <mergeCell ref="C41:D41"/>
    <mergeCell ref="A178:A179"/>
    <mergeCell ref="B178:B179"/>
    <mergeCell ref="A39:H39"/>
    <mergeCell ref="I41:I42"/>
    <mergeCell ref="B13:F13"/>
    <mergeCell ref="B22:F22"/>
    <mergeCell ref="B18:F18"/>
    <mergeCell ref="A120:I120"/>
    <mergeCell ref="A176:F176"/>
    <mergeCell ref="A69:G69"/>
    <mergeCell ref="A71:J71"/>
    <mergeCell ref="E78:E79"/>
    <mergeCell ref="A153:A154"/>
    <mergeCell ref="B19:F19"/>
    <mergeCell ref="B17:H17"/>
    <mergeCell ref="A70:I70"/>
    <mergeCell ref="B24:H24"/>
    <mergeCell ref="A170:J170"/>
    <mergeCell ref="A7:J7"/>
    <mergeCell ref="A9:J9"/>
    <mergeCell ref="A11:J11"/>
    <mergeCell ref="A33:J33"/>
    <mergeCell ref="B41:B42"/>
    <mergeCell ref="B12:H12"/>
    <mergeCell ref="B14:F14"/>
    <mergeCell ref="F78:F79"/>
    <mergeCell ref="I78:I79"/>
    <mergeCell ref="A72:J72"/>
    <mergeCell ref="A76:G76"/>
    <mergeCell ref="G78:G79"/>
    <mergeCell ref="C78:D78"/>
    <mergeCell ref="A78:A79"/>
    <mergeCell ref="H78:H79"/>
    <mergeCell ref="B26:F26"/>
    <mergeCell ref="A129:A130"/>
    <mergeCell ref="H93:H94"/>
    <mergeCell ref="I93:I94"/>
    <mergeCell ref="J93:J94"/>
    <mergeCell ref="A90:J90"/>
    <mergeCell ref="F93:F94"/>
    <mergeCell ref="G93:G94"/>
    <mergeCell ref="A119:G119"/>
    <mergeCell ref="A93:A94"/>
    <mergeCell ref="B129:B130"/>
    <mergeCell ref="I151:I152"/>
    <mergeCell ref="J151:J152"/>
    <mergeCell ref="A141:I141"/>
    <mergeCell ref="A140:G140"/>
    <mergeCell ref="A86:A87"/>
    <mergeCell ref="B93:B94"/>
    <mergeCell ref="C93:D93"/>
    <mergeCell ref="E93:E94"/>
    <mergeCell ref="A95:A117"/>
    <mergeCell ref="A91:J91"/>
    <mergeCell ref="B153:B154"/>
    <mergeCell ref="F151:F152"/>
    <mergeCell ref="A142:J142"/>
    <mergeCell ref="H178:H179"/>
    <mergeCell ref="A122:J122"/>
    <mergeCell ref="A123:J123"/>
    <mergeCell ref="A127:G127"/>
    <mergeCell ref="G151:G152"/>
    <mergeCell ref="A149:I149"/>
    <mergeCell ref="H151:H152"/>
    <mergeCell ref="A172:I172"/>
    <mergeCell ref="A195:A196"/>
    <mergeCell ref="E193:E194"/>
    <mergeCell ref="A151:A152"/>
    <mergeCell ref="B151:B152"/>
    <mergeCell ref="C151:D151"/>
    <mergeCell ref="E151:E152"/>
    <mergeCell ref="A191:J191"/>
    <mergeCell ref="A193:A194"/>
    <mergeCell ref="G153:G154"/>
    <mergeCell ref="G203:G204"/>
    <mergeCell ref="C216:C220"/>
    <mergeCell ref="A255:J255"/>
    <mergeCell ref="C153:C154"/>
    <mergeCell ref="E153:E154"/>
    <mergeCell ref="F153:F154"/>
    <mergeCell ref="A186:J186"/>
    <mergeCell ref="J178:J179"/>
    <mergeCell ref="E178:E179"/>
    <mergeCell ref="D153:D154"/>
    <mergeCell ref="A288:A289"/>
    <mergeCell ref="A302:J302"/>
    <mergeCell ref="A301:J301"/>
    <mergeCell ref="J259:J260"/>
    <mergeCell ref="A197:H197"/>
    <mergeCell ref="C259:D259"/>
    <mergeCell ref="B206:B212"/>
    <mergeCell ref="A262:A276"/>
    <mergeCell ref="C203:D203"/>
    <mergeCell ref="A206:A212"/>
    <mergeCell ref="H309:H310"/>
    <mergeCell ref="A320:J320"/>
    <mergeCell ref="C309:D309"/>
    <mergeCell ref="A282:J282"/>
    <mergeCell ref="E288:E289"/>
    <mergeCell ref="G288:G289"/>
    <mergeCell ref="A303:J303"/>
    <mergeCell ref="F288:F289"/>
    <mergeCell ref="C288:D288"/>
    <mergeCell ref="H288:H289"/>
    <mergeCell ref="A348:J348"/>
    <mergeCell ref="A350:J350"/>
    <mergeCell ref="A323:J323"/>
    <mergeCell ref="G324:G325"/>
    <mergeCell ref="A332:J332"/>
    <mergeCell ref="A333:J333"/>
    <mergeCell ref="A342:J342"/>
    <mergeCell ref="F324:F325"/>
    <mergeCell ref="E324:E325"/>
    <mergeCell ref="A345:J345"/>
    <mergeCell ref="C317:D317"/>
    <mergeCell ref="I309:I310"/>
    <mergeCell ref="G309:G310"/>
    <mergeCell ref="A315:G315"/>
    <mergeCell ref="A309:A310"/>
    <mergeCell ref="A321:J321"/>
    <mergeCell ref="E317:E318"/>
    <mergeCell ref="E309:E310"/>
    <mergeCell ref="F309:F310"/>
    <mergeCell ref="B309:B310"/>
    <mergeCell ref="A472:J472"/>
    <mergeCell ref="C324:D324"/>
    <mergeCell ref="H324:H325"/>
    <mergeCell ref="A324:A325"/>
    <mergeCell ref="A328:J328"/>
    <mergeCell ref="A322:J322"/>
    <mergeCell ref="A343:J343"/>
    <mergeCell ref="C458:J458"/>
    <mergeCell ref="A370:J370"/>
    <mergeCell ref="J324:J325"/>
    <mergeCell ref="A358:J358"/>
    <mergeCell ref="B338:B339"/>
    <mergeCell ref="C338:C339"/>
    <mergeCell ref="G352:G353"/>
    <mergeCell ref="C352:D352"/>
    <mergeCell ref="F352:F353"/>
    <mergeCell ref="A349:J349"/>
    <mergeCell ref="A344:J344"/>
    <mergeCell ref="E352:E353"/>
    <mergeCell ref="A347:J347"/>
    <mergeCell ref="A341:J341"/>
    <mergeCell ref="I317:I318"/>
    <mergeCell ref="J317:J318"/>
    <mergeCell ref="A80:A83"/>
    <mergeCell ref="B80:B83"/>
    <mergeCell ref="B86:B87"/>
    <mergeCell ref="A298:I298"/>
    <mergeCell ref="A224:I224"/>
    <mergeCell ref="B213:B214"/>
    <mergeCell ref="A308:G308"/>
    <mergeCell ref="B15:F15"/>
    <mergeCell ref="G336:G337"/>
    <mergeCell ref="H336:H337"/>
    <mergeCell ref="J336:J337"/>
    <mergeCell ref="B336:B337"/>
    <mergeCell ref="C336:D336"/>
    <mergeCell ref="A329:J329"/>
    <mergeCell ref="A304:H304"/>
    <mergeCell ref="C305:H305"/>
    <mergeCell ref="J129:J130"/>
    <mergeCell ref="A340:I340"/>
    <mergeCell ref="A338:A339"/>
    <mergeCell ref="A336:A337"/>
    <mergeCell ref="A330:J330"/>
    <mergeCell ref="A331:J331"/>
    <mergeCell ref="B288:B289"/>
    <mergeCell ref="C306:H306"/>
    <mergeCell ref="B324:B325"/>
    <mergeCell ref="A317:A318"/>
    <mergeCell ref="J309:J310"/>
    <mergeCell ref="A132:A135"/>
    <mergeCell ref="E336:E337"/>
    <mergeCell ref="A334:J334"/>
    <mergeCell ref="C129:D129"/>
    <mergeCell ref="G129:G130"/>
    <mergeCell ref="H129:H130"/>
    <mergeCell ref="F336:F337"/>
    <mergeCell ref="E129:E130"/>
    <mergeCell ref="F129:F130"/>
    <mergeCell ref="I129:I130"/>
    <mergeCell ref="A313:H313"/>
    <mergeCell ref="A314:E314"/>
    <mergeCell ref="F317:F318"/>
    <mergeCell ref="G317:G318"/>
    <mergeCell ref="B317:B318"/>
    <mergeCell ref="A137:A138"/>
    <mergeCell ref="B137:B138"/>
    <mergeCell ref="F178:F179"/>
    <mergeCell ref="A286:J286"/>
    <mergeCell ref="H164:H165"/>
    <mergeCell ref="B381:B385"/>
    <mergeCell ref="A156:J156"/>
    <mergeCell ref="A158:I158"/>
    <mergeCell ref="A162:F162"/>
    <mergeCell ref="A164:A165"/>
    <mergeCell ref="B164:B165"/>
    <mergeCell ref="C164:D164"/>
    <mergeCell ref="E164:E165"/>
    <mergeCell ref="F164:F165"/>
    <mergeCell ref="G164:G165"/>
    <mergeCell ref="J164:J165"/>
    <mergeCell ref="A160:H160"/>
    <mergeCell ref="A166:A168"/>
    <mergeCell ref="B166:B168"/>
    <mergeCell ref="C166:C168"/>
    <mergeCell ref="A169:I169"/>
  </mergeCells>
  <printOptions horizontalCentered="1" verticalCentered="1"/>
  <pageMargins left="0.3937007874015748" right="0.3937007874015748" top="0.3937007874015748" bottom="0.3937007874015748" header="0.5118110236220472" footer="0.1968503937007874"/>
  <pageSetup horizontalDpi="600" verticalDpi="600" orientation="landscape" paperSize="9" scale="85" r:id="rId2"/>
  <headerFooter alignWithMargins="0">
    <oddFooter>&amp;L&amp;"7,Normale"&amp;6Azienda  Unità  Sanitaria Locale  4 - Teramo&amp;C&amp;8&amp;P/&amp;N&amp;R&amp;6Inventario B.I. Disponibili aggiornato al 31.12.2015
</oddFooter>
  </headerFooter>
  <rowBreaks count="34" manualBreakCount="34">
    <brk id="10" max="255" man="1"/>
    <brk id="31" max="9" man="1"/>
    <brk id="32" max="9" man="1"/>
    <brk id="33" max="9" man="1"/>
    <brk id="70" max="9" man="1"/>
    <brk id="89" max="9" man="1"/>
    <brk id="121" max="9" man="1"/>
    <brk id="141" max="255" man="1"/>
    <brk id="155" max="9" man="1"/>
    <brk id="169" max="9" man="1"/>
    <brk id="185" max="9" man="1"/>
    <brk id="199" max="9" man="1"/>
    <brk id="226" max="9" man="1"/>
    <brk id="254" max="9" man="1"/>
    <brk id="280" max="9" man="1"/>
    <brk id="301" max="9" man="1"/>
    <brk id="302" max="9" man="1"/>
    <brk id="328" max="9" man="1"/>
    <brk id="329" max="255" man="1"/>
    <brk id="343" max="255" man="1"/>
    <brk id="344" max="9" man="1"/>
    <brk id="345" max="9" man="1"/>
    <brk id="357" max="9" man="1"/>
    <brk id="358" max="9" man="1"/>
    <brk id="371" max="9" man="1"/>
    <brk id="372" max="255" man="1"/>
    <brk id="373" max="9" man="1"/>
    <brk id="391" max="9" man="1"/>
    <brk id="392" max="9" man="1"/>
    <brk id="393" max="9" man="1"/>
    <brk id="419" max="9" man="1"/>
    <brk id="441" max="9" man="1"/>
    <brk id="442" max="9" man="1"/>
    <brk id="4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2"/>
  <sheetViews>
    <sheetView view="pageBreakPreview" zoomScale="71" zoomScaleSheetLayoutView="71" workbookViewId="0" topLeftCell="A55">
      <selection activeCell="A393" sqref="A393:J393"/>
    </sheetView>
  </sheetViews>
  <sheetFormatPr defaultColWidth="9.140625" defaultRowHeight="12.75"/>
  <cols>
    <col min="1" max="1" width="23.421875" style="126" customWidth="1"/>
    <col min="2" max="2" width="17.57421875" style="15" customWidth="1"/>
    <col min="3" max="3" width="19.8515625" style="15" customWidth="1"/>
    <col min="4" max="4" width="20.00390625" style="15" customWidth="1"/>
    <col min="5" max="5" width="2.140625" style="15" customWidth="1"/>
    <col min="6" max="6" width="18.00390625" style="15" customWidth="1"/>
    <col min="7" max="7" width="21.28125" style="71" customWidth="1"/>
    <col min="8" max="8" width="2.140625" style="15" customWidth="1"/>
    <col min="9" max="9" width="19.7109375" style="15" customWidth="1"/>
    <col min="10" max="10" width="20.7109375" style="15" customWidth="1"/>
    <col min="11" max="11" width="21.57421875" style="15" customWidth="1"/>
    <col min="12" max="12" width="33.57421875" style="0" bestFit="1" customWidth="1"/>
    <col min="13" max="13" width="31.00390625" style="15" bestFit="1" customWidth="1"/>
    <col min="17" max="17" width="10.57421875" style="0" bestFit="1" customWidth="1"/>
  </cols>
  <sheetData>
    <row r="1" spans="1:11" ht="27" customHeight="1" thickBot="1">
      <c r="A1" s="600" t="s">
        <v>386</v>
      </c>
      <c r="B1" s="601"/>
      <c r="C1" s="601"/>
      <c r="D1" s="601"/>
      <c r="E1" s="601"/>
      <c r="F1" s="601"/>
      <c r="G1" s="601"/>
      <c r="H1" s="601"/>
      <c r="I1" s="601"/>
      <c r="J1" s="601"/>
      <c r="K1" s="602"/>
    </row>
    <row r="2" ht="13.5" thickBot="1"/>
    <row r="3" spans="1:13" s="78" customFormat="1" ht="26.25" customHeight="1" thickBot="1">
      <c r="A3" s="642" t="s">
        <v>105</v>
      </c>
      <c r="B3" s="643"/>
      <c r="C3" s="643"/>
      <c r="D3" s="643"/>
      <c r="E3" s="643"/>
      <c r="F3" s="643"/>
      <c r="G3" s="643"/>
      <c r="H3" s="643"/>
      <c r="I3" s="643"/>
      <c r="J3" s="643"/>
      <c r="K3" s="644"/>
      <c r="M3" s="333"/>
    </row>
    <row r="4" spans="1:13" s="133" customFormat="1" ht="48" customHeight="1" thickBot="1">
      <c r="A4" s="140" t="s">
        <v>106</v>
      </c>
      <c r="B4" s="141" t="s">
        <v>107</v>
      </c>
      <c r="C4" s="386" t="s">
        <v>336</v>
      </c>
      <c r="D4" s="257" t="s">
        <v>337</v>
      </c>
      <c r="E4" s="142"/>
      <c r="F4" s="143" t="s">
        <v>2</v>
      </c>
      <c r="G4" s="144" t="s">
        <v>338</v>
      </c>
      <c r="H4" s="142"/>
      <c r="I4" s="166" t="s">
        <v>345</v>
      </c>
      <c r="J4" s="166" t="s">
        <v>340</v>
      </c>
      <c r="K4" s="263" t="s">
        <v>339</v>
      </c>
      <c r="M4" s="334"/>
    </row>
    <row r="5" spans="1:13" s="170" customFormat="1" ht="18" customHeight="1">
      <c r="A5" s="661" t="s">
        <v>108</v>
      </c>
      <c r="B5" s="649">
        <v>32160.22</v>
      </c>
      <c r="C5" s="654">
        <v>4874984.26</v>
      </c>
      <c r="D5" s="648">
        <v>15477550</v>
      </c>
      <c r="E5" s="169"/>
      <c r="F5" s="658">
        <f>B5*1.25</f>
        <v>40200.275</v>
      </c>
      <c r="G5" s="654">
        <f>(C5+D5)*1.05</f>
        <v>21370160.972999997</v>
      </c>
      <c r="H5" s="169"/>
      <c r="I5" s="656">
        <f>F5*1.2</f>
        <v>48240.33</v>
      </c>
      <c r="J5" s="654">
        <f>(C5*1.05)*1.2</f>
        <v>6142480.1676</v>
      </c>
      <c r="K5" s="654">
        <f>(D5*1.05)*1.4</f>
        <v>22751998.5</v>
      </c>
      <c r="M5" s="192"/>
    </row>
    <row r="6" spans="1:13" s="170" customFormat="1" ht="16.5" customHeight="1">
      <c r="A6" s="661"/>
      <c r="B6" s="649"/>
      <c r="C6" s="649"/>
      <c r="D6" s="649"/>
      <c r="E6" s="171"/>
      <c r="F6" s="658"/>
      <c r="G6" s="649"/>
      <c r="H6" s="171"/>
      <c r="I6" s="656"/>
      <c r="J6" s="649"/>
      <c r="K6" s="649"/>
      <c r="L6" s="192"/>
      <c r="M6" s="192"/>
    </row>
    <row r="7" spans="1:13" s="170" customFormat="1" ht="16.5" customHeight="1">
      <c r="A7" s="662"/>
      <c r="B7" s="650"/>
      <c r="C7" s="650"/>
      <c r="D7" s="650"/>
      <c r="E7" s="171"/>
      <c r="F7" s="659"/>
      <c r="G7" s="650"/>
      <c r="H7" s="171"/>
      <c r="I7" s="657"/>
      <c r="J7" s="650"/>
      <c r="K7" s="650"/>
      <c r="L7" s="192"/>
      <c r="M7" s="192"/>
    </row>
    <row r="8" spans="1:13" s="393" customFormat="1" ht="26.25" customHeight="1">
      <c r="A8" s="388" t="s">
        <v>174</v>
      </c>
      <c r="B8" s="389"/>
      <c r="C8" s="390">
        <v>1212712.85</v>
      </c>
      <c r="D8" s="389"/>
      <c r="E8" s="155"/>
      <c r="F8" s="391"/>
      <c r="G8" s="390">
        <f>C8+D8</f>
        <v>1212712.85</v>
      </c>
      <c r="H8" s="155"/>
      <c r="I8" s="389"/>
      <c r="J8" s="390">
        <f>C8+D8</f>
        <v>1212712.85</v>
      </c>
      <c r="K8" s="392"/>
      <c r="L8" s="395"/>
      <c r="M8" s="395"/>
    </row>
    <row r="9" spans="1:13" s="165" customFormat="1" ht="22.5" customHeight="1">
      <c r="A9" s="284" t="s">
        <v>278</v>
      </c>
      <c r="B9" s="285">
        <v>0</v>
      </c>
      <c r="C9" s="286">
        <v>0</v>
      </c>
      <c r="D9" s="286">
        <v>202451</v>
      </c>
      <c r="E9" s="189"/>
      <c r="F9" s="285">
        <v>0</v>
      </c>
      <c r="G9" s="286">
        <f>D9*1.05</f>
        <v>212573.55000000002</v>
      </c>
      <c r="H9" s="189"/>
      <c r="I9" s="218">
        <v>0</v>
      </c>
      <c r="J9" s="286">
        <v>0</v>
      </c>
      <c r="K9" s="286">
        <f>(D9*1.05)*1.4</f>
        <v>297602.97000000003</v>
      </c>
      <c r="M9" s="336"/>
    </row>
    <row r="10" spans="1:13" s="165" customFormat="1" ht="22.5" customHeight="1">
      <c r="A10" s="284" t="s">
        <v>370</v>
      </c>
      <c r="B10" s="285">
        <v>0</v>
      </c>
      <c r="C10" s="286">
        <v>6043</v>
      </c>
      <c r="D10" s="286">
        <v>86656</v>
      </c>
      <c r="E10" s="189"/>
      <c r="F10" s="285">
        <v>0</v>
      </c>
      <c r="G10" s="286">
        <f>(C10+D10)*1.05</f>
        <v>97333.95</v>
      </c>
      <c r="H10" s="189"/>
      <c r="I10" s="218">
        <v>0</v>
      </c>
      <c r="J10" s="286">
        <f>(C10*1.05)*1.2</f>
        <v>7614.18</v>
      </c>
      <c r="K10" s="286">
        <f>(D10*1.05)*1.4</f>
        <v>127384.31999999999</v>
      </c>
      <c r="M10" s="336"/>
    </row>
    <row r="11" spans="1:13" s="165" customFormat="1" ht="8.25" customHeight="1" thickBot="1">
      <c r="A11" s="187"/>
      <c r="B11" s="164"/>
      <c r="C11" s="188"/>
      <c r="D11" s="188"/>
      <c r="E11" s="189"/>
      <c r="F11" s="164"/>
      <c r="G11" s="188"/>
      <c r="H11" s="189"/>
      <c r="I11" s="169"/>
      <c r="J11" s="188"/>
      <c r="K11" s="188"/>
      <c r="M11" s="336"/>
    </row>
    <row r="12" spans="1:13" s="113" customFormat="1" ht="24" customHeight="1">
      <c r="A12" s="167" t="s">
        <v>172</v>
      </c>
      <c r="B12" s="148">
        <f>SUM(B5:B11)</f>
        <v>32160.22</v>
      </c>
      <c r="C12" s="149"/>
      <c r="D12" s="256"/>
      <c r="E12" s="150"/>
      <c r="F12" s="151">
        <f>SUM(F5:F11)</f>
        <v>40200.275</v>
      </c>
      <c r="G12" s="152"/>
      <c r="H12" s="150"/>
      <c r="I12" s="220">
        <f>SUM(I5:I11)</f>
        <v>48240.33</v>
      </c>
      <c r="J12" s="252"/>
      <c r="K12" s="253"/>
      <c r="M12" s="96"/>
    </row>
    <row r="13" spans="1:13" s="113" customFormat="1" ht="23.25" customHeight="1">
      <c r="A13" s="168" t="s">
        <v>329</v>
      </c>
      <c r="B13" s="153"/>
      <c r="C13" s="379">
        <f>C5+C9+C10</f>
        <v>4881027.26</v>
      </c>
      <c r="D13" s="154">
        <f>D5+D9+D10</f>
        <v>15766657</v>
      </c>
      <c r="E13" s="155"/>
      <c r="F13" s="156"/>
      <c r="G13" s="135">
        <f>G5+G9+G10</f>
        <v>21680068.472999997</v>
      </c>
      <c r="H13" s="155"/>
      <c r="I13" s="219"/>
      <c r="J13" s="73">
        <f>J5+J12+J10</f>
        <v>6150094.3476</v>
      </c>
      <c r="K13" s="255">
        <f>K5+K9+K10</f>
        <v>23176985.79</v>
      </c>
      <c r="L13" s="96"/>
      <c r="M13" s="377"/>
    </row>
    <row r="14" spans="1:13" s="393" customFormat="1" ht="27.75" customHeight="1" thickBot="1">
      <c r="A14" s="388" t="s">
        <v>174</v>
      </c>
      <c r="B14" s="389"/>
      <c r="C14" s="390">
        <v>1212712.85</v>
      </c>
      <c r="D14" s="389"/>
      <c r="E14" s="155"/>
      <c r="F14" s="391"/>
      <c r="G14" s="390">
        <v>1212712.85</v>
      </c>
      <c r="H14" s="155"/>
      <c r="I14" s="389"/>
      <c r="J14" s="390">
        <v>1212712.85</v>
      </c>
      <c r="K14" s="392"/>
      <c r="L14" s="395"/>
      <c r="M14" s="394"/>
    </row>
    <row r="15" spans="1:13" s="114" customFormat="1" ht="25.5" customHeight="1" thickBot="1">
      <c r="A15" s="132" t="s">
        <v>235</v>
      </c>
      <c r="B15" s="131">
        <f>SUM(B12:B14)</f>
        <v>32160.22</v>
      </c>
      <c r="C15" s="259">
        <f>SUM(C12:C14)</f>
        <v>6093740.109999999</v>
      </c>
      <c r="D15" s="131">
        <f>D13+D14</f>
        <v>15766657</v>
      </c>
      <c r="E15" s="146"/>
      <c r="F15" s="358">
        <f>SUM(F12:F14)</f>
        <v>40200.275</v>
      </c>
      <c r="G15" s="139">
        <f>SUM(G12:G14)</f>
        <v>22892781.323</v>
      </c>
      <c r="H15" s="146"/>
      <c r="I15" s="221">
        <f>SUM(I12:I14)</f>
        <v>48240.33</v>
      </c>
      <c r="J15" s="249">
        <f>SUM(J12:J14)</f>
        <v>7362807.1976</v>
      </c>
      <c r="K15" s="250">
        <f>SUM(K12:K14)</f>
        <v>23176985.79</v>
      </c>
      <c r="L15" s="337"/>
      <c r="M15" s="337"/>
    </row>
    <row r="16" spans="1:13" s="159" customFormat="1" ht="21" customHeight="1" thickBot="1">
      <c r="A16" s="123"/>
      <c r="B16" s="190"/>
      <c r="C16" s="190"/>
      <c r="D16" s="190"/>
      <c r="E16" s="191"/>
      <c r="F16" s="118"/>
      <c r="G16" s="118"/>
      <c r="H16" s="191"/>
      <c r="I16" s="191"/>
      <c r="J16" s="118"/>
      <c r="K16" s="118"/>
      <c r="M16" s="117"/>
    </row>
    <row r="17" spans="1:13" s="78" customFormat="1" ht="21" customHeight="1" thickBot="1">
      <c r="A17" s="642" t="s">
        <v>236</v>
      </c>
      <c r="B17" s="643"/>
      <c r="C17" s="643"/>
      <c r="D17" s="643"/>
      <c r="E17" s="643"/>
      <c r="F17" s="643"/>
      <c r="G17" s="643"/>
      <c r="H17" s="643"/>
      <c r="I17" s="643"/>
      <c r="J17" s="643"/>
      <c r="K17" s="644"/>
      <c r="L17" s="333"/>
      <c r="M17" s="333"/>
    </row>
    <row r="18" spans="1:13" s="133" customFormat="1" ht="46.5" customHeight="1" thickBot="1">
      <c r="A18" s="140" t="s">
        <v>106</v>
      </c>
      <c r="B18" s="275" t="s">
        <v>107</v>
      </c>
      <c r="C18" s="387" t="s">
        <v>336</v>
      </c>
      <c r="D18" s="276" t="s">
        <v>337</v>
      </c>
      <c r="E18" s="268"/>
      <c r="F18" s="280" t="s">
        <v>2</v>
      </c>
      <c r="G18" s="257" t="s">
        <v>338</v>
      </c>
      <c r="H18" s="142"/>
      <c r="I18" s="278" t="s">
        <v>346</v>
      </c>
      <c r="J18" s="278" t="s">
        <v>340</v>
      </c>
      <c r="K18" s="279" t="s">
        <v>339</v>
      </c>
      <c r="M18" s="334"/>
    </row>
    <row r="19" spans="1:13" s="170" customFormat="1" ht="19.5" customHeight="1">
      <c r="A19" s="274" t="s">
        <v>55</v>
      </c>
      <c r="B19" s="277">
        <v>0</v>
      </c>
      <c r="C19" s="203">
        <v>0</v>
      </c>
      <c r="D19" s="203">
        <v>978585</v>
      </c>
      <c r="E19" s="169"/>
      <c r="F19" s="277">
        <f>B19*1.25</f>
        <v>0</v>
      </c>
      <c r="G19" s="281">
        <f>D19*1.05</f>
        <v>1027514.25</v>
      </c>
      <c r="H19" s="169"/>
      <c r="I19" s="218">
        <f>F19*1.2</f>
        <v>0</v>
      </c>
      <c r="J19" s="172">
        <f>(C19*1.05)*1.2</f>
        <v>0</v>
      </c>
      <c r="K19" s="172">
        <f>(D19*1.05)*1.4</f>
        <v>1438519.95</v>
      </c>
      <c r="M19" s="192"/>
    </row>
    <row r="20" spans="1:13" s="170" customFormat="1" ht="20.25" customHeight="1">
      <c r="A20" s="122" t="s">
        <v>56</v>
      </c>
      <c r="B20" s="172">
        <v>0</v>
      </c>
      <c r="C20" s="203"/>
      <c r="D20" s="203">
        <v>107940</v>
      </c>
      <c r="E20" s="169"/>
      <c r="F20" s="172">
        <v>0</v>
      </c>
      <c r="G20" s="281">
        <f>D20*1.05</f>
        <v>113337</v>
      </c>
      <c r="H20" s="169"/>
      <c r="I20" s="218"/>
      <c r="J20" s="172"/>
      <c r="K20" s="172">
        <f>(D20*1.05)*1.4</f>
        <v>158671.8</v>
      </c>
      <c r="M20" s="192"/>
    </row>
    <row r="21" spans="1:13" s="170" customFormat="1" ht="13.5" customHeight="1" thickBot="1">
      <c r="A21" s="176"/>
      <c r="B21" s="192"/>
      <c r="C21" s="177"/>
      <c r="D21" s="177"/>
      <c r="E21" s="193"/>
      <c r="F21" s="192"/>
      <c r="G21" s="177"/>
      <c r="H21" s="193"/>
      <c r="I21" s="193"/>
      <c r="J21" s="177"/>
      <c r="K21" s="177"/>
      <c r="M21" s="192"/>
    </row>
    <row r="22" spans="1:13" s="113" customFormat="1" ht="23.25" customHeight="1">
      <c r="A22" s="167" t="s">
        <v>172</v>
      </c>
      <c r="B22" s="148">
        <v>0</v>
      </c>
      <c r="C22" s="149">
        <v>0</v>
      </c>
      <c r="D22" s="148"/>
      <c r="E22" s="150"/>
      <c r="F22" s="151">
        <v>0</v>
      </c>
      <c r="G22" s="152">
        <f>C22*1.05</f>
        <v>0</v>
      </c>
      <c r="H22" s="150"/>
      <c r="I22" s="220">
        <v>0</v>
      </c>
      <c r="J22" s="252">
        <f>G22*1.2</f>
        <v>0</v>
      </c>
      <c r="K22" s="253"/>
      <c r="M22" s="96"/>
    </row>
    <row r="23" spans="1:13" s="113" customFormat="1" ht="24.75" customHeight="1">
      <c r="A23" s="168" t="s">
        <v>173</v>
      </c>
      <c r="B23" s="153">
        <v>0</v>
      </c>
      <c r="C23" s="154">
        <f>C19+C20</f>
        <v>0</v>
      </c>
      <c r="D23" s="153">
        <f>D19+D20</f>
        <v>1086525</v>
      </c>
      <c r="E23" s="155"/>
      <c r="F23" s="156">
        <v>0</v>
      </c>
      <c r="G23" s="135">
        <f>G19+G20</f>
        <v>1140851.25</v>
      </c>
      <c r="H23" s="155"/>
      <c r="I23" s="219"/>
      <c r="J23" s="73"/>
      <c r="K23" s="255">
        <f>K19+K20</f>
        <v>1597191.75</v>
      </c>
      <c r="M23" s="96"/>
    </row>
    <row r="24" spans="1:13" s="114" customFormat="1" ht="46.5" customHeight="1" thickBot="1">
      <c r="A24" s="132" t="s">
        <v>235</v>
      </c>
      <c r="B24" s="131">
        <v>0</v>
      </c>
      <c r="C24" s="137">
        <f>SUM(C23:C23)</f>
        <v>0</v>
      </c>
      <c r="D24" s="259">
        <f>SUM(D23:D23)</f>
        <v>1086525</v>
      </c>
      <c r="E24" s="146"/>
      <c r="F24" s="138">
        <v>0</v>
      </c>
      <c r="G24" s="139">
        <f>SUM(G23:G23)</f>
        <v>1140851.25</v>
      </c>
      <c r="H24" s="146"/>
      <c r="I24" s="221">
        <v>0</v>
      </c>
      <c r="J24" s="249">
        <f>SUM(J23:J23)</f>
        <v>0</v>
      </c>
      <c r="K24" s="250">
        <f>SUM(K23:K23)</f>
        <v>1597191.75</v>
      </c>
      <c r="M24" s="337"/>
    </row>
    <row r="25" spans="1:11" ht="25.5" customHeight="1" thickBot="1">
      <c r="A25" s="600" t="s">
        <v>386</v>
      </c>
      <c r="B25" s="601"/>
      <c r="C25" s="601"/>
      <c r="D25" s="601"/>
      <c r="E25" s="601"/>
      <c r="F25" s="601"/>
      <c r="G25" s="601"/>
      <c r="H25" s="601"/>
      <c r="I25" s="601"/>
      <c r="J25" s="601"/>
      <c r="K25" s="602"/>
    </row>
    <row r="26" ht="13.5" thickBot="1"/>
    <row r="27" spans="1:13" s="78" customFormat="1" ht="30" customHeight="1" thickBot="1">
      <c r="A27" s="642" t="s">
        <v>171</v>
      </c>
      <c r="B27" s="643"/>
      <c r="C27" s="643"/>
      <c r="D27" s="643"/>
      <c r="E27" s="643"/>
      <c r="F27" s="643"/>
      <c r="G27" s="643"/>
      <c r="H27" s="643"/>
      <c r="I27" s="643"/>
      <c r="J27" s="643"/>
      <c r="K27" s="644"/>
      <c r="M27" s="333"/>
    </row>
    <row r="28" spans="1:13" s="133" customFormat="1" ht="49.5" customHeight="1" thickBot="1">
      <c r="A28" s="282" t="s">
        <v>106</v>
      </c>
      <c r="B28" s="275" t="s">
        <v>107</v>
      </c>
      <c r="C28" s="387" t="s">
        <v>336</v>
      </c>
      <c r="D28" s="257" t="s">
        <v>337</v>
      </c>
      <c r="E28" s="142"/>
      <c r="F28" s="280" t="s">
        <v>2</v>
      </c>
      <c r="G28" s="257" t="s">
        <v>338</v>
      </c>
      <c r="H28" s="142"/>
      <c r="I28" s="278" t="s">
        <v>345</v>
      </c>
      <c r="J28" s="278" t="s">
        <v>341</v>
      </c>
      <c r="K28" s="279" t="s">
        <v>339</v>
      </c>
      <c r="M28" s="334"/>
    </row>
    <row r="29" spans="1:13" s="170" customFormat="1" ht="21.75" customHeight="1">
      <c r="A29" s="283" t="s">
        <v>58</v>
      </c>
      <c r="B29" s="203">
        <v>0</v>
      </c>
      <c r="C29" s="203">
        <v>61975</v>
      </c>
      <c r="D29" s="203">
        <v>64531</v>
      </c>
      <c r="E29" s="201"/>
      <c r="F29" s="203">
        <f>B29*1.25</f>
        <v>0</v>
      </c>
      <c r="G29" s="281">
        <f>(C29+D29)*1.05</f>
        <v>132831.30000000002</v>
      </c>
      <c r="H29" s="194"/>
      <c r="I29" s="218">
        <f>F29*1.2</f>
        <v>0</v>
      </c>
      <c r="J29" s="172">
        <f>(C29*1.05)*1.2</f>
        <v>78088.5</v>
      </c>
      <c r="K29" s="172">
        <f>(D29*1.05)*1.4</f>
        <v>94860.56999999999</v>
      </c>
      <c r="M29" s="192"/>
    </row>
    <row r="30" spans="1:13" s="178" customFormat="1" ht="12.75" customHeight="1" thickBot="1">
      <c r="A30" s="187"/>
      <c r="B30" s="195"/>
      <c r="C30" s="196"/>
      <c r="D30" s="196"/>
      <c r="E30" s="193"/>
      <c r="F30" s="197"/>
      <c r="G30" s="196"/>
      <c r="H30" s="193"/>
      <c r="I30" s="193"/>
      <c r="J30" s="196"/>
      <c r="K30" s="196"/>
      <c r="M30" s="197"/>
    </row>
    <row r="31" spans="1:13" s="114" customFormat="1" ht="24" customHeight="1">
      <c r="A31" s="129" t="s">
        <v>172</v>
      </c>
      <c r="B31" s="148">
        <f>SUM(B29:B29)</f>
        <v>0</v>
      </c>
      <c r="C31" s="149"/>
      <c r="D31" s="148"/>
      <c r="E31" s="145"/>
      <c r="F31" s="151">
        <f>SUM(F29:F29)</f>
        <v>0</v>
      </c>
      <c r="G31" s="152"/>
      <c r="H31" s="150"/>
      <c r="I31" s="220"/>
      <c r="J31" s="252"/>
      <c r="K31" s="253"/>
      <c r="M31" s="337"/>
    </row>
    <row r="32" spans="1:13" s="114" customFormat="1" ht="24.75" customHeight="1">
      <c r="A32" s="130" t="s">
        <v>173</v>
      </c>
      <c r="B32" s="153"/>
      <c r="C32" s="154">
        <f>C29</f>
        <v>61975</v>
      </c>
      <c r="D32" s="240">
        <f>D29</f>
        <v>64531</v>
      </c>
      <c r="E32" s="134"/>
      <c r="F32" s="156"/>
      <c r="G32" s="135">
        <f>(C32+D32)*1.05</f>
        <v>132831.30000000002</v>
      </c>
      <c r="H32" s="155"/>
      <c r="I32" s="219"/>
      <c r="J32" s="174">
        <f>(C32*1.05)*1.2</f>
        <v>78088.5</v>
      </c>
      <c r="K32" s="172">
        <f>(D32*1.05)*1.4</f>
        <v>94860.56999999999</v>
      </c>
      <c r="M32" s="337"/>
    </row>
    <row r="33" spans="1:13" s="393" customFormat="1" ht="27.75" customHeight="1">
      <c r="A33" s="388" t="s">
        <v>174</v>
      </c>
      <c r="B33" s="389"/>
      <c r="C33" s="390">
        <v>157915.94</v>
      </c>
      <c r="D33" s="389"/>
      <c r="E33" s="155"/>
      <c r="F33" s="391"/>
      <c r="G33" s="390">
        <f>C33</f>
        <v>157915.94</v>
      </c>
      <c r="H33" s="155"/>
      <c r="I33" s="389"/>
      <c r="J33" s="390">
        <f>C33</f>
        <v>157915.94</v>
      </c>
      <c r="K33" s="392"/>
      <c r="L33" s="395"/>
      <c r="M33" s="394"/>
    </row>
    <row r="34" spans="1:13" s="114" customFormat="1" ht="18.75" customHeight="1" thickBot="1">
      <c r="A34" s="132" t="s">
        <v>235</v>
      </c>
      <c r="B34" s="131">
        <f>SUM(B31:B32)</f>
        <v>0</v>
      </c>
      <c r="C34" s="137">
        <f>SUM(C32:C33)</f>
        <v>219890.94</v>
      </c>
      <c r="D34" s="259">
        <f>SUM(D32)</f>
        <v>64531</v>
      </c>
      <c r="E34" s="146"/>
      <c r="F34" s="138">
        <f>SUM(F31:F32)</f>
        <v>0</v>
      </c>
      <c r="G34" s="139">
        <f>SUM(G31:G33)</f>
        <v>290747.24</v>
      </c>
      <c r="H34" s="146"/>
      <c r="I34" s="221"/>
      <c r="J34" s="249">
        <f>SUM(J32:J33)</f>
        <v>236004.44</v>
      </c>
      <c r="K34" s="250">
        <f>SUM(K32)</f>
        <v>94860.56999999999</v>
      </c>
      <c r="M34" s="337"/>
    </row>
    <row r="35" spans="1:13" s="159" customFormat="1" ht="15" customHeight="1" thickBot="1">
      <c r="A35" s="123"/>
      <c r="B35" s="190"/>
      <c r="C35" s="190"/>
      <c r="D35" s="190"/>
      <c r="E35" s="191"/>
      <c r="F35" s="118"/>
      <c r="G35" s="118"/>
      <c r="H35" s="191"/>
      <c r="I35" s="191"/>
      <c r="J35" s="118"/>
      <c r="K35" s="118"/>
      <c r="M35" s="117"/>
    </row>
    <row r="36" spans="1:13" s="78" customFormat="1" ht="28.5" customHeight="1" thickBot="1">
      <c r="A36" s="642" t="s">
        <v>57</v>
      </c>
      <c r="B36" s="643"/>
      <c r="C36" s="643"/>
      <c r="D36" s="643"/>
      <c r="E36" s="643"/>
      <c r="F36" s="643"/>
      <c r="G36" s="643"/>
      <c r="H36" s="643"/>
      <c r="I36" s="643"/>
      <c r="J36" s="643"/>
      <c r="K36" s="644"/>
      <c r="M36" s="333"/>
    </row>
    <row r="37" spans="1:13" s="133" customFormat="1" ht="48.75" customHeight="1" thickBot="1">
      <c r="A37" s="140" t="s">
        <v>106</v>
      </c>
      <c r="B37" s="141" t="s">
        <v>107</v>
      </c>
      <c r="C37" s="386" t="s">
        <v>336</v>
      </c>
      <c r="D37" s="257" t="s">
        <v>337</v>
      </c>
      <c r="E37" s="142"/>
      <c r="F37" s="143" t="s">
        <v>2</v>
      </c>
      <c r="G37" s="144" t="s">
        <v>338</v>
      </c>
      <c r="H37" s="142"/>
      <c r="I37" s="166" t="s">
        <v>345</v>
      </c>
      <c r="J37" s="166" t="s">
        <v>342</v>
      </c>
      <c r="K37" s="263" t="s">
        <v>339</v>
      </c>
      <c r="M37" s="334"/>
    </row>
    <row r="38" spans="1:13" s="170" customFormat="1" ht="23.25" customHeight="1">
      <c r="A38" s="122" t="s">
        <v>59</v>
      </c>
      <c r="B38" s="172">
        <v>15982.86</v>
      </c>
      <c r="C38" s="173"/>
      <c r="D38" s="173">
        <v>2892160</v>
      </c>
      <c r="E38" s="169"/>
      <c r="F38" s="179">
        <f>B38*1.25</f>
        <v>19978.575</v>
      </c>
      <c r="G38" s="175">
        <f>D38*1.05</f>
        <v>3036768</v>
      </c>
      <c r="H38" s="169"/>
      <c r="I38" s="235">
        <f>F38*1.2</f>
        <v>23974.29</v>
      </c>
      <c r="J38" s="172"/>
      <c r="K38" s="172">
        <f>(D38*1.05)*1.4</f>
        <v>4251475.2</v>
      </c>
      <c r="M38" s="192"/>
    </row>
    <row r="39" spans="1:13" s="170" customFormat="1" ht="15.75" customHeight="1">
      <c r="A39" s="660" t="s">
        <v>60</v>
      </c>
      <c r="B39" s="648">
        <v>429200</v>
      </c>
      <c r="C39" s="173"/>
      <c r="D39" s="203"/>
      <c r="E39" s="169"/>
      <c r="F39" s="648">
        <f>B39*1.25</f>
        <v>536500</v>
      </c>
      <c r="G39" s="180">
        <f>C39*1.05</f>
        <v>0</v>
      </c>
      <c r="H39" s="169"/>
      <c r="I39" s="655">
        <f>F39*1.2</f>
        <v>643800</v>
      </c>
      <c r="J39" s="172">
        <f>(C39*1.05)*1.2</f>
        <v>0</v>
      </c>
      <c r="K39" s="172"/>
      <c r="M39" s="192"/>
    </row>
    <row r="40" spans="1:13" s="170" customFormat="1" ht="35.25" customHeight="1">
      <c r="A40" s="661"/>
      <c r="B40" s="649"/>
      <c r="C40" s="416"/>
      <c r="D40" s="417"/>
      <c r="E40" s="171"/>
      <c r="F40" s="649"/>
      <c r="G40" s="416"/>
      <c r="H40" s="171"/>
      <c r="I40" s="655"/>
      <c r="J40" s="417"/>
      <c r="K40" s="417"/>
      <c r="M40" s="192"/>
    </row>
    <row r="41" spans="1:13" s="170" customFormat="1" ht="14.25" customHeight="1">
      <c r="A41" s="662"/>
      <c r="B41" s="650"/>
      <c r="C41" s="418"/>
      <c r="D41" s="417"/>
      <c r="E41" s="171"/>
      <c r="F41" s="650"/>
      <c r="G41" s="419"/>
      <c r="H41" s="171"/>
      <c r="I41" s="655"/>
      <c r="J41" s="420"/>
      <c r="K41" s="420"/>
      <c r="M41" s="192"/>
    </row>
    <row r="42" spans="1:13" s="113" customFormat="1" ht="12" customHeight="1" thickBot="1">
      <c r="A42" s="176"/>
      <c r="B42" s="96"/>
      <c r="C42" s="198"/>
      <c r="D42" s="198"/>
      <c r="E42" s="199"/>
      <c r="F42" s="96"/>
      <c r="G42" s="200"/>
      <c r="H42" s="199"/>
      <c r="I42" s="199"/>
      <c r="J42" s="96"/>
      <c r="K42" s="96"/>
      <c r="M42" s="96"/>
    </row>
    <row r="43" spans="1:13" s="114" customFormat="1" ht="24" customHeight="1">
      <c r="A43" s="129" t="s">
        <v>172</v>
      </c>
      <c r="B43" s="148">
        <f>B38+B39</f>
        <v>445182.86</v>
      </c>
      <c r="C43" s="149"/>
      <c r="D43" s="148"/>
      <c r="E43" s="150"/>
      <c r="F43" s="151">
        <f>F38+F39</f>
        <v>556478.575</v>
      </c>
      <c r="G43" s="152"/>
      <c r="H43" s="150"/>
      <c r="I43" s="220">
        <f>I38+I39</f>
        <v>667774.29</v>
      </c>
      <c r="J43" s="252"/>
      <c r="K43" s="253"/>
      <c r="M43" s="337"/>
    </row>
    <row r="44" spans="1:13" s="114" customFormat="1" ht="18.75" customHeight="1">
      <c r="A44" s="130" t="s">
        <v>173</v>
      </c>
      <c r="B44" s="153"/>
      <c r="C44" s="154"/>
      <c r="D44" s="260">
        <f>D38+D39</f>
        <v>2892160</v>
      </c>
      <c r="E44" s="155"/>
      <c r="F44" s="156"/>
      <c r="G44" s="135">
        <f>G38+G39</f>
        <v>3036768</v>
      </c>
      <c r="H44" s="155"/>
      <c r="I44" s="219"/>
      <c r="J44" s="73"/>
      <c r="K44" s="255">
        <f>(D44*1.05)*1.4</f>
        <v>4251475.2</v>
      </c>
      <c r="M44" s="337"/>
    </row>
    <row r="45" spans="1:13" s="136" customFormat="1" ht="18.75">
      <c r="A45" s="236" t="s">
        <v>174</v>
      </c>
      <c r="B45" s="160"/>
      <c r="C45" s="161"/>
      <c r="D45" s="160"/>
      <c r="E45" s="147"/>
      <c r="F45" s="162"/>
      <c r="G45" s="163"/>
      <c r="H45" s="147"/>
      <c r="I45" s="160"/>
      <c r="J45" s="251"/>
      <c r="K45" s="254"/>
      <c r="M45" s="335"/>
    </row>
    <row r="46" spans="1:13" s="114" customFormat="1" ht="20.25" customHeight="1" thickBot="1">
      <c r="A46" s="132" t="s">
        <v>235</v>
      </c>
      <c r="B46" s="131">
        <f>SUM(B43:B45)</f>
        <v>445182.86</v>
      </c>
      <c r="C46" s="137">
        <f>SUM(C44:C45)</f>
        <v>0</v>
      </c>
      <c r="D46" s="259">
        <v>2892160</v>
      </c>
      <c r="E46" s="146"/>
      <c r="F46" s="138">
        <f>SUM(F43:F45)</f>
        <v>556478.575</v>
      </c>
      <c r="G46" s="139">
        <f>SUM(G44:G45)</f>
        <v>3036768</v>
      </c>
      <c r="H46" s="146"/>
      <c r="I46" s="221">
        <f>SUM(I43:I45)</f>
        <v>667774.29</v>
      </c>
      <c r="J46" s="249">
        <f>SUM(J44:J45)</f>
        <v>0</v>
      </c>
      <c r="K46" s="250">
        <f>K38+K39</f>
        <v>4251475.2</v>
      </c>
      <c r="M46" s="337"/>
    </row>
    <row r="47" spans="1:13" s="52" customFormat="1" ht="9.75" customHeight="1" thickBot="1">
      <c r="A47" s="123"/>
      <c r="B47" s="116"/>
      <c r="C47" s="116"/>
      <c r="D47" s="116"/>
      <c r="E47" s="116"/>
      <c r="F47" s="117"/>
      <c r="G47" s="118"/>
      <c r="H47" s="116"/>
      <c r="I47" s="116"/>
      <c r="J47" s="117"/>
      <c r="K47" s="117"/>
      <c r="M47" s="41"/>
    </row>
    <row r="48" spans="1:11" ht="25.5" customHeight="1" thickBot="1">
      <c r="A48" s="600" t="s">
        <v>386</v>
      </c>
      <c r="B48" s="601"/>
      <c r="C48" s="601"/>
      <c r="D48" s="601"/>
      <c r="E48" s="601"/>
      <c r="F48" s="601"/>
      <c r="G48" s="601"/>
      <c r="H48" s="601"/>
      <c r="I48" s="601"/>
      <c r="J48" s="601"/>
      <c r="K48" s="602"/>
    </row>
    <row r="49" ht="13.5" thickBot="1"/>
    <row r="50" spans="1:13" s="52" customFormat="1" ht="15.75" customHeight="1" thickBot="1">
      <c r="A50" s="645" t="s">
        <v>132</v>
      </c>
      <c r="B50" s="646"/>
      <c r="C50" s="646"/>
      <c r="D50" s="646"/>
      <c r="E50" s="646"/>
      <c r="F50" s="646"/>
      <c r="G50" s="646"/>
      <c r="H50" s="646"/>
      <c r="I50" s="646"/>
      <c r="J50" s="646"/>
      <c r="K50" s="647"/>
      <c r="M50" s="41"/>
    </row>
    <row r="51" spans="1:13" s="52" customFormat="1" ht="18" customHeight="1" thickBot="1">
      <c r="A51" s="123"/>
      <c r="B51" s="116"/>
      <c r="C51" s="116"/>
      <c r="D51" s="116"/>
      <c r="E51" s="116"/>
      <c r="F51" s="117"/>
      <c r="G51" s="118"/>
      <c r="H51" s="116"/>
      <c r="I51" s="116"/>
      <c r="J51" s="117"/>
      <c r="K51" s="117"/>
      <c r="M51" s="41"/>
    </row>
    <row r="52" spans="1:13" s="181" customFormat="1" ht="72.75" customHeight="1">
      <c r="A52" s="223"/>
      <c r="B52" s="224" t="s">
        <v>107</v>
      </c>
      <c r="C52" s="227" t="s">
        <v>325</v>
      </c>
      <c r="D52" s="258" t="s">
        <v>326</v>
      </c>
      <c r="E52" s="233"/>
      <c r="F52" s="229" t="s">
        <v>2</v>
      </c>
      <c r="G52" s="227" t="s">
        <v>327</v>
      </c>
      <c r="H52" s="233"/>
      <c r="I52" s="405" t="s">
        <v>344</v>
      </c>
      <c r="J52" s="246" t="s">
        <v>343</v>
      </c>
      <c r="K52" s="247" t="s">
        <v>328</v>
      </c>
      <c r="M52" s="338"/>
    </row>
    <row r="53" spans="1:13" s="159" customFormat="1" ht="33.75" customHeight="1">
      <c r="A53" s="222" t="s">
        <v>172</v>
      </c>
      <c r="B53" s="202">
        <f>B15+B24+B34+B46</f>
        <v>477343.07999999996</v>
      </c>
      <c r="C53" s="228"/>
      <c r="D53" s="183"/>
      <c r="E53" s="231"/>
      <c r="F53" s="230">
        <f>F15+F24+F34+F46</f>
        <v>596678.85</v>
      </c>
      <c r="G53" s="232"/>
      <c r="H53" s="231"/>
      <c r="I53" s="244">
        <f>I15+I24+I34+I46</f>
        <v>716014.62</v>
      </c>
      <c r="J53" s="245"/>
      <c r="K53" s="225"/>
      <c r="M53" s="117"/>
    </row>
    <row r="54" spans="1:13" s="159" customFormat="1" ht="33.75" customHeight="1">
      <c r="A54" s="182" t="s">
        <v>329</v>
      </c>
      <c r="B54" s="183"/>
      <c r="C54" s="367">
        <f>C13+C23+C32+C44</f>
        <v>4943002.26</v>
      </c>
      <c r="D54" s="183">
        <f>D13+D23+D32+D44</f>
        <v>19809873</v>
      </c>
      <c r="E54" s="231"/>
      <c r="F54" s="368"/>
      <c r="G54" s="369">
        <f>G13+G23+G32+G44</f>
        <v>25990519.023</v>
      </c>
      <c r="H54" s="231"/>
      <c r="I54" s="244"/>
      <c r="J54" s="245">
        <f>J13+J23+J32+J44</f>
        <v>6228182.8476</v>
      </c>
      <c r="K54" s="225">
        <f>K13+K23+K32+K44</f>
        <v>29120513.31</v>
      </c>
      <c r="L54" s="117"/>
      <c r="M54" s="117"/>
    </row>
    <row r="55" spans="1:13" s="159" customFormat="1" ht="35.25" customHeight="1">
      <c r="A55" s="362" t="s">
        <v>174</v>
      </c>
      <c r="B55" s="363"/>
      <c r="C55" s="378">
        <f>C14+C33+C45</f>
        <v>1370628.79</v>
      </c>
      <c r="D55" s="363"/>
      <c r="E55" s="231"/>
      <c r="F55" s="364"/>
      <c r="G55" s="378">
        <f>G14+G33+G45</f>
        <v>1370628.79</v>
      </c>
      <c r="H55" s="231"/>
      <c r="I55" s="365"/>
      <c r="J55" s="378">
        <f>J14+J33+J45</f>
        <v>1370628.79</v>
      </c>
      <c r="K55" s="366"/>
      <c r="L55" s="117"/>
      <c r="M55" s="117"/>
    </row>
    <row r="56" spans="1:13" s="159" customFormat="1" ht="29.25" customHeight="1" thickBot="1">
      <c r="A56" s="157" t="s">
        <v>235</v>
      </c>
      <c r="B56" s="370">
        <f>SUM(B53:B55)</f>
        <v>477343.07999999996</v>
      </c>
      <c r="C56" s="371">
        <f>SUM(C53:C55)</f>
        <v>6313631.05</v>
      </c>
      <c r="D56" s="370">
        <f>SUM(D54:D55)</f>
        <v>19809873</v>
      </c>
      <c r="E56" s="158"/>
      <c r="F56" s="372">
        <f>SUM(F53:F55)</f>
        <v>596678.85</v>
      </c>
      <c r="G56" s="372">
        <f>SUM(G53:G55)</f>
        <v>27361147.812999997</v>
      </c>
      <c r="H56" s="158"/>
      <c r="I56" s="243">
        <f>SUM(I53:I55)</f>
        <v>716014.62</v>
      </c>
      <c r="J56" s="248">
        <f>SUM(J53:J55)</f>
        <v>7598811.6376</v>
      </c>
      <c r="K56" s="226">
        <f>SUM(K54:K55)</f>
        <v>29120513.31</v>
      </c>
      <c r="L56" s="117"/>
      <c r="M56" s="117"/>
    </row>
    <row r="57" spans="1:13" s="184" customFormat="1" ht="25.5" customHeight="1" thickBot="1">
      <c r="A57" s="124"/>
      <c r="B57" s="119"/>
      <c r="C57" s="119"/>
      <c r="D57" s="119"/>
      <c r="E57" s="119"/>
      <c r="F57" s="119"/>
      <c r="G57" s="120"/>
      <c r="H57" s="119"/>
      <c r="I57" s="119"/>
      <c r="J57" s="119"/>
      <c r="K57" s="119"/>
      <c r="L57" s="119"/>
      <c r="M57" s="119"/>
    </row>
    <row r="58" spans="1:13" s="184" customFormat="1" ht="25.5" customHeight="1" thickBot="1">
      <c r="A58" s="639" t="s">
        <v>353</v>
      </c>
      <c r="B58" s="640"/>
      <c r="C58" s="640"/>
      <c r="D58" s="640"/>
      <c r="E58" s="640"/>
      <c r="F58" s="640"/>
      <c r="G58" s="640"/>
      <c r="H58" s="641"/>
      <c r="I58" s="116"/>
      <c r="J58" s="116"/>
      <c r="K58" s="207"/>
      <c r="L58" s="119"/>
      <c r="M58" s="119"/>
    </row>
    <row r="59" spans="1:13" s="184" customFormat="1" ht="20.25" customHeight="1" thickBot="1">
      <c r="A59" s="234"/>
      <c r="B59" s="207"/>
      <c r="C59" s="207"/>
      <c r="D59" s="207"/>
      <c r="E59" s="207"/>
      <c r="F59" s="207"/>
      <c r="G59" s="207"/>
      <c r="H59" s="207"/>
      <c r="I59" s="207"/>
      <c r="J59" s="116"/>
      <c r="K59" s="207"/>
      <c r="M59" s="119"/>
    </row>
    <row r="60" spans="1:13" s="184" customFormat="1" ht="19.5" customHeight="1">
      <c r="A60" s="625" t="s">
        <v>229</v>
      </c>
      <c r="B60" s="626"/>
      <c r="C60" s="626"/>
      <c r="D60" s="626"/>
      <c r="E60" s="626"/>
      <c r="F60" s="626"/>
      <c r="G60" s="626"/>
      <c r="H60" s="627"/>
      <c r="I60" s="207"/>
      <c r="J60" s="207"/>
      <c r="K60" s="207"/>
      <c r="L60" s="119"/>
      <c r="M60" s="119"/>
    </row>
    <row r="61" spans="1:13" s="184" customFormat="1" ht="31.5" customHeight="1">
      <c r="A61" s="636" t="s">
        <v>330</v>
      </c>
      <c r="B61" s="637"/>
      <c r="C61" s="637"/>
      <c r="D61" s="637"/>
      <c r="E61" s="637"/>
      <c r="F61" s="638"/>
      <c r="G61" s="367">
        <f>C54+D54</f>
        <v>24752875.259999998</v>
      </c>
      <c r="H61" s="406"/>
      <c r="I61" s="618" t="s">
        <v>333</v>
      </c>
      <c r="J61" s="651">
        <f>G61+G62</f>
        <v>26123504.049999997</v>
      </c>
      <c r="K61" s="118"/>
      <c r="L61" s="119"/>
      <c r="M61" s="119"/>
    </row>
    <row r="62" spans="1:13" s="184" customFormat="1" ht="24.75" customHeight="1">
      <c r="A62" s="652" t="s">
        <v>276</v>
      </c>
      <c r="B62" s="653"/>
      <c r="C62" s="653"/>
      <c r="D62" s="653"/>
      <c r="E62" s="653"/>
      <c r="F62" s="653"/>
      <c r="G62" s="367">
        <f>C55</f>
        <v>1370628.79</v>
      </c>
      <c r="H62" s="406"/>
      <c r="I62" s="618"/>
      <c r="J62" s="651"/>
      <c r="K62" s="118"/>
      <c r="L62" s="119"/>
      <c r="M62" s="119"/>
    </row>
    <row r="63" spans="1:13" s="184" customFormat="1" ht="27" customHeight="1" thickBot="1">
      <c r="A63" s="633" t="s">
        <v>280</v>
      </c>
      <c r="B63" s="634"/>
      <c r="C63" s="634"/>
      <c r="D63" s="634"/>
      <c r="E63" s="634"/>
      <c r="F63" s="635"/>
      <c r="G63" s="409">
        <f>B56</f>
        <v>477343.07999999996</v>
      </c>
      <c r="H63" s="410"/>
      <c r="I63" s="603" t="s">
        <v>334</v>
      </c>
      <c r="J63" s="604"/>
      <c r="K63" s="359">
        <f>G61+G62+G63</f>
        <v>26600847.129999995</v>
      </c>
      <c r="L63" s="119">
        <f>27446990.27-K63</f>
        <v>846143.1400000043</v>
      </c>
      <c r="M63" s="119"/>
    </row>
    <row r="64" spans="1:13" s="184" customFormat="1" ht="24.75" customHeight="1" thickBot="1">
      <c r="A64" s="205"/>
      <c r="B64" s="205"/>
      <c r="C64" s="205"/>
      <c r="D64" s="205"/>
      <c r="E64" s="205"/>
      <c r="F64" s="205"/>
      <c r="G64" s="241"/>
      <c r="H64" s="241"/>
      <c r="I64" s="127"/>
      <c r="J64" s="118"/>
      <c r="K64" s="118"/>
      <c r="L64" s="119"/>
      <c r="M64" s="119"/>
    </row>
    <row r="65" spans="1:13" s="184" customFormat="1" ht="19.5" customHeight="1" thickBot="1">
      <c r="A65" s="606" t="s">
        <v>347</v>
      </c>
      <c r="B65" s="607"/>
      <c r="C65" s="607"/>
      <c r="D65" s="607"/>
      <c r="E65" s="607"/>
      <c r="F65" s="607"/>
      <c r="G65" s="607"/>
      <c r="H65" s="614"/>
      <c r="I65" s="207"/>
      <c r="J65" s="207"/>
      <c r="K65" s="207"/>
      <c r="L65" s="119"/>
      <c r="M65" s="119"/>
    </row>
    <row r="66" spans="1:13" s="184" customFormat="1" ht="28.5" customHeight="1" thickBot="1">
      <c r="A66" s="608" t="s">
        <v>331</v>
      </c>
      <c r="B66" s="609"/>
      <c r="C66" s="609"/>
      <c r="D66" s="609"/>
      <c r="E66" s="609"/>
      <c r="F66" s="610"/>
      <c r="G66" s="631">
        <f>F56+G54</f>
        <v>26587197.873</v>
      </c>
      <c r="H66" s="632"/>
      <c r="I66" s="261" t="s">
        <v>251</v>
      </c>
      <c r="J66" s="118"/>
      <c r="K66" s="118"/>
      <c r="M66" s="119"/>
    </row>
    <row r="67" spans="1:13" s="184" customFormat="1" ht="24.75" customHeight="1" thickBot="1">
      <c r="A67" s="611" t="s">
        <v>277</v>
      </c>
      <c r="B67" s="612"/>
      <c r="C67" s="612"/>
      <c r="D67" s="612"/>
      <c r="E67" s="612"/>
      <c r="F67" s="613"/>
      <c r="G67" s="619">
        <f>G62</f>
        <v>1370628.79</v>
      </c>
      <c r="H67" s="620"/>
      <c r="I67" s="261">
        <f>G66+G67</f>
        <v>27957826.663</v>
      </c>
      <c r="J67" s="118"/>
      <c r="K67" s="118"/>
      <c r="L67" s="119">
        <f>28846817.08-I67</f>
        <v>888990.4169999994</v>
      </c>
      <c r="M67" s="119"/>
    </row>
    <row r="68" spans="1:13" s="184" customFormat="1" ht="14.25" customHeight="1" thickBot="1">
      <c r="A68" s="204"/>
      <c r="B68" s="205"/>
      <c r="C68" s="205"/>
      <c r="D68" s="205"/>
      <c r="E68" s="205"/>
      <c r="F68" s="205"/>
      <c r="G68" s="127"/>
      <c r="H68" s="127"/>
      <c r="I68" s="127"/>
      <c r="J68" s="118"/>
      <c r="K68" s="118"/>
      <c r="M68" s="119"/>
    </row>
    <row r="69" spans="1:13" s="184" customFormat="1" ht="19.5" customHeight="1" thickBot="1">
      <c r="A69" s="606" t="s">
        <v>348</v>
      </c>
      <c r="B69" s="607"/>
      <c r="C69" s="607"/>
      <c r="D69" s="607"/>
      <c r="E69" s="607"/>
      <c r="F69" s="607"/>
      <c r="G69" s="242"/>
      <c r="H69" s="238"/>
      <c r="I69" s="237"/>
      <c r="J69" s="207"/>
      <c r="K69" s="207"/>
      <c r="M69" s="119"/>
    </row>
    <row r="70" spans="1:13" s="184" customFormat="1" ht="38.25" customHeight="1">
      <c r="A70" s="628" t="s">
        <v>332</v>
      </c>
      <c r="B70" s="629"/>
      <c r="C70" s="629"/>
      <c r="D70" s="629"/>
      <c r="E70" s="629"/>
      <c r="F70" s="629"/>
      <c r="G70" s="629"/>
      <c r="H70" s="630"/>
      <c r="I70" s="422">
        <f>I56+J54+K54</f>
        <v>36064710.7776</v>
      </c>
      <c r="J70" s="423" t="s">
        <v>349</v>
      </c>
      <c r="K70" s="118"/>
      <c r="M70" s="119"/>
    </row>
    <row r="71" spans="1:13" s="184" customFormat="1" ht="27.75" customHeight="1" thickBot="1">
      <c r="A71" s="615" t="s">
        <v>277</v>
      </c>
      <c r="B71" s="616"/>
      <c r="C71" s="616"/>
      <c r="D71" s="616"/>
      <c r="E71" s="616"/>
      <c r="F71" s="616"/>
      <c r="G71" s="616"/>
      <c r="H71" s="617"/>
      <c r="I71" s="424">
        <f>G67</f>
        <v>1370628.79</v>
      </c>
      <c r="J71" s="421">
        <f>I70+I71</f>
        <v>37435339.5676</v>
      </c>
      <c r="K71" s="118"/>
      <c r="L71" s="119">
        <f>J71-L61</f>
        <v>37435339.5676</v>
      </c>
      <c r="M71" s="119"/>
    </row>
    <row r="72" spans="1:13" s="184" customFormat="1" ht="8.25" customHeight="1">
      <c r="A72" s="206"/>
      <c r="B72" s="206"/>
      <c r="C72" s="206"/>
      <c r="D72" s="206"/>
      <c r="E72" s="206"/>
      <c r="F72" s="206"/>
      <c r="G72" s="206"/>
      <c r="H72" s="206"/>
      <c r="I72" s="241"/>
      <c r="J72" s="118"/>
      <c r="K72" s="118"/>
      <c r="M72" s="119"/>
    </row>
    <row r="73" spans="1:13" s="184" customFormat="1" ht="12" customHeight="1">
      <c r="A73" s="605" t="s">
        <v>418</v>
      </c>
      <c r="B73" s="605"/>
      <c r="C73" s="605"/>
      <c r="D73" s="605"/>
      <c r="E73" s="605"/>
      <c r="F73" s="605"/>
      <c r="G73" s="605"/>
      <c r="H73" s="605"/>
      <c r="I73" s="605"/>
      <c r="J73" s="605"/>
      <c r="K73" s="239"/>
      <c r="M73" s="119"/>
    </row>
    <row r="74" spans="1:13" s="184" customFormat="1" ht="15.75" customHeight="1">
      <c r="A74" s="605" t="s">
        <v>335</v>
      </c>
      <c r="B74" s="605"/>
      <c r="C74" s="605"/>
      <c r="D74" s="605"/>
      <c r="E74" s="605"/>
      <c r="F74" s="605"/>
      <c r="G74" s="128"/>
      <c r="H74" s="121"/>
      <c r="I74" s="121"/>
      <c r="J74" s="119"/>
      <c r="K74" s="119"/>
      <c r="M74" s="119"/>
    </row>
    <row r="75" spans="1:11" ht="19.5" customHeight="1">
      <c r="A75" s="124"/>
      <c r="B75" s="119"/>
      <c r="C75" s="119"/>
      <c r="D75" s="119"/>
      <c r="E75" s="119"/>
      <c r="F75" s="119"/>
      <c r="G75" s="120"/>
      <c r="H75" s="119"/>
      <c r="I75" s="119"/>
      <c r="J75" s="119"/>
      <c r="K75" s="119"/>
    </row>
    <row r="76" spans="1:11" ht="27" customHeight="1">
      <c r="A76" s="124"/>
      <c r="B76" s="119"/>
      <c r="C76" s="119"/>
      <c r="D76" s="119"/>
      <c r="E76" s="119"/>
      <c r="F76" s="119"/>
      <c r="G76" s="120"/>
      <c r="H76" s="119"/>
      <c r="I76" s="119"/>
      <c r="J76" s="119"/>
      <c r="K76" s="119"/>
    </row>
    <row r="77" spans="1:11" ht="48" customHeight="1">
      <c r="A77" s="623" t="s">
        <v>405</v>
      </c>
      <c r="B77" s="623"/>
      <c r="C77" s="623"/>
      <c r="D77" s="623"/>
      <c r="E77" s="623"/>
      <c r="F77" s="623"/>
      <c r="G77" s="623"/>
      <c r="H77" s="623"/>
      <c r="I77" s="623"/>
      <c r="J77" s="119"/>
      <c r="K77" s="119"/>
    </row>
    <row r="78" spans="1:11" ht="19.5" customHeight="1">
      <c r="A78" s="124"/>
      <c r="B78" s="119"/>
      <c r="C78" s="119"/>
      <c r="D78" s="119"/>
      <c r="E78" s="119"/>
      <c r="F78" s="119"/>
      <c r="G78" s="120"/>
      <c r="H78" s="119"/>
      <c r="I78" s="119"/>
      <c r="J78" s="119"/>
      <c r="K78" s="119"/>
    </row>
    <row r="79" spans="1:11" ht="15">
      <c r="A79" s="124"/>
      <c r="B79" s="119"/>
      <c r="C79" s="119"/>
      <c r="D79" s="119"/>
      <c r="E79" s="119"/>
      <c r="F79" s="119"/>
      <c r="G79" s="120"/>
      <c r="H79" s="119"/>
      <c r="I79" s="119"/>
      <c r="J79" s="119"/>
      <c r="K79" s="119"/>
    </row>
    <row r="80" spans="1:13" s="1" customFormat="1" ht="45" customHeight="1">
      <c r="A80" s="125" t="s">
        <v>125</v>
      </c>
      <c r="B80" s="262" t="s">
        <v>252</v>
      </c>
      <c r="C80" s="120"/>
      <c r="D80" s="120"/>
      <c r="E80" s="120"/>
      <c r="F80" s="120"/>
      <c r="G80" s="120"/>
      <c r="H80" s="120"/>
      <c r="I80" s="120"/>
      <c r="J80" s="120"/>
      <c r="K80" s="120"/>
      <c r="M80" s="71"/>
    </row>
    <row r="81" spans="1:11" ht="37.5" customHeight="1">
      <c r="A81" s="124"/>
      <c r="B81" s="119"/>
      <c r="C81" s="119"/>
      <c r="D81" s="119"/>
      <c r="E81" s="119"/>
      <c r="F81" s="119"/>
      <c r="G81" s="120"/>
      <c r="H81" s="119"/>
      <c r="I81" s="119"/>
      <c r="J81" s="119"/>
      <c r="K81" s="119"/>
    </row>
    <row r="82" spans="2:13" s="8" customFormat="1" ht="58.5" customHeight="1">
      <c r="B82" s="622" t="s">
        <v>305</v>
      </c>
      <c r="C82" s="622"/>
      <c r="D82" s="622"/>
      <c r="E82" s="622"/>
      <c r="I82" s="624" t="s">
        <v>388</v>
      </c>
      <c r="J82" s="624"/>
      <c r="M82" s="56"/>
    </row>
    <row r="89" ht="12.75">
      <c r="E89" s="344"/>
    </row>
    <row r="201" ht="117.75">
      <c r="A201" s="343" t="s">
        <v>293</v>
      </c>
    </row>
    <row r="206" spans="1:7" ht="12.75">
      <c r="A206" s="341" t="s">
        <v>289</v>
      </c>
      <c r="B206" s="621"/>
      <c r="G206" s="342"/>
    </row>
    <row r="207" ht="12.75">
      <c r="B207" s="621"/>
    </row>
    <row r="208" ht="12.75">
      <c r="B208" s="621"/>
    </row>
    <row r="209" ht="12.75">
      <c r="B209" s="621"/>
    </row>
    <row r="210" ht="12.75">
      <c r="B210" s="621"/>
    </row>
    <row r="211" ht="12.75">
      <c r="B211" s="621"/>
    </row>
    <row r="212" ht="12.75">
      <c r="B212" s="621"/>
    </row>
    <row r="213" ht="12.75">
      <c r="B213" s="621"/>
    </row>
    <row r="214" ht="12.75">
      <c r="B214" s="621"/>
    </row>
    <row r="215" ht="12.75">
      <c r="B215" s="621"/>
    </row>
    <row r="216" spans="1:2" ht="22.5">
      <c r="A216" s="346" t="s">
        <v>296</v>
      </c>
      <c r="B216" s="621"/>
    </row>
    <row r="217" ht="12.75">
      <c r="B217" s="621"/>
    </row>
    <row r="300" ht="12.75">
      <c r="E300" s="15">
        <v>2</v>
      </c>
    </row>
    <row r="301" ht="12.75">
      <c r="E301" s="15">
        <v>2</v>
      </c>
    </row>
    <row r="302" ht="12.75">
      <c r="E302" s="15">
        <v>2</v>
      </c>
    </row>
    <row r="381" spans="8:9" ht="12.75">
      <c r="H381" s="351"/>
      <c r="I381" s="351"/>
    </row>
    <row r="382" spans="8:9" ht="12.75">
      <c r="H382" s="351"/>
      <c r="I382" s="351"/>
    </row>
  </sheetData>
  <sheetProtection/>
  <mergeCells count="45">
    <mergeCell ref="I39:I41"/>
    <mergeCell ref="I5:I7"/>
    <mergeCell ref="B39:B41"/>
    <mergeCell ref="F39:F41"/>
    <mergeCell ref="B5:B7"/>
    <mergeCell ref="F5:F7"/>
    <mergeCell ref="A27:K27"/>
    <mergeCell ref="G5:G7"/>
    <mergeCell ref="A39:A41"/>
    <mergeCell ref="A5:A7"/>
    <mergeCell ref="A3:K3"/>
    <mergeCell ref="A50:K50"/>
    <mergeCell ref="A36:K36"/>
    <mergeCell ref="A17:K17"/>
    <mergeCell ref="D5:D7"/>
    <mergeCell ref="J61:J62"/>
    <mergeCell ref="A62:F62"/>
    <mergeCell ref="C5:C7"/>
    <mergeCell ref="K5:K7"/>
    <mergeCell ref="J5:J7"/>
    <mergeCell ref="A60:H60"/>
    <mergeCell ref="A70:H70"/>
    <mergeCell ref="G66:H66"/>
    <mergeCell ref="A63:F63"/>
    <mergeCell ref="A61:F61"/>
    <mergeCell ref="A58:H58"/>
    <mergeCell ref="I61:I62"/>
    <mergeCell ref="G67:H67"/>
    <mergeCell ref="A74:F74"/>
    <mergeCell ref="B216:B217"/>
    <mergeCell ref="B209:B215"/>
    <mergeCell ref="B206:B208"/>
    <mergeCell ref="B82:E82"/>
    <mergeCell ref="A77:I77"/>
    <mergeCell ref="I82:J82"/>
    <mergeCell ref="A1:K1"/>
    <mergeCell ref="A25:K25"/>
    <mergeCell ref="A48:K48"/>
    <mergeCell ref="I63:J63"/>
    <mergeCell ref="A73:J73"/>
    <mergeCell ref="A69:F69"/>
    <mergeCell ref="A66:F66"/>
    <mergeCell ref="A67:F67"/>
    <mergeCell ref="A65:H65"/>
    <mergeCell ref="A71:H71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75" r:id="rId1"/>
  <headerFooter alignWithMargins="0">
    <oddFooter>&amp;L&amp;6Azienda Unità Sanitaria Locale 4 - Teramo&amp;C&amp;6&amp;P/&amp;N&amp;R&amp;6Inventario B.I. Disponibili aggiornato al 31.12.2015</oddFooter>
  </headerFooter>
  <rowBreaks count="4" manualBreakCount="4">
    <brk id="24" max="10" man="1"/>
    <brk id="46" max="10" man="1"/>
    <brk id="74" max="10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Evangelista Maria</cp:lastModifiedBy>
  <cp:lastPrinted>2016-03-22T07:54:49Z</cp:lastPrinted>
  <dcterms:created xsi:type="dcterms:W3CDTF">2003-12-10T07:57:59Z</dcterms:created>
  <dcterms:modified xsi:type="dcterms:W3CDTF">2017-03-14T10:09:06Z</dcterms:modified>
  <cp:category/>
  <cp:version/>
  <cp:contentType/>
  <cp:contentStatus/>
</cp:coreProperties>
</file>