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Foglio1" sheetId="1" r:id="rId1"/>
    <sheet name="Foglio2" sheetId="2" r:id="rId2"/>
  </sheets>
  <definedNames>
    <definedName name="_xlnm.Print_Area" localSheetId="0">Foglio1!$A$1:$J$898</definedName>
    <definedName name="_xlnm.Print_Area" localSheetId="1">Foglio2!$A$1:$E$116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5" i="2" l="1"/>
  <c r="D104" i="2"/>
  <c r="G96" i="2"/>
  <c r="D96" i="2"/>
  <c r="G97" i="2"/>
  <c r="G88" i="2" l="1"/>
  <c r="G77" i="2"/>
  <c r="H71" i="2"/>
  <c r="F67" i="2"/>
  <c r="H73" i="2"/>
  <c r="H72" i="2"/>
  <c r="H60" i="2"/>
  <c r="K789" i="1" l="1"/>
  <c r="J416" i="1"/>
  <c r="K416" i="1" s="1"/>
  <c r="L375" i="1"/>
  <c r="K206" i="1" l="1"/>
  <c r="L193" i="1"/>
  <c r="L181" i="1"/>
  <c r="L164" i="1"/>
  <c r="L147" i="1"/>
  <c r="J763" i="1" l="1"/>
  <c r="J775" i="1"/>
  <c r="J519" i="1" l="1"/>
  <c r="J249" i="1" l="1"/>
  <c r="K249" i="1" s="1"/>
  <c r="B95" i="2" l="1"/>
  <c r="D88" i="2"/>
  <c r="C88" i="2"/>
  <c r="C89" i="2" s="1"/>
  <c r="D87" i="2"/>
  <c r="B85" i="2"/>
  <c r="D60" i="2"/>
  <c r="C60" i="2"/>
  <c r="D59" i="2"/>
  <c r="C59" i="2"/>
  <c r="B58" i="2"/>
  <c r="B61" i="2" s="1"/>
  <c r="D44" i="2"/>
  <c r="D43" i="2"/>
  <c r="C43" i="2"/>
  <c r="C45" i="2" s="1"/>
  <c r="B41" i="2"/>
  <c r="B45" i="2" s="1"/>
  <c r="D17" i="2"/>
  <c r="D16" i="2"/>
  <c r="C16" i="2"/>
  <c r="B15" i="2"/>
  <c r="B18" i="2" s="1"/>
  <c r="D89" i="2" l="1"/>
  <c r="D61" i="2"/>
  <c r="C96" i="2"/>
  <c r="B103" i="2" s="1"/>
  <c r="B94" i="2"/>
  <c r="B98" i="2" s="1"/>
  <c r="B105" i="2" s="1"/>
  <c r="D18" i="2"/>
  <c r="C61" i="2"/>
  <c r="C97" i="2"/>
  <c r="C98" i="2" s="1"/>
  <c r="D45" i="2"/>
  <c r="D97" i="2"/>
  <c r="C18" i="2"/>
  <c r="B89" i="2"/>
  <c r="L178" i="1"/>
  <c r="L177" i="1"/>
  <c r="J881" i="1"/>
  <c r="J878" i="1"/>
  <c r="J867" i="1"/>
  <c r="J862" i="1"/>
  <c r="J847" i="1"/>
  <c r="J839" i="1"/>
  <c r="J835" i="1"/>
  <c r="J825" i="1"/>
  <c r="J824" i="1"/>
  <c r="J815" i="1"/>
  <c r="J801" i="1"/>
  <c r="J787" i="1"/>
  <c r="J777" i="1"/>
  <c r="J776" i="1"/>
  <c r="J774" i="1"/>
  <c r="J773" i="1"/>
  <c r="J758" i="1"/>
  <c r="J751" i="1"/>
  <c r="J739" i="1"/>
  <c r="J738" i="1"/>
  <c r="J737" i="1"/>
  <c r="J736" i="1"/>
  <c r="J716" i="1"/>
  <c r="J721" i="1" s="1"/>
  <c r="L721" i="1" s="1"/>
  <c r="J689" i="1"/>
  <c r="J678" i="1"/>
  <c r="J643" i="1"/>
  <c r="J642" i="1"/>
  <c r="J641" i="1"/>
  <c r="J640" i="1"/>
  <c r="J639" i="1"/>
  <c r="J629" i="1"/>
  <c r="J627" i="1"/>
  <c r="I599" i="1"/>
  <c r="H599" i="1"/>
  <c r="J580" i="1"/>
  <c r="J582" i="1" s="1"/>
  <c r="J570" i="1"/>
  <c r="J569" i="1"/>
  <c r="J566" i="1"/>
  <c r="J554" i="1"/>
  <c r="J556" i="1" s="1"/>
  <c r="J532" i="1"/>
  <c r="J506" i="1"/>
  <c r="J507" i="1" s="1"/>
  <c r="J490" i="1"/>
  <c r="J491" i="1" s="1"/>
  <c r="J494" i="1" s="1"/>
  <c r="J475" i="1"/>
  <c r="J460" i="1"/>
  <c r="J461" i="1" s="1"/>
  <c r="J447" i="1"/>
  <c r="J448" i="1" s="1"/>
  <c r="J427" i="1"/>
  <c r="J428" i="1" s="1"/>
  <c r="J402" i="1"/>
  <c r="J404" i="1" s="1"/>
  <c r="I389" i="1"/>
  <c r="J389" i="1" s="1"/>
  <c r="J391" i="1" s="1"/>
  <c r="J373" i="1"/>
  <c r="J372" i="1"/>
  <c r="J371" i="1"/>
  <c r="J359" i="1"/>
  <c r="J360" i="1" s="1"/>
  <c r="J345" i="1"/>
  <c r="J348" i="1" s="1"/>
  <c r="K348" i="1" s="1"/>
  <c r="J331" i="1"/>
  <c r="J333" i="1" s="1"/>
  <c r="J314" i="1"/>
  <c r="J313" i="1"/>
  <c r="J312" i="1"/>
  <c r="J303" i="1"/>
  <c r="J302" i="1"/>
  <c r="J301" i="1"/>
  <c r="J300" i="1"/>
  <c r="J299" i="1"/>
  <c r="J298" i="1"/>
  <c r="J297" i="1"/>
  <c r="J296" i="1"/>
  <c r="J295" i="1"/>
  <c r="J294" i="1"/>
  <c r="J293" i="1"/>
  <c r="J280" i="1"/>
  <c r="J282" i="1" s="1"/>
  <c r="I274" i="1"/>
  <c r="J274" i="1" s="1"/>
  <c r="J275" i="1" s="1"/>
  <c r="J277" i="1" s="1"/>
  <c r="K277" i="1" s="1"/>
  <c r="J225" i="1"/>
  <c r="J224" i="1"/>
  <c r="J223" i="1"/>
  <c r="J222" i="1"/>
  <c r="J221" i="1"/>
  <c r="J220" i="1"/>
  <c r="J218" i="1"/>
  <c r="J204" i="1"/>
  <c r="J203" i="1"/>
  <c r="J192" i="1"/>
  <c r="J194" i="1" s="1"/>
  <c r="L194" i="1" s="1"/>
  <c r="J178" i="1"/>
  <c r="J177" i="1"/>
  <c r="J176" i="1"/>
  <c r="J161" i="1"/>
  <c r="J160" i="1"/>
  <c r="J143" i="1"/>
  <c r="J142" i="1"/>
  <c r="J140" i="1"/>
  <c r="J148" i="1" s="1"/>
  <c r="L148" i="1" s="1"/>
  <c r="J129" i="1"/>
  <c r="J130" i="1" s="1"/>
  <c r="J117" i="1"/>
  <c r="J119" i="1" s="1"/>
  <c r="J107" i="1"/>
  <c r="J93" i="1"/>
  <c r="I75" i="1"/>
  <c r="H75" i="1"/>
  <c r="J57" i="1"/>
  <c r="J56" i="1"/>
  <c r="J55" i="1"/>
  <c r="J827" i="1" l="1"/>
  <c r="D98" i="2"/>
  <c r="B104" i="2"/>
  <c r="J521" i="1"/>
  <c r="J205" i="1"/>
  <c r="J207" i="1" s="1"/>
  <c r="K207" i="1" s="1"/>
  <c r="J376" i="1"/>
  <c r="L376" i="1" s="1"/>
  <c r="J162" i="1"/>
  <c r="J165" i="1" s="1"/>
  <c r="L165" i="1" s="1"/>
  <c r="J227" i="1"/>
  <c r="J229" i="1" s="1"/>
  <c r="K229" i="1" s="1"/>
  <c r="J304" i="1"/>
  <c r="J311" i="1" s="1"/>
  <c r="J315" i="1" s="1"/>
  <c r="J318" i="1" s="1"/>
  <c r="J571" i="1"/>
  <c r="J740" i="1"/>
  <c r="J742" i="1" s="1"/>
  <c r="J76" i="1"/>
  <c r="J179" i="1"/>
  <c r="J182" i="1" s="1"/>
  <c r="L182" i="1" s="1"/>
  <c r="J648" i="1"/>
  <c r="J650" i="1" s="1"/>
  <c r="K650" i="1" s="1"/>
  <c r="J630" i="1"/>
  <c r="J778" i="1"/>
  <c r="E105" i="2" l="1"/>
</calcChain>
</file>

<file path=xl/sharedStrings.xml><?xml version="1.0" encoding="utf-8"?>
<sst xmlns="http://schemas.openxmlformats.org/spreadsheetml/2006/main" count="1641" uniqueCount="629">
  <si>
    <t xml:space="preserve">                                                 REGIONE  ABRUZZO 
              AZIENDA   UNITA'  SANITARIA  LOCALE  4  -  TERAMO
                                          *********************</t>
  </si>
  <si>
    <t>N. 1</t>
  </si>
  <si>
    <t>INVENTARIO  BENI  IMMOBILI  INDISPONIBILI</t>
  </si>
  <si>
    <t xml:space="preserve">INDICE  </t>
  </si>
  <si>
    <t>PRESIDIO  DI  TERAMO:</t>
  </si>
  <si>
    <t xml:space="preserve">  pag.  3</t>
  </si>
  <si>
    <t>Comune  di  Teramo</t>
  </si>
  <si>
    <t>da pag.   4 a pag. 19</t>
  </si>
  <si>
    <t>Comune di Isola del Gran Sasso</t>
  </si>
  <si>
    <t>da pag. 20 a pag. 21</t>
  </si>
  <si>
    <t>Comune di Montorio al Vomano</t>
  </si>
  <si>
    <t>da pag. 22 a pag. 23</t>
  </si>
  <si>
    <t>PRESIDIO  DI  ATRI:</t>
  </si>
  <si>
    <t xml:space="preserve">  pag. 24</t>
  </si>
  <si>
    <t>Comune di Atri</t>
  </si>
  <si>
    <t>da pag. 25 a pag. 30</t>
  </si>
  <si>
    <t>Comune di Bisenti</t>
  </si>
  <si>
    <t>da pag. 31 a pag. 32</t>
  </si>
  <si>
    <t>Comune di Castiglione Messer Raimondo</t>
  </si>
  <si>
    <t>da pag. 33 a pag. 34</t>
  </si>
  <si>
    <t>Comune di Castilenti</t>
  </si>
  <si>
    <t>da pag. 35 a pag. 37</t>
  </si>
  <si>
    <t>Comune di Cellino</t>
  </si>
  <si>
    <t>da pag. 38 a pag. 39</t>
  </si>
  <si>
    <t>Comune di Cermignano</t>
  </si>
  <si>
    <t>da pag. 40 a pag. 41</t>
  </si>
  <si>
    <t>Comune di Notaresco</t>
  </si>
  <si>
    <t>da pag. 42 a pag. 43</t>
  </si>
  <si>
    <t>Comune di Silvi</t>
  </si>
  <si>
    <t>da pag. 44 a pag. 45</t>
  </si>
  <si>
    <t>PRESIDIO  DI  GIULIANOVA:</t>
  </si>
  <si>
    <t xml:space="preserve">  pag. 46</t>
  </si>
  <si>
    <t>Comune  di  Giulianova</t>
  </si>
  <si>
    <t>da pag. 47 a pag. 52</t>
  </si>
  <si>
    <t>Comune di Mosciano S. Angelo</t>
  </si>
  <si>
    <t>da pag. 53 a pag. 54</t>
  </si>
  <si>
    <t xml:space="preserve">Comune di Roseto degli Abruzzi </t>
  </si>
  <si>
    <t>da pag. 55 a pag. 56</t>
  </si>
  <si>
    <t>PRESIDIO  DI  SANT'OMERO:</t>
  </si>
  <si>
    <t xml:space="preserve">  pag. 57</t>
  </si>
  <si>
    <t>Comune  di  Sant'Omero</t>
  </si>
  <si>
    <t>da pag. 58 a pag. 62</t>
  </si>
  <si>
    <t>Comune di Colonnella</t>
  </si>
  <si>
    <t>da pag. 63 a pag. 64</t>
  </si>
  <si>
    <t>Comune di Martinsicuro</t>
  </si>
  <si>
    <t>da pag. 65 a pag. 66</t>
  </si>
  <si>
    <t>Comune di Nereto</t>
  </si>
  <si>
    <t>da pag. 67 a pag. 69</t>
  </si>
  <si>
    <t>Comune di S. Egidio alla Vibrata</t>
  </si>
  <si>
    <t>da pag. 70 a pag. 71</t>
  </si>
  <si>
    <t>Comune di Tortoreto</t>
  </si>
  <si>
    <t>da pag. 72 a pag. 73</t>
  </si>
  <si>
    <t>CRITERI  DI  VALUTAZIONE</t>
  </si>
  <si>
    <t xml:space="preserve">  pag. 74</t>
  </si>
  <si>
    <t>RIEPILOGO  VALORE   PATRIMONIO</t>
  </si>
  <si>
    <t>da pag. 75 a pag. 78</t>
  </si>
  <si>
    <t>RIEPILOGO  GENERALE</t>
  </si>
  <si>
    <t>da pag. 79 a pag. 80</t>
  </si>
  <si>
    <t>PRESIDIO  DI  TERAMO</t>
  </si>
  <si>
    <t>COMUNE  DI  TERAMO</t>
  </si>
  <si>
    <t>CATASTO  TERRENI</t>
  </si>
  <si>
    <t>Ubicazione</t>
  </si>
  <si>
    <t>FOGLIO</t>
  </si>
  <si>
    <t>PARTICELLA</t>
  </si>
  <si>
    <t>SUPERFICIE     HA  A  CA</t>
  </si>
  <si>
    <t>QUALITA'</t>
  </si>
  <si>
    <t>CLASSE</t>
  </si>
  <si>
    <t>REDDITO DOMINICALE</t>
  </si>
  <si>
    <t>REDDITO AGRARIO</t>
  </si>
  <si>
    <t>VALORE</t>
  </si>
  <si>
    <t xml:space="preserve">Num. </t>
  </si>
  <si>
    <t>Sub</t>
  </si>
  <si>
    <t>seminativo</t>
  </si>
  <si>
    <t>Villa Mosca</t>
  </si>
  <si>
    <t>4.70</t>
  </si>
  <si>
    <t>semin arb.</t>
  </si>
  <si>
    <t>vigneto</t>
  </si>
  <si>
    <t>6,06</t>
  </si>
  <si>
    <t>ente urbano</t>
  </si>
  <si>
    <t>0,39</t>
  </si>
  <si>
    <t>semin.arb</t>
  </si>
  <si>
    <t>13,07</t>
  </si>
  <si>
    <t>semibn.arb</t>
  </si>
  <si>
    <t>0,01</t>
  </si>
  <si>
    <t>16,62</t>
  </si>
  <si>
    <t>2,43</t>
  </si>
  <si>
    <t>4,72</t>
  </si>
  <si>
    <t>6,64</t>
  </si>
  <si>
    <t>5,82</t>
  </si>
  <si>
    <t>1,54</t>
  </si>
  <si>
    <t>5,62</t>
  </si>
  <si>
    <t>Sommatoria  rendite</t>
  </si>
  <si>
    <t>VALORE  TOTALE</t>
  </si>
  <si>
    <t>26 22</t>
  </si>
  <si>
    <t>2 80</t>
  </si>
  <si>
    <t>Via Fonte della Noce</t>
  </si>
  <si>
    <t>orto irrig.</t>
  </si>
  <si>
    <t>33.60</t>
  </si>
  <si>
    <t>6.20</t>
  </si>
  <si>
    <t>15.33</t>
  </si>
  <si>
    <t>area urbana</t>
  </si>
  <si>
    <t>0.30</t>
  </si>
  <si>
    <t>sem.arb.</t>
  </si>
  <si>
    <t>4.36</t>
  </si>
  <si>
    <t>CATASTO  URBANO</t>
  </si>
  <si>
    <t>ZONA CENSUARIA</t>
  </si>
  <si>
    <t>CATEG.</t>
  </si>
  <si>
    <t>CONSISTENZA</t>
  </si>
  <si>
    <t>RENDITA</t>
  </si>
  <si>
    <t>* rendita presunta</t>
  </si>
  <si>
    <t>via Cona 
S.S. 80</t>
  </si>
  <si>
    <t>B/2</t>
  </si>
  <si>
    <t>MC. 3.444</t>
  </si>
  <si>
    <t xml:space="preserve">Valore di costruzione  (ved. nota)  </t>
  </si>
  <si>
    <t>Nota: Del valore totale pari a Euro 722.282,65:  costo di costruzione Euro 10.810,65  al 31.12.2009.</t>
  </si>
  <si>
    <t>incolto prod</t>
  </si>
  <si>
    <t>U</t>
  </si>
  <si>
    <t>v.le della Resistenza - 
Edificio  
ex sede scuola materna</t>
  </si>
  <si>
    <t>A/2</t>
  </si>
  <si>
    <t xml:space="preserve">11.5 vani </t>
  </si>
  <si>
    <t>Ex sanatorio</t>
  </si>
  <si>
    <t>F02</t>
  </si>
  <si>
    <t>mc 4100</t>
  </si>
  <si>
    <t xml:space="preserve">3300 mc </t>
  </si>
  <si>
    <t>Cabina Enel</t>
  </si>
  <si>
    <t>D/1</t>
  </si>
  <si>
    <t>Valore della sola area (inclusa nel complesso ex sanatorio)</t>
  </si>
  <si>
    <t>valore stima  immobile ex sanatorio</t>
  </si>
  <si>
    <t xml:space="preserve">Valore di costruzione (ved. nota)     </t>
  </si>
  <si>
    <t>Via Circonvallazione Ragusa n. 1</t>
  </si>
  <si>
    <t>B/4</t>
  </si>
  <si>
    <t>MC. 20.800</t>
  </si>
  <si>
    <t>C/2</t>
  </si>
  <si>
    <t>MQ. 22</t>
  </si>
  <si>
    <t>TOTALE</t>
  </si>
  <si>
    <t xml:space="preserve">Valore di costruzione   (ved. nota)  </t>
  </si>
  <si>
    <t>mc 126.229</t>
  </si>
  <si>
    <t>C/1</t>
  </si>
  <si>
    <t>mq  253</t>
  </si>
  <si>
    <t>A/10</t>
  </si>
  <si>
    <t>mq 169</t>
  </si>
  <si>
    <t xml:space="preserve">Valore di costruzione  (ved. Nota)  </t>
  </si>
  <si>
    <t>Superficie catastale</t>
  </si>
  <si>
    <t>mc. 56.186</t>
  </si>
  <si>
    <t>edificio in Via  Fonte della  Noce</t>
  </si>
  <si>
    <t>B/1</t>
  </si>
  <si>
    <t>mc. 2.484</t>
  </si>
  <si>
    <t>A/5</t>
  </si>
  <si>
    <t>4,5 vani</t>
  </si>
  <si>
    <t>VALORE DI COSTRUZIONE  RIF.  EDIFICIO IN FONTE DELLA NOCE - FG. 63 - PART. 78 (ved. nota)</t>
  </si>
  <si>
    <t>F/1</t>
  </si>
  <si>
    <t>14 mq.</t>
  </si>
  <si>
    <t>Chioschi
in Villa Mosca</t>
  </si>
  <si>
    <t>30 mq.</t>
  </si>
  <si>
    <t>32 mq.</t>
  </si>
  <si>
    <t>38 mq.</t>
  </si>
  <si>
    <t xml:space="preserve">38 mq. </t>
  </si>
  <si>
    <t>44 mq.</t>
  </si>
  <si>
    <t>Totale</t>
  </si>
  <si>
    <t>NOTE:  ex CENTRO IPERBARICO</t>
  </si>
  <si>
    <t>c.da S.Atto</t>
  </si>
  <si>
    <t>B/5</t>
  </si>
  <si>
    <t>mc  243</t>
  </si>
  <si>
    <t>c.da S. Atto SNC - 
p. S1,- T, 1</t>
  </si>
  <si>
    <t>mc  8.550</t>
  </si>
  <si>
    <t>c.da S. Atto SNC - 
p. T</t>
  </si>
  <si>
    <t>mc  1750</t>
  </si>
  <si>
    <t>bene comune non censibile</t>
  </si>
  <si>
    <t>mc 1350</t>
  </si>
  <si>
    <t xml:space="preserve">VALORE DI COSTRUZIONE  </t>
  </si>
  <si>
    <t>VALORE DI COSTRUZIONE  sub 9 (al 31.12.2016)</t>
  </si>
  <si>
    <t>VALORE TOTALE</t>
  </si>
  <si>
    <t>S.Atto</t>
  </si>
  <si>
    <t>20 40</t>
  </si>
  <si>
    <t>4 70</t>
  </si>
  <si>
    <t>incol.prod</t>
  </si>
  <si>
    <t>3 90</t>
  </si>
  <si>
    <t>3 80</t>
  </si>
  <si>
    <t>relit.strad</t>
  </si>
  <si>
    <t>valore incluso in quello dell'immobile perchè pertinenziali</t>
  </si>
  <si>
    <t xml:space="preserve">NOTE:  </t>
  </si>
  <si>
    <t xml:space="preserve">Ubicazione </t>
  </si>
  <si>
    <t>Via Cesare Battisti</t>
  </si>
  <si>
    <t>m.c. 2.500</t>
  </si>
  <si>
    <t xml:space="preserve">VALORE DI COSTRUZIONE     </t>
  </si>
  <si>
    <t>m.c.   856</t>
  </si>
  <si>
    <t>Nota: del valore di costruzione: € 65.883,92 al 31.12.12; € 165.150,60 al 31.12.13.</t>
  </si>
  <si>
    <t>NOTE: Complesso immobiliare in Contrada Casalena (3 PAD. - complesso di n. 10 edifici di cui: 3 destinati a RSA ed 1 a Dip.to di prevenzione, altri a rustico.</t>
  </si>
  <si>
    <t>p.S1-T,1-2,3
ex PMIP</t>
  </si>
  <si>
    <t>B04</t>
  </si>
  <si>
    <t>11500 mc</t>
  </si>
  <si>
    <t>p. T</t>
  </si>
  <si>
    <t>p. S1 - T
RSA</t>
  </si>
  <si>
    <t>B02</t>
  </si>
  <si>
    <t>7500 mc</t>
  </si>
  <si>
    <t>p. T
opifici</t>
  </si>
  <si>
    <t>D01</t>
  </si>
  <si>
    <t>p. S1-T
RSA</t>
  </si>
  <si>
    <t>11400 mc</t>
  </si>
  <si>
    <t>11700 mc</t>
  </si>
  <si>
    <t>P. t</t>
  </si>
  <si>
    <t>TOTALE (a riportare)</t>
  </si>
  <si>
    <t>P. T</t>
  </si>
  <si>
    <t>F03</t>
  </si>
  <si>
    <t xml:space="preserve">VALORE DI COSTRUZIONE      </t>
  </si>
  <si>
    <t>Nota: Del valore di costruzione:  €  94.001,77, oneri vari inclusi, sono rappresentati dai costi sostenuti per lavori straordinari  al 31.12.2008; € 46,616,05 al 31.12.09; € 168.566,23 al 31.12.10; € 19.256,04 al 31.12.2011; € 86.162, 47 al 31.12.12; € 227.197,42 al 31.12.13; € 20.240,00 al 31.12.15; € 12.319,56 al 31.12.16.</t>
  </si>
  <si>
    <t>COMUNE  DI  ISOLA  DEL  GRAN  SASSO</t>
  </si>
  <si>
    <t>CATASTO URBANO</t>
  </si>
  <si>
    <t>Contrada Santone</t>
  </si>
  <si>
    <t>1124
1125
1126
1273
1680
1765</t>
  </si>
  <si>
    <t>mc 5100</t>
  </si>
  <si>
    <t>Valore di costruzione</t>
  </si>
  <si>
    <t>VALOTE TOTALE</t>
  </si>
  <si>
    <t>COMUNE  DI  MONTORIO  AL  VOMANO</t>
  </si>
  <si>
    <t>INTESTAZIONE-TITOLO: Comune di Montorio e altri soggetti privati</t>
  </si>
  <si>
    <t>mc. 5101</t>
  </si>
  <si>
    <t>Montorio</t>
  </si>
  <si>
    <t xml:space="preserve">
1228
1233
1236
1238</t>
  </si>
  <si>
    <t xml:space="preserve">VALORE DI COSTRUZIONE    (ved. nota)  </t>
  </si>
  <si>
    <t>PRESIDIO  DI  ATRI</t>
  </si>
  <si>
    <t>COMUNE  DI  ATRI</t>
  </si>
  <si>
    <t>CATASTO TERRENI</t>
  </si>
  <si>
    <t>v.le Risorgimento</t>
  </si>
  <si>
    <t>09 00</t>
  </si>
  <si>
    <t>Viale Risorgimento</t>
  </si>
  <si>
    <t>mc. 123.168</t>
  </si>
  <si>
    <t>3 vani</t>
  </si>
  <si>
    <t xml:space="preserve">VALORE DI ACQUISTO   (VED NOTA 1)  </t>
  </si>
  <si>
    <t xml:space="preserve">VALORE DI COSTRUZIONE    (VED NOTA 2)           </t>
  </si>
  <si>
    <t>NOTA 1:  TERRENO ACQUISITO CON ATTO DI COMPRAVENDITA  IN DATA 16.10.2003.</t>
  </si>
  <si>
    <t xml:space="preserve">NOTA 2: Del valore di costruzione:
A)  euro 1.381.717,52 sono rappresentate dai costi, oneri vari inclusi, sostenuti al 31.12.2005 per i lavori di adeguamento Ospedale Atri e Sale Operatorie  e varie - ex art. 20 L. 67/68;
B)  €  2.459.536,27, oneri vari inclusi, sono rappresentati dai costi sostenuti per lavori straordinari c/o Ospedale Atri (Utic, Farmacia, Pronto Soccorso, Medicina, Endoscopia, Nefrologia, lav. straord. vari) al 31.12.2006.
</t>
  </si>
  <si>
    <t>Aggiornamento catastale Osp.: Fg. 69, part.606/4 soppressa e diventa sub 7 con valori inalterati; Fg. 69, part. 606/6 soppressa e diventa sub 8: Z.C. U; Cat. C/1; Cons. mc 70; Sup. cat. mq 86; Rendita € 918,26.</t>
  </si>
  <si>
    <t>Via S. Domenico 
piano T - S1</t>
  </si>
  <si>
    <t>mc. 2.085</t>
  </si>
  <si>
    <t>Nota: Del valoredi costruzione:  €  32.950,80 per spese sostenute  al 31.12.09; € 9.600,00 al 31.12.2010.</t>
  </si>
  <si>
    <t>Via Finocchi</t>
  </si>
  <si>
    <t xml:space="preserve">8160 mc. </t>
  </si>
  <si>
    <t>Nota: del valore di costruzione:  €  17.632,80 sono rappresentate da costi, oneri vari inclusi, sostenuti al  31.12.2008.</t>
  </si>
  <si>
    <t>mc. 4.717</t>
  </si>
  <si>
    <t>* 5846,72</t>
  </si>
  <si>
    <t>COMUNE  DI  BISENTI</t>
  </si>
  <si>
    <t xml:space="preserve">INTESTAZIONE-TITOLO: Comune di Bisenti </t>
  </si>
  <si>
    <t>Bisenti</t>
  </si>
  <si>
    <t>mc. 2.557</t>
  </si>
  <si>
    <t>COMUNE  DI 
  CASTIGLIONE  MESSER  RAIMONDO</t>
  </si>
  <si>
    <t xml:space="preserve">INTESTAZIONE-TITOLO: </t>
  </si>
  <si>
    <t xml:space="preserve">COMUNE DI CASTIGLIONE MESSER RAIMONDO; PROPR. DEL FABBRICATO </t>
  </si>
  <si>
    <t>TROIANI ADELINA NATA A BISENTI IL 07/08/27; PROPR. DELLA P.LLA 44</t>
  </si>
  <si>
    <t>DI DONATO ANNA NATA A NARNI IL 01/02/54; PROPR. PER 1/4 DELLA P.LLA 511</t>
  </si>
  <si>
    <t>DI DONATO BALILLINA NATA A C. MESSER RAIMONDO IL 10/04/29; PROPR. PER 1/4 DELLA P.LLA 511</t>
  </si>
  <si>
    <t>DI DONATO MARIO NATO A C. MESSER RAIMONDO IL 11/09/22; PROPR. PER 1/4 DELLA P.LLA 511</t>
  </si>
  <si>
    <t>DI DONATO VITALE NATO A C. MESSER RAIMONDO IL 29/04/20; PRPPR. PER 1/4 DELLA P.LLA 511</t>
  </si>
  <si>
    <t>Contrada San Salvatore</t>
  </si>
  <si>
    <t>44
511</t>
  </si>
  <si>
    <t>mc. 6799</t>
  </si>
  <si>
    <t>COMUNE  DI   CASTILENTI</t>
  </si>
  <si>
    <t>Contrada S. Michele</t>
  </si>
  <si>
    <t>mc. 1.680</t>
  </si>
  <si>
    <t>VALORE
(di costruzione)</t>
  </si>
  <si>
    <t>F.ne Villa S. Romualdo
p. S1-T, 1-2, 3.</t>
  </si>
  <si>
    <t>COMUNE  DI  CELLINO  ATTANASIO</t>
  </si>
  <si>
    <t>Cellino A.</t>
  </si>
  <si>
    <t>Nota: del valoredi costruzione: €  597.509,30 sono rappresentate da costi, oneri vari inclusi, sostenuti  dal  1.1.06 al  31.12.2006 per i lavori di ristrutturazione dell'edificio in questione;  €  145.071,20 al 31.12.2007; €  3.679,52 al 31.12.09; € 102.256,00 al 31.12.15; € 127.013,77 al 31.12.16.</t>
  </si>
  <si>
    <t>COMUNE  DI   CERMIGNANO</t>
  </si>
  <si>
    <t xml:space="preserve">VALORE
</t>
  </si>
  <si>
    <t>Cermignano</t>
  </si>
  <si>
    <t>mc. 3.588</t>
  </si>
  <si>
    <t>COMUNE  DI   NOTARESCO</t>
  </si>
  <si>
    <t>Notaresco</t>
  </si>
  <si>
    <t xml:space="preserve">COMUNE  DI  SILVI  </t>
  </si>
  <si>
    <t>FOGL.</t>
  </si>
  <si>
    <t xml:space="preserve">   
PARTICELLA
  NUM.      SUB</t>
  </si>
  <si>
    <t xml:space="preserve">
    ZONA
CENSUARIA</t>
  </si>
  <si>
    <t>RENDITA
*rendita presunta</t>
  </si>
  <si>
    <t>S.S. 16</t>
  </si>
  <si>
    <t>valore di costruzione</t>
  </si>
  <si>
    <t>PRESIDIO  DI  GIULIANOVA</t>
  </si>
  <si>
    <t>COMUNE  DI  GIULIANOVA</t>
  </si>
  <si>
    <t>Via Filippo Turati</t>
  </si>
  <si>
    <t>20.70</t>
  </si>
  <si>
    <t>fab.da acc.</t>
  </si>
  <si>
    <t>mc. 1487</t>
  </si>
  <si>
    <t>* Euro 2.303,91</t>
  </si>
  <si>
    <t>Nota: del valoredi costruzione: € 187.362,62  al 31.12.15.</t>
  </si>
  <si>
    <t>Via Gramsci</t>
  </si>
  <si>
    <t>0.49</t>
  </si>
  <si>
    <t>fabb.rurale</t>
  </si>
  <si>
    <t>15.60</t>
  </si>
  <si>
    <t>mc. 36046</t>
  </si>
  <si>
    <t>Giulianova Paese</t>
  </si>
  <si>
    <t>52 10</t>
  </si>
  <si>
    <t>21.63</t>
  </si>
  <si>
    <t>semin.arb.</t>
  </si>
  <si>
    <t>39.20</t>
  </si>
  <si>
    <t>7.40</t>
  </si>
  <si>
    <t>V.le Gramsci</t>
  </si>
  <si>
    <t>10 70</t>
  </si>
  <si>
    <t>6 60</t>
  </si>
  <si>
    <t>fabb. Rurale</t>
  </si>
  <si>
    <t>2 25</t>
  </si>
  <si>
    <t>0 10</t>
  </si>
  <si>
    <t>1 40</t>
  </si>
  <si>
    <t>1 60</t>
  </si>
  <si>
    <t>0 77</t>
  </si>
  <si>
    <t>INTESTAZIONE-TITOLO:</t>
  </si>
  <si>
    <t xml:space="preserve">UBICAZIONE: </t>
  </si>
  <si>
    <t>a</t>
  </si>
  <si>
    <t>mc. 37.126</t>
  </si>
  <si>
    <t>* Euro 40.265,05</t>
  </si>
  <si>
    <t>psich.</t>
  </si>
  <si>
    <t>mc.   5.205</t>
  </si>
  <si>
    <t>pal.Uff.</t>
  </si>
  <si>
    <t>mc.   2330</t>
  </si>
  <si>
    <t>corpo centrale</t>
  </si>
  <si>
    <t>MC 10.719</t>
  </si>
  <si>
    <t>palazzina civile abitazione</t>
  </si>
  <si>
    <t>mq  138</t>
  </si>
  <si>
    <t>A/3</t>
  </si>
  <si>
    <t>mq 128</t>
  </si>
  <si>
    <t>mq 159</t>
  </si>
  <si>
    <t>mq 108</t>
  </si>
  <si>
    <t>pal.indisuso</t>
  </si>
  <si>
    <t>mc 1435</t>
  </si>
  <si>
    <t>* Euro 1.852,79</t>
  </si>
  <si>
    <t>c. nutriz.</t>
  </si>
  <si>
    <t xml:space="preserve">mc 900 </t>
  </si>
  <si>
    <t>* Euro 1.162,03</t>
  </si>
  <si>
    <t>valoredell'area incluso in quello del complesso ospizio marino</t>
  </si>
  <si>
    <t xml:space="preserve">           </t>
  </si>
  <si>
    <t xml:space="preserve">COMUNE  DI  MOSCIANO  S.ANGELO  </t>
  </si>
  <si>
    <t xml:space="preserve">VALORE
(DI COSTRUZIONE)
</t>
  </si>
  <si>
    <t>Mosciano S.A.</t>
  </si>
  <si>
    <t>D/4</t>
  </si>
  <si>
    <t xml:space="preserve">1534
</t>
  </si>
  <si>
    <t xml:space="preserve">1536
</t>
  </si>
  <si>
    <t xml:space="preserve">
1540</t>
  </si>
  <si>
    <t>VALORE  (di costruzione)</t>
  </si>
  <si>
    <t>VALORE  TOTALE  (di costruzione)</t>
  </si>
  <si>
    <t>Nota: del valore  di costruzione: € 322.408,37 rappresentato dalla somma dei costi, oneri vari inclusi, sostenuti  al 31.12.2005 per i lavori di realizzazione del Distretto Sanitario di Base in  MOSCIANO S.ANGELO - ex art. 20 L. 67/88; € 27.770,31 al 31.12.13; € 2.939,17 al 31.12.14.</t>
  </si>
  <si>
    <t xml:space="preserve">COMUNE  DI  ROSETO  DEGLI  ABRUZZI </t>
  </si>
  <si>
    <t xml:space="preserve">Via Marco Polo </t>
  </si>
  <si>
    <t>693 mc</t>
  </si>
  <si>
    <t>VALORE TOTALE (di costruzione)</t>
  </si>
  <si>
    <t>Nota: il valore di costruzione: € 336.377,67 somma dei costi, oneri vari inclusi, sostenuti  al 31.12.2005 per i lavori di realizzazione del Distretto sanitario di base in Roseto - ex art. 20 L. 67/88; € 52.308,15 per raffrescamento al 31.12.09; € 6.204,02 al 31.12.2011.</t>
  </si>
  <si>
    <t>PRESIDIO  DI  SANT'OMERO</t>
  </si>
  <si>
    <t>COMUNE  DI  SANT'OMERO</t>
  </si>
  <si>
    <t>Via Salara</t>
  </si>
  <si>
    <t>1.30</t>
  </si>
  <si>
    <t>7.20</t>
  </si>
  <si>
    <t>mc 58248</t>
  </si>
  <si>
    <t>Chioschi</t>
  </si>
  <si>
    <t>E/3</t>
  </si>
  <si>
    <t>valore incluso in quello del complesso ospedaliero</t>
  </si>
  <si>
    <t>Nel caso dei chioschi la ASL è proprietaria dell'area e privati hanno la proprietà superficiaria. Il valore dell'area è incluso in quello del complesso ospedaliero</t>
  </si>
  <si>
    <t>61.80</t>
  </si>
  <si>
    <t>47.80</t>
  </si>
  <si>
    <t>5.75</t>
  </si>
  <si>
    <t>2.10</t>
  </si>
  <si>
    <t>VALORE TOTALE  DI  ACQUISTO</t>
  </si>
  <si>
    <t>Via alla Salara snc
piano S1 - T</t>
  </si>
  <si>
    <t xml:space="preserve">Via alla Salara snc
piano S1 - T - 1 - 2 </t>
  </si>
  <si>
    <t>mc 17.603</t>
  </si>
  <si>
    <t>CATASTO   TERRENI</t>
  </si>
  <si>
    <t>51 11</t>
  </si>
  <si>
    <t>semin.</t>
  </si>
  <si>
    <t>20 70</t>
  </si>
  <si>
    <t>46 75</t>
  </si>
  <si>
    <t>18 50</t>
  </si>
  <si>
    <t>COMUNE  DI  COLONNELLA</t>
  </si>
  <si>
    <t xml:space="preserve">CATASTO  URBANO </t>
  </si>
  <si>
    <t xml:space="preserve">VALORE
</t>
  </si>
  <si>
    <t>S.C. Fosso del Lupo</t>
  </si>
  <si>
    <t>mc. 2558</t>
  </si>
  <si>
    <t>COMUNE  DI  MARTINSICURO</t>
  </si>
  <si>
    <t xml:space="preserve">          superficie con vincolo di destinazione specifica (estensione di ca. mq. 3116) per 99 anni</t>
  </si>
  <si>
    <t>Frazione Villa Rosa</t>
  </si>
  <si>
    <t xml:space="preserve">2308  
</t>
  </si>
  <si>
    <t>mc. 2.400</t>
  </si>
  <si>
    <t>Nota: del valore di costruzione: €  531.564,42 lavori ex art. 20 L.67/88; €   94.759,88  al 31.12.2010 per  fotovoltaico; € 92.984,49 al 31.12.15.</t>
  </si>
  <si>
    <t>COMUNE  DI  NERETO</t>
  </si>
  <si>
    <t>Nereto</t>
  </si>
  <si>
    <t>semin. Arbor.</t>
  </si>
  <si>
    <t>incluso nel valore dell'edificio</t>
  </si>
  <si>
    <t>Piano T - 1</t>
  </si>
  <si>
    <t>1223 mc</t>
  </si>
  <si>
    <t>Piano 2 - 3</t>
  </si>
  <si>
    <t>874 mc</t>
  </si>
  <si>
    <t>Piano 1S - T 1 - 2</t>
  </si>
  <si>
    <t>mc. 5.940</t>
  </si>
  <si>
    <t>VALORE  DI  costruzione  anno 2012</t>
  </si>
  <si>
    <t>Piano 1S - T - 1</t>
  </si>
  <si>
    <t>mc. 1.826</t>
  </si>
  <si>
    <t>COMUNE  DI  SANT'EGIDIO  ALLA  VIBRATA</t>
  </si>
  <si>
    <t>Sant'Egidio alla Vibrata
Strada Comunale s.n.c.</t>
  </si>
  <si>
    <t>COMUNE  DI  TORTORETO</t>
  </si>
  <si>
    <t>Via Isonzo snc
piano T</t>
  </si>
  <si>
    <t xml:space="preserve">CRITERI   DI  VALUTAZIONE </t>
  </si>
  <si>
    <t>Per la determinazione del  Patrimonio Immobiliare ASL sono stati adottati i seguenti criteri:</t>
  </si>
  <si>
    <t>TERRENI:</t>
  </si>
  <si>
    <t>rendita catastale risultante da apposita visura, moltiplicata per il coefficiente 75 (coefficiente utilizzato dagli uffici finanziari di accertamento).</t>
  </si>
  <si>
    <t>FABBRICATI:</t>
  </si>
  <si>
    <t xml:space="preserve">     Superficie / Vani / Volume x tariffa riferita al Comune di appartenenza e alla destinazione d'uso.</t>
  </si>
  <si>
    <t>PER I TERRENI:</t>
  </si>
  <si>
    <t>Rendita catastale aumentata del 25%;</t>
  </si>
  <si>
    <t>PER I FABBRICATI:</t>
  </si>
  <si>
    <t>Rendita catastale aumentata del 5%.</t>
  </si>
  <si>
    <t>ULTERIORE  INCREMENTO  DEL 20% E' STATO  DISPOSTO CON LEGGE 191/04, E PER GLI IMMOBILI CLASSIFICATI NELLA CATEGORIA "B" SI E' PASSATI AL 40% (L.286/06)  e s.m.i..</t>
  </si>
  <si>
    <r>
      <t xml:space="preserve">INTESTAZIONE - TITOLO : </t>
    </r>
    <r>
      <rPr>
        <sz val="12"/>
        <rFont val="Arial"/>
        <family val="2"/>
      </rPr>
      <t>OSPEDALI ED ISTITUTI DI TERAMO</t>
    </r>
  </si>
  <si>
    <r>
      <t xml:space="preserve">UBICAZIONE: </t>
    </r>
    <r>
      <rPr>
        <sz val="12"/>
        <rFont val="Arial"/>
        <family val="2"/>
      </rPr>
      <t>COMUNE  DI  TERAMO</t>
    </r>
  </si>
  <si>
    <r>
      <t xml:space="preserve">NOTE:  </t>
    </r>
    <r>
      <rPr>
        <sz val="12"/>
        <rFont val="Arial"/>
        <family val="2"/>
      </rPr>
      <t>SI ATTRIBUISCE VALORE SOLO ALLE  PARTICELLE FG. 55 (loc. casalena) ESCLUDENDO TUTTE LE ALTRE, VISTO CHE LE STESSE SONO PERTINENZIALI AL COMPLESSO OSPEDALIERO 1° E 2° LOTTO IN VILLA MOSCA DI TERAMO</t>
    </r>
  </si>
  <si>
    <r>
      <t xml:space="preserve">INTESTAZIONE - TITOLO : </t>
    </r>
    <r>
      <rPr>
        <sz val="12"/>
        <rFont val="Arial"/>
        <family val="2"/>
      </rPr>
      <t>OSP.CIVILE S.ANTONIO: PROPRIETARIO - OSP. ED ISTITUTI RIUNITI DI TERAMO</t>
    </r>
  </si>
  <si>
    <r>
      <t xml:space="preserve">NOTE:  TERRENI </t>
    </r>
    <r>
      <rPr>
        <sz val="12"/>
        <rFont val="Arial"/>
        <family val="2"/>
      </rPr>
      <t>(di pertinenza all'ospedale civile e edificio Fonte della Noce)</t>
    </r>
  </si>
  <si>
    <r>
      <t xml:space="preserve">Villa Mosca
</t>
    </r>
    <r>
      <rPr>
        <sz val="8"/>
        <rFont val="Arial"/>
        <family val="2"/>
      </rPr>
      <t>pert.O.C.</t>
    </r>
  </si>
  <si>
    <r>
      <t xml:space="preserve">INTESTAZIONE - TITOLO : </t>
    </r>
    <r>
      <rPr>
        <sz val="10"/>
        <rFont val="Arial"/>
        <family val="2"/>
      </rPr>
      <t>AZIENDA UNITA' SANITARIA LOCALE - TERAMO</t>
    </r>
  </si>
  <si>
    <r>
      <t xml:space="preserve">NOTE:  </t>
    </r>
    <r>
      <rPr>
        <sz val="12"/>
        <rFont val="Arial"/>
        <family val="2"/>
      </rPr>
      <t xml:space="preserve">TERRENI PERTINENZIALI AL COMPLESSO OSPEDALIERO VILLA MOSCA, NON SI ATTRIBUISCE VALORE </t>
    </r>
  </si>
  <si>
    <r>
      <t xml:space="preserve">INTESTAZIONE - TITOLO : </t>
    </r>
    <r>
      <rPr>
        <sz val="14"/>
        <rFont val="Arial"/>
        <family val="2"/>
      </rPr>
      <t>AZIENDA UNITA' SANITARIA LOCALE - TERAMO</t>
    </r>
  </si>
  <si>
    <r>
      <t xml:space="preserve">UBICAZIONE: </t>
    </r>
    <r>
      <rPr>
        <sz val="12"/>
        <rFont val="Arial"/>
        <family val="2"/>
      </rPr>
      <t>COMUNE  DI   TERAMO   -  VIA CONA</t>
    </r>
  </si>
  <si>
    <r>
      <t xml:space="preserve">NOTE:  </t>
    </r>
    <r>
      <rPr>
        <sz val="12"/>
        <rFont val="Arial"/>
        <family val="2"/>
      </rPr>
      <t>EX DISPENSARIO</t>
    </r>
  </si>
  <si>
    <r>
      <t xml:space="preserve">UBICAZIONE: </t>
    </r>
    <r>
      <rPr>
        <sz val="12"/>
        <rFont val="Arial"/>
        <family val="2"/>
      </rPr>
      <t>COMUNE  DI   TERAMO -  VIA CONA</t>
    </r>
  </si>
  <si>
    <r>
      <t xml:space="preserve">NOTE:  </t>
    </r>
    <r>
      <rPr>
        <sz val="14"/>
        <rFont val="Arial"/>
        <family val="2"/>
      </rPr>
      <t xml:space="preserve">di pertinenza </t>
    </r>
    <r>
      <rPr>
        <sz val="12"/>
        <rFont val="Arial"/>
        <family val="2"/>
      </rPr>
      <t>EX DISPENSARIO</t>
    </r>
  </si>
  <si>
    <r>
      <t xml:space="preserve">INTESTAZIONE - TITOLO : </t>
    </r>
    <r>
      <rPr>
        <sz val="12"/>
        <rFont val="Arial"/>
        <family val="2"/>
      </rPr>
      <t>AZIENDA UNITA' SANITARIA LOCALE - TERAMO</t>
    </r>
  </si>
  <si>
    <r>
      <t xml:space="preserve">UBICAZIONE: </t>
    </r>
    <r>
      <rPr>
        <sz val="12"/>
        <rFont val="Arial"/>
        <family val="2"/>
      </rPr>
      <t xml:space="preserve">COMUNE  DI   TERAMO  - VILLA MOSCA </t>
    </r>
  </si>
  <si>
    <r>
      <t xml:space="preserve">NOTE:  </t>
    </r>
    <r>
      <rPr>
        <sz val="12"/>
        <rFont val="Arial"/>
        <family val="2"/>
      </rPr>
      <t>COMPRENSORIO DEI FABBRICATI COSTITUENTI IL COMPLESSO OSPEDALIERO EX SANATORIO</t>
    </r>
  </si>
  <si>
    <r>
      <t xml:space="preserve">VALORE  TOTALE </t>
    </r>
    <r>
      <rPr>
        <b/>
        <sz val="8"/>
        <rFont val="Arial"/>
        <family val="2"/>
      </rPr>
      <t xml:space="preserve">(escluso valore part.1408/10 e 12)  </t>
    </r>
  </si>
  <si>
    <r>
      <t xml:space="preserve">INTESTAZIONE - TITOLO : </t>
    </r>
    <r>
      <rPr>
        <sz val="12"/>
        <rFont val="Arial"/>
        <family val="2"/>
      </rPr>
      <t>AZIENDA  UNITA'  SANITARIA  LOCALE  -  TERAMO</t>
    </r>
  </si>
  <si>
    <r>
      <t xml:space="preserve">UBICAZIONE: </t>
    </r>
    <r>
      <rPr>
        <sz val="12"/>
        <rFont val="Arial"/>
        <family val="2"/>
      </rPr>
      <t>COMUNE  DI   TERAMO-  FABBRICATO SITO IN CIRCONVALLAZIONE RAGUSA</t>
    </r>
  </si>
  <si>
    <r>
      <t xml:space="preserve">NOTE:  </t>
    </r>
    <r>
      <rPr>
        <sz val="12"/>
        <rFont val="Arial"/>
        <family val="2"/>
      </rPr>
      <t>SEDE A.U.S.L.</t>
    </r>
  </si>
  <si>
    <r>
      <t xml:space="preserve">UBICAZIONE: </t>
    </r>
    <r>
      <rPr>
        <sz val="12"/>
        <rFont val="Arial"/>
        <family val="2"/>
      </rPr>
      <t>COMUNE  DI   TERAMO-  VILLA MOSCA</t>
    </r>
  </si>
  <si>
    <r>
      <t xml:space="preserve">NOTE:  </t>
    </r>
    <r>
      <rPr>
        <sz val="12"/>
        <rFont val="Arial"/>
        <family val="2"/>
      </rPr>
      <t>OSPEDALE  CIVILE 1° LOTTO.</t>
    </r>
  </si>
  <si>
    <r>
      <t xml:space="preserve">NOTE:  </t>
    </r>
    <r>
      <rPr>
        <sz val="12"/>
        <rFont val="Arial"/>
        <family val="2"/>
      </rPr>
      <t>OSPEDALE  CIVILE 2° LOTTO.</t>
    </r>
  </si>
  <si>
    <r>
      <t>INTESTAZIONE - TITOLO :</t>
    </r>
    <r>
      <rPr>
        <sz val="12"/>
        <rFont val="Arial"/>
        <family val="2"/>
      </rPr>
      <t>OSPEDALE CIVILE S.ANTONIO ABATE: AMMINISTRATO DAGLI OSPEDALI ED ISTITUTI RIUNITI</t>
    </r>
  </si>
  <si>
    <r>
      <t xml:space="preserve">UBICAZIONE: </t>
    </r>
    <r>
      <rPr>
        <sz val="12"/>
        <rFont val="Arial"/>
        <family val="2"/>
      </rPr>
      <t xml:space="preserve">COMUNE  DI   TERAMO </t>
    </r>
  </si>
  <si>
    <r>
      <t xml:space="preserve">INTESTAZIONE - TITOLO: </t>
    </r>
    <r>
      <rPr>
        <sz val="12"/>
        <rFont val="Arial"/>
        <family val="2"/>
      </rPr>
      <t>AZIENDA  UNITA'  SANITARIA  LOCALE  - TERAMO</t>
    </r>
  </si>
  <si>
    <r>
      <t>INTESTAZIONE - TITOLO: U</t>
    </r>
    <r>
      <rPr>
        <sz val="12"/>
        <rFont val="Arial"/>
        <family val="2"/>
      </rPr>
      <t xml:space="preserve">NITA' LOCALE SOCIO SANITARIA  DI TERAMO </t>
    </r>
  </si>
  <si>
    <r>
      <t xml:space="preserve">UBICAZIONE: </t>
    </r>
    <r>
      <rPr>
        <sz val="12"/>
        <rFont val="Arial"/>
        <family val="2"/>
      </rPr>
      <t>COMUNE  DI   TERAMO - LOCALITA'  S. ATTO  S.P. 594</t>
    </r>
  </si>
  <si>
    <r>
      <t xml:space="preserve">INTESTAZIONE - TITOLO : </t>
    </r>
    <r>
      <rPr>
        <sz val="12"/>
        <rFont val="Arial"/>
        <family val="2"/>
      </rPr>
      <t>AMMINISTRAZIONE PROVINCIALE  DI TERAMO.</t>
    </r>
  </si>
  <si>
    <r>
      <t xml:space="preserve">UBICAZIONE: </t>
    </r>
    <r>
      <rPr>
        <sz val="12"/>
        <rFont val="Arial"/>
        <family val="2"/>
      </rPr>
      <t>COMUNE  DI   TERAMO - LOCALITA'  S. ATTO - S.P. 594</t>
    </r>
  </si>
  <si>
    <r>
      <t>NOTE:</t>
    </r>
    <r>
      <rPr>
        <sz val="14"/>
        <rFont val="Arial"/>
        <family val="2"/>
      </rPr>
      <t xml:space="preserve"> ex c. Iperbarico </t>
    </r>
  </si>
  <si>
    <r>
      <t xml:space="preserve">INTESTAZIONE - TITOLO :  </t>
    </r>
    <r>
      <rPr>
        <sz val="14"/>
        <rFont val="Arial"/>
        <family val="2"/>
      </rPr>
      <t xml:space="preserve">AZIENDA UNITA' SANITARIA LOCALE - TERAMO </t>
    </r>
  </si>
  <si>
    <r>
      <t xml:space="preserve">UBICAZIONE: </t>
    </r>
    <r>
      <rPr>
        <sz val="12"/>
        <rFont val="Arial"/>
        <family val="2"/>
      </rPr>
      <t>COMUNE  DI   TERAMO -VIA  CESARE BATTISTI</t>
    </r>
  </si>
  <si>
    <r>
      <t xml:space="preserve">INTESTAZIONE - TITOLO :  </t>
    </r>
    <r>
      <rPr>
        <sz val="12"/>
        <rFont val="Arial"/>
        <family val="2"/>
      </rPr>
      <t xml:space="preserve">OSPEDALE CIVILE S.ANTONIO ABATE COMPRESO  NELL'ENTE OSPEDALIERO DI TERAMO; </t>
    </r>
  </si>
  <si>
    <r>
      <t xml:space="preserve">UBICAZIONE: </t>
    </r>
    <r>
      <rPr>
        <sz val="12"/>
        <rFont val="Arial"/>
        <family val="2"/>
      </rPr>
      <t>COMUNE  DI   TERAMO -CONTRADA CASALENA</t>
    </r>
  </si>
  <si>
    <r>
      <t xml:space="preserve">F03
</t>
    </r>
    <r>
      <rPr>
        <sz val="6"/>
        <rFont val="Arial"/>
        <family val="2"/>
      </rPr>
      <t xml:space="preserve"> in corso di costruzione</t>
    </r>
  </si>
  <si>
    <r>
      <rPr>
        <sz val="11"/>
        <rFont val="Arial"/>
        <family val="2"/>
      </rPr>
      <t>F03</t>
    </r>
    <r>
      <rPr>
        <sz val="12"/>
        <rFont val="Arial"/>
        <family val="2"/>
      </rPr>
      <t xml:space="preserve">
 </t>
    </r>
    <r>
      <rPr>
        <sz val="6"/>
        <rFont val="Arial"/>
        <family val="2"/>
      </rPr>
      <t>in corso di costruzione</t>
    </r>
  </si>
  <si>
    <r>
      <t xml:space="preserve">F03
 </t>
    </r>
    <r>
      <rPr>
        <sz val="6"/>
        <rFont val="Arial"/>
        <family val="2"/>
      </rPr>
      <t>in corso di costruzione</t>
    </r>
  </si>
  <si>
    <r>
      <t xml:space="preserve">INTESTAZIONE-TITOLO: </t>
    </r>
    <r>
      <rPr>
        <sz val="12"/>
        <rFont val="Arial"/>
        <family val="2"/>
      </rPr>
      <t>AZIENDA UNITA' SANITARIA LOCALE - TERAMO</t>
    </r>
  </si>
  <si>
    <r>
      <t xml:space="preserve">UBICAZIONE: </t>
    </r>
    <r>
      <rPr>
        <sz val="12"/>
        <rFont val="Arial"/>
        <family val="2"/>
      </rPr>
      <t xml:space="preserve">COMUNE DI ISOLA DEL GRAN SASSO - località C. DA SANTONE </t>
    </r>
  </si>
  <si>
    <r>
      <t xml:space="preserve">NOTE: </t>
    </r>
    <r>
      <rPr>
        <sz val="12"/>
        <rFont val="Arial"/>
        <family val="2"/>
      </rPr>
      <t xml:space="preserve">TERRENO CON SOVRASTANTE DISTRETTO SANITARIO DI BASE </t>
    </r>
  </si>
  <si>
    <r>
      <t xml:space="preserve">UBICAZIONE: </t>
    </r>
    <r>
      <rPr>
        <sz val="12"/>
        <rFont val="Arial"/>
        <family val="2"/>
      </rPr>
      <t>COMUNE DI MONTORIO AL VOMANO  - via Quirino Celli</t>
    </r>
  </si>
  <si>
    <r>
      <t xml:space="preserve">NOTE: </t>
    </r>
    <r>
      <rPr>
        <sz val="12"/>
        <rFont val="Arial"/>
        <family val="2"/>
      </rPr>
      <t>Terreni con sovrastante Poliambulatorio</t>
    </r>
  </si>
  <si>
    <r>
      <t xml:space="preserve">UBICAZIONE: </t>
    </r>
    <r>
      <rPr>
        <sz val="12"/>
        <rFont val="Arial"/>
        <family val="2"/>
      </rPr>
      <t>COMUNE DI  ATRI - VIALE RISORGIMENTO</t>
    </r>
  </si>
  <si>
    <r>
      <t xml:space="preserve">NOTE: </t>
    </r>
    <r>
      <rPr>
        <sz val="12"/>
        <rFont val="Arial"/>
        <family val="2"/>
      </rPr>
      <t>TERRENO CON SOVRASTANTE  OSPEDALE CIVILE</t>
    </r>
  </si>
  <si>
    <r>
      <t xml:space="preserve">INTESTAZIONE-TITOLO: </t>
    </r>
    <r>
      <rPr>
        <sz val="12"/>
        <rFont val="Arial"/>
        <family val="2"/>
      </rPr>
      <t>AZIENDA  UNITA'  SANITARIA LOCALE - TERAMO</t>
    </r>
  </si>
  <si>
    <r>
      <t xml:space="preserve">UBICAZIONE: </t>
    </r>
    <r>
      <rPr>
        <sz val="12"/>
        <rFont val="Arial"/>
        <family val="2"/>
      </rPr>
      <t>COMUNE DI ATRI - VIALE RISORGIMENTO</t>
    </r>
  </si>
  <si>
    <r>
      <t>NOTE:</t>
    </r>
    <r>
      <rPr>
        <sz val="12"/>
        <rFont val="Arial"/>
        <family val="2"/>
      </rPr>
      <t xml:space="preserve"> OSPEDALE CIVILE</t>
    </r>
  </si>
  <si>
    <r>
      <t xml:space="preserve">UBICAZIONE: </t>
    </r>
    <r>
      <rPr>
        <sz val="12"/>
        <rFont val="Arial"/>
        <family val="2"/>
      </rPr>
      <t>COMUNE DI ATRI - VIA COLLE MARALTO N. 1</t>
    </r>
  </si>
  <si>
    <r>
      <t>NOTE:</t>
    </r>
    <r>
      <rPr>
        <sz val="12"/>
        <rFont val="Arial"/>
        <family val="2"/>
      </rPr>
      <t xml:space="preserve"> EX DISPENSARIO</t>
    </r>
  </si>
  <si>
    <r>
      <t xml:space="preserve">UBICAZIONE: </t>
    </r>
    <r>
      <rPr>
        <sz val="12"/>
        <rFont val="Arial"/>
        <family val="2"/>
      </rPr>
      <t>COMUNE DI ATRI - VIA A. FINOCCHI</t>
    </r>
  </si>
  <si>
    <r>
      <t xml:space="preserve">UBICAZIONE: </t>
    </r>
    <r>
      <rPr>
        <sz val="12"/>
        <rFont val="Arial"/>
        <family val="2"/>
      </rPr>
      <t>BISENTI - via Roma</t>
    </r>
  </si>
  <si>
    <r>
      <t xml:space="preserve">NOTE: </t>
    </r>
    <r>
      <rPr>
        <sz val="12"/>
        <rFont val="Arial"/>
        <family val="2"/>
      </rPr>
      <t>POLIAMBULATORIO</t>
    </r>
  </si>
  <si>
    <r>
      <t>UBICAZIONE:</t>
    </r>
    <r>
      <rPr>
        <sz val="12"/>
        <rFont val="Arial"/>
        <family val="2"/>
      </rPr>
      <t xml:space="preserve"> COMUNE DI CASTIGLIONE MESSER RAIMONDO - CONTRADA SAN SALVATORE - S.S. 365</t>
    </r>
  </si>
  <si>
    <r>
      <t xml:space="preserve">NOTE: </t>
    </r>
    <r>
      <rPr>
        <sz val="12"/>
        <rFont val="Arial"/>
        <family val="2"/>
      </rPr>
      <t xml:space="preserve">POLIAMBULATORIO </t>
    </r>
  </si>
  <si>
    <r>
      <t xml:space="preserve">INTESTAZIONE-TITOLO: </t>
    </r>
    <r>
      <rPr>
        <sz val="12"/>
        <rFont val="Arial"/>
        <family val="2"/>
      </rPr>
      <t xml:space="preserve">AZIENDA UNITA' SANITARIA LOCALE  TERAMO - proprietà superficiaria
                                             COMUNE DI CASTILENTI - proprietà per l'area
</t>
    </r>
  </si>
  <si>
    <r>
      <t xml:space="preserve">UBICAZIONE: </t>
    </r>
    <r>
      <rPr>
        <sz val="12"/>
        <rFont val="Arial"/>
        <family val="2"/>
      </rPr>
      <t>COMUNE DI CASTILENTI C.DA S. MICHELE  - via del Melograno n. 10</t>
    </r>
  </si>
  <si>
    <r>
      <t>NOTE:</t>
    </r>
    <r>
      <rPr>
        <sz val="12"/>
        <rFont val="Arial"/>
        <family val="2"/>
      </rPr>
      <t xml:space="preserve"> DISTRETTO SANITARIO DI BASE</t>
    </r>
  </si>
  <si>
    <r>
      <t xml:space="preserve">INTESTAZIONE - TITOLO :  </t>
    </r>
    <r>
      <rPr>
        <sz val="12"/>
        <rFont val="Arial"/>
        <family val="2"/>
      </rPr>
      <t xml:space="preserve">AZIENDA UNITA' SANITARIA LOCALE - TERAMO
                                                           </t>
    </r>
  </si>
  <si>
    <r>
      <t xml:space="preserve">UBICAZIONE: </t>
    </r>
    <r>
      <rPr>
        <sz val="12"/>
        <rFont val="Arial"/>
        <family val="2"/>
      </rPr>
      <t>COMUNE  DI   CASTILENTI  -  FRAZIONE VILLA S. ROMUALDO</t>
    </r>
  </si>
  <si>
    <r>
      <t>NOTE</t>
    </r>
    <r>
      <rPr>
        <sz val="14"/>
        <rFont val="Arial"/>
        <family val="2"/>
      </rPr>
      <t>:  EDIFICIO ADIBITO A RESIDENZA SANITARIA ASSISTENZIALE</t>
    </r>
  </si>
  <si>
    <r>
      <t xml:space="preserve">NOTA: </t>
    </r>
    <r>
      <rPr>
        <sz val="12"/>
        <rFont val="Arial"/>
        <family val="2"/>
      </rPr>
      <t>del valore di costruzione: € 2.712.141,14 al 2011; € 168.553,92 per lavori anno 2013; € 5.390,00 al 31.12.16.</t>
    </r>
  </si>
  <si>
    <r>
      <t xml:space="preserve">UBICAZIONE: </t>
    </r>
    <r>
      <rPr>
        <sz val="12"/>
        <rFont val="Arial"/>
        <family val="2"/>
      </rPr>
      <t>COMUNE DI CELLINO ATTANASIO - via Taraschi n. 16</t>
    </r>
  </si>
  <si>
    <r>
      <t xml:space="preserve">UBICAZIONE: </t>
    </r>
    <r>
      <rPr>
        <sz val="12"/>
        <rFont val="Arial"/>
        <family val="2"/>
      </rPr>
      <t>COMUNE DI CERMIGNANO - via Nazionale 18</t>
    </r>
  </si>
  <si>
    <r>
      <t xml:space="preserve">NOTE: </t>
    </r>
    <r>
      <rPr>
        <sz val="12"/>
        <rFont val="Arial"/>
        <family val="2"/>
      </rPr>
      <t>DISTRETTO SANITARIO DI BASE</t>
    </r>
  </si>
  <si>
    <r>
      <t>INTESTAZIONE-TITOLO:</t>
    </r>
    <r>
      <rPr>
        <sz val="12"/>
        <rFont val="Arial"/>
        <family val="2"/>
      </rPr>
      <t xml:space="preserve"> COMUNE DI NOTARESCO</t>
    </r>
  </si>
  <si>
    <r>
      <t>INTESTAZIONE-TITOLO:</t>
    </r>
    <r>
      <rPr>
        <sz val="12"/>
        <rFont val="Arial"/>
        <family val="2"/>
      </rPr>
      <t xml:space="preserve"> AZIENDA UNITA' SANITARIA LOCALE - TERAMO - 
                                                                  CARRA FRANCA - PRETAROLI CARLO - CARLO LUIGI - RENATO -:  PROPRIETARI DELL'AREA</t>
    </r>
  </si>
  <si>
    <r>
      <t xml:space="preserve">UBICAZIONE: </t>
    </r>
    <r>
      <rPr>
        <sz val="12"/>
        <rFont val="Arial"/>
        <family val="2"/>
      </rPr>
      <t>COMUNE DI  SILVI  -  STATALE ADRIATICA N. 16  P.T.</t>
    </r>
  </si>
  <si>
    <r>
      <t xml:space="preserve">NOTE: </t>
    </r>
    <r>
      <rPr>
        <sz val="12"/>
        <rFont val="Arial"/>
        <family val="2"/>
      </rPr>
      <t>EDIFICIO  ADIBITO  A DISTRETTO  SANITARIO  DI  BASE</t>
    </r>
  </si>
  <si>
    <r>
      <t xml:space="preserve">UBICAZIONE: </t>
    </r>
    <r>
      <rPr>
        <sz val="12"/>
        <rFont val="Arial"/>
        <family val="2"/>
      </rPr>
      <t>COMUNE DI GIULIANOVA - VIA FILIPPO TURATI</t>
    </r>
  </si>
  <si>
    <r>
      <t>NOTE:</t>
    </r>
    <r>
      <rPr>
        <sz val="12"/>
        <rFont val="Arial"/>
        <family val="2"/>
      </rPr>
      <t xml:space="preserve"> TERRENO CON SOVRASTANTE POLIAMBULATORIO, SER.T. </t>
    </r>
  </si>
  <si>
    <r>
      <t>NOTE:</t>
    </r>
    <r>
      <rPr>
        <sz val="12"/>
        <rFont val="Arial"/>
        <family val="2"/>
      </rPr>
      <t xml:space="preserve"> POLIAMBULATORIO, SER.T.</t>
    </r>
  </si>
  <si>
    <r>
      <t xml:space="preserve">INTESTAZIONE-TITOLO: </t>
    </r>
    <r>
      <rPr>
        <sz val="12"/>
        <rFont val="Arial"/>
        <family val="2"/>
      </rPr>
      <t>OSPEDALE CIVILE SAN ROCCO DI GIULIANOVA</t>
    </r>
    <r>
      <rPr>
        <b/>
        <sz val="12"/>
        <rFont val="Arial"/>
        <family val="2"/>
      </rPr>
      <t xml:space="preserve"> </t>
    </r>
  </si>
  <si>
    <r>
      <t xml:space="preserve">UBICAZIONE: </t>
    </r>
    <r>
      <rPr>
        <sz val="12"/>
        <rFont val="Arial"/>
        <family val="2"/>
      </rPr>
      <t>COMUNE DI GIULIANOVA - VIA GRAMSCI</t>
    </r>
  </si>
  <si>
    <r>
      <t>NOTE:</t>
    </r>
    <r>
      <rPr>
        <sz val="12"/>
        <rFont val="Arial"/>
        <family val="2"/>
      </rPr>
      <t xml:space="preserve"> TERRENI CON SOVRASTANTE OSPEDALE CIVILE </t>
    </r>
  </si>
  <si>
    <r>
      <t>NOTE:</t>
    </r>
    <r>
      <rPr>
        <sz val="12"/>
        <rFont val="Arial"/>
        <family val="2"/>
      </rPr>
      <t xml:space="preserve"> OSPEDALE CIVILE  -   Pad. EST</t>
    </r>
  </si>
  <si>
    <r>
      <t xml:space="preserve">INTESTAZIONE-TITOLO: </t>
    </r>
    <r>
      <rPr>
        <sz val="12"/>
        <rFont val="Arial"/>
        <family val="2"/>
      </rPr>
      <t xml:space="preserve"> Azienda Unità sanitaria Locale - Teramo</t>
    </r>
  </si>
  <si>
    <r>
      <t xml:space="preserve">UBICAZIONE: </t>
    </r>
    <r>
      <rPr>
        <sz val="12"/>
        <rFont val="Arial"/>
        <family val="2"/>
      </rPr>
      <t xml:space="preserve">COMUNE DI GIULIANOVA </t>
    </r>
  </si>
  <si>
    <r>
      <t>NOTE:</t>
    </r>
    <r>
      <rPr>
        <sz val="12"/>
        <rFont val="Arial"/>
        <family val="2"/>
      </rPr>
      <t xml:space="preserve"> </t>
    </r>
  </si>
  <si>
    <r>
      <t xml:space="preserve">INTESTAZIONE-TITOLO: </t>
    </r>
    <r>
      <rPr>
        <sz val="12"/>
        <rFont val="Arial"/>
        <family val="2"/>
      </rPr>
      <t>Azienda Unità sanitaria Locale -Teramo</t>
    </r>
  </si>
  <si>
    <r>
      <t xml:space="preserve">INTESTAZIONE-TITOLO: </t>
    </r>
    <r>
      <rPr>
        <sz val="12"/>
        <rFont val="Arial"/>
        <family val="2"/>
      </rPr>
      <t>Fondazione Gualandi</t>
    </r>
  </si>
  <si>
    <r>
      <t xml:space="preserve">UBICAZIONE: </t>
    </r>
    <r>
      <rPr>
        <sz val="12"/>
        <rFont val="Arial"/>
        <family val="2"/>
      </rPr>
      <t xml:space="preserve">COMUNE DI GIULIANOVA                          NOTE:  </t>
    </r>
  </si>
  <si>
    <r>
      <t>NOTE:</t>
    </r>
    <r>
      <rPr>
        <sz val="12"/>
        <rFont val="Arial"/>
        <family val="2"/>
      </rPr>
      <t xml:space="preserve"> a) Padiglione Ovest; b) Palazzina ex Otorino - oggi Psichiatria; c) Palazzina Uffici </t>
    </r>
  </si>
  <si>
    <r>
      <t xml:space="preserve">Nota: </t>
    </r>
    <r>
      <rPr>
        <sz val="12"/>
        <rFont val="Arial"/>
        <family val="2"/>
      </rPr>
      <t>Del valore di costruzione: €   562.290,07 sono rappresentate dai costi, oneri vari inclusi, sostenuti al 31.12.2006 per i lavori di ristrutturazione Pad. Ovest - Ospedale Giulianova - ex art. 20 L. 67/88 + lav. straord. su elevatori; €  193.756,67 al 31.12.2007; € 38.600,96 al 31.12.09 per psich.; €  160.490,00 al 31.12.2011; €  51.451,19 al 31.12.12; € 178.880,97 al 31.12.2013; € 252.479,99 al 31.12.14; € 60.779,76 al 31.12.15; € 162.570,56 al 31.12.16.</t>
    </r>
  </si>
  <si>
    <r>
      <t>INTESTAZIONE-TITOLO:</t>
    </r>
    <r>
      <rPr>
        <sz val="12"/>
        <rFont val="Arial"/>
        <family val="2"/>
      </rPr>
      <t xml:space="preserve"> OSPEDALI E ISTITUTI RIUNITI DI RICOVERO DI TERAMO PER OSPEDALE CIVILE S. ANTONIO ABATE</t>
    </r>
  </si>
  <si>
    <r>
      <t>UBICAZIONE:</t>
    </r>
    <r>
      <rPr>
        <sz val="12"/>
        <rFont val="Arial"/>
        <family val="2"/>
      </rPr>
      <t xml:space="preserve"> COMUNE DI GIULIANOVA VIA OSPIZIO MARINO snc - lungomare Zara</t>
    </r>
  </si>
  <si>
    <r>
      <t>INTESTAZIONE-TITOLO:</t>
    </r>
    <r>
      <rPr>
        <sz val="12"/>
        <rFont val="Arial"/>
        <family val="2"/>
      </rPr>
      <t xml:space="preserve"> AZIENDA UNITA' SANITARIA LOCALE TERAMO -   PRIVATI
                                                   </t>
    </r>
  </si>
  <si>
    <r>
      <t xml:space="preserve">UBICAZIONE: </t>
    </r>
    <r>
      <rPr>
        <sz val="12"/>
        <rFont val="Arial"/>
        <family val="2"/>
      </rPr>
      <t>COMUNE DI  MOSCIANO S.ANGELO - VIA XXV APRILE N. 19</t>
    </r>
  </si>
  <si>
    <r>
      <t>INTESTAZIONE-TITOLO:</t>
    </r>
    <r>
      <rPr>
        <sz val="12"/>
        <rFont val="Arial"/>
        <family val="2"/>
      </rPr>
      <t xml:space="preserve">     AZIENDA UNITA' SANITARIA LOCALE TERAMO - proprietà superficiaria
                                                COMUNE DI ROSETO - proprietà per l'area</t>
    </r>
  </si>
  <si>
    <r>
      <t xml:space="preserve">UBICAZIONE: </t>
    </r>
    <r>
      <rPr>
        <sz val="12"/>
        <rFont val="Arial"/>
        <family val="2"/>
      </rPr>
      <t>COMUNE DI ROSETO  DEGLI  ABRUZZI</t>
    </r>
  </si>
  <si>
    <r>
      <t>NOTE:</t>
    </r>
    <r>
      <rPr>
        <sz val="12"/>
        <rFont val="Arial"/>
        <family val="2"/>
      </rPr>
      <t xml:space="preserve"> EDIFICIO  ADIBITO  A DISTRETTO  SANITARIO  DI  BASE</t>
    </r>
  </si>
  <si>
    <r>
      <t xml:space="preserve">INTESTAZIONE-TITOLO: </t>
    </r>
    <r>
      <rPr>
        <sz val="12"/>
        <rFont val="Arial"/>
        <family val="2"/>
      </rPr>
      <t xml:space="preserve">ISTITUTO DI CURA E DI RICOVERO OSPEDALE CIVILE DI S.OMERO </t>
    </r>
  </si>
  <si>
    <r>
      <t xml:space="preserve">UBICAZIONE: </t>
    </r>
    <r>
      <rPr>
        <sz val="12"/>
        <rFont val="Arial"/>
        <family val="2"/>
      </rPr>
      <t>COMUNE DI SANT' OMERO</t>
    </r>
  </si>
  <si>
    <r>
      <t xml:space="preserve">NOTE: </t>
    </r>
    <r>
      <rPr>
        <sz val="12"/>
        <rFont val="Arial"/>
        <family val="2"/>
      </rPr>
      <t>TERRENI CON SOVRASTANTE OSPEDALE</t>
    </r>
  </si>
  <si>
    <r>
      <t xml:space="preserve">INTESTAZIONE-TITOLO: </t>
    </r>
    <r>
      <rPr>
        <sz val="12"/>
        <rFont val="Arial"/>
        <family val="2"/>
      </rPr>
      <t xml:space="preserve">COMUNE DI S.OMERO </t>
    </r>
  </si>
  <si>
    <r>
      <t xml:space="preserve">UBICAZIONE: </t>
    </r>
    <r>
      <rPr>
        <sz val="12"/>
        <rFont val="Arial"/>
        <family val="2"/>
      </rPr>
      <t>COMUNE DI SANT' OMERO - VIA ALLA SALARA</t>
    </r>
  </si>
  <si>
    <r>
      <t>NOTE:</t>
    </r>
    <r>
      <rPr>
        <sz val="12"/>
        <rFont val="Arial"/>
        <family val="2"/>
      </rPr>
      <t xml:space="preserve"> OSPEDALE </t>
    </r>
  </si>
  <si>
    <r>
      <t xml:space="preserve">INTESTAZIONE-TITOLO: </t>
    </r>
    <r>
      <rPr>
        <sz val="12"/>
        <rFont val="Arial"/>
        <family val="2"/>
      </rPr>
      <t>ENEL distribuzione S.p.A.</t>
    </r>
  </si>
  <si>
    <r>
      <t xml:space="preserve">INTESTAZIONE-TITOLO: </t>
    </r>
    <r>
      <rPr>
        <sz val="12"/>
        <rFont val="Arial"/>
        <family val="2"/>
      </rPr>
      <t xml:space="preserve">AZIENDA UNITA' SANITARIA LOCALE - TERAMO </t>
    </r>
  </si>
  <si>
    <r>
      <t xml:space="preserve">NOTE: </t>
    </r>
    <r>
      <rPr>
        <sz val="12"/>
        <rFont val="Arial"/>
        <family val="2"/>
      </rPr>
      <t>TERRENI ACQUISITI CON ATTO DI COMPRAVENDITA DEL 26.04.2002</t>
    </r>
  </si>
  <si>
    <r>
      <t>INTESTAZIONE-TITOLO:</t>
    </r>
    <r>
      <rPr>
        <sz val="12"/>
        <rFont val="Arial"/>
        <family val="2"/>
      </rPr>
      <t xml:space="preserve"> AZIENDA UNITA' SANITARIA LOCALE - TERAMO</t>
    </r>
  </si>
  <si>
    <r>
      <t xml:space="preserve">UBICAZIONE: </t>
    </r>
    <r>
      <rPr>
        <sz val="12"/>
        <rFont val="Arial"/>
        <family val="2"/>
      </rPr>
      <t>COMUNE DI  SANT'OMERO - VIA alla SALARA</t>
    </r>
  </si>
  <si>
    <r>
      <t>INTESTAZIONE-TITOLO:</t>
    </r>
    <r>
      <rPr>
        <sz val="12"/>
        <rFont val="Arial"/>
        <family val="2"/>
      </rPr>
      <t xml:space="preserve"> COMUNE SANT'OMERO</t>
    </r>
  </si>
  <si>
    <r>
      <t xml:space="preserve">NOTE: </t>
    </r>
    <r>
      <rPr>
        <sz val="12"/>
        <rFont val="Arial"/>
        <family val="2"/>
      </rPr>
      <t>EDIFICIO  uff.amm.vi</t>
    </r>
  </si>
  <si>
    <r>
      <t xml:space="preserve">UBICAZIONE: </t>
    </r>
    <r>
      <rPr>
        <sz val="12"/>
        <rFont val="Arial"/>
        <family val="2"/>
      </rPr>
      <t>COMUNE DI  SANT'OMERO - VIA SALARA</t>
    </r>
  </si>
  <si>
    <r>
      <t xml:space="preserve">NOTE: </t>
    </r>
    <r>
      <rPr>
        <sz val="12"/>
        <rFont val="Arial"/>
        <family val="2"/>
      </rPr>
      <t>TERRENO   ADIACENTE  DSB ED OSPEDALE</t>
    </r>
  </si>
  <si>
    <r>
      <t>INTESTAZIONE-TITOLO:</t>
    </r>
    <r>
      <rPr>
        <sz val="12"/>
        <rFont val="Arial"/>
        <family val="2"/>
      </rPr>
      <t xml:space="preserve"> AZIENDA SANITARIA LOCALE - TERAMO</t>
    </r>
  </si>
  <si>
    <r>
      <t xml:space="preserve">UBICAZIONE: </t>
    </r>
    <r>
      <rPr>
        <sz val="12"/>
        <rFont val="Arial"/>
        <family val="2"/>
      </rPr>
      <t xml:space="preserve">COMUNE DI COLONNELLA -   STRADA COMUNALE  FOSSO DEL LUPO S.N.C. </t>
    </r>
  </si>
  <si>
    <r>
      <t xml:space="preserve">NOTE: </t>
    </r>
    <r>
      <rPr>
        <sz val="12"/>
        <rFont val="Arial"/>
        <family val="2"/>
      </rPr>
      <t xml:space="preserve">edificio denominato Centro Helios </t>
    </r>
  </si>
  <si>
    <r>
      <t xml:space="preserve">NOTE: </t>
    </r>
    <r>
      <rPr>
        <sz val="12"/>
        <rFont val="Arial"/>
        <family val="2"/>
      </rPr>
      <t xml:space="preserve">POLIAMBULATORIO realizzato su terreno concesso dal Comune di Martinsicuro in diritto di </t>
    </r>
  </si>
  <si>
    <r>
      <t xml:space="preserve">INTESTAZIONE-TITOLO: </t>
    </r>
    <r>
      <rPr>
        <sz val="12"/>
        <rFont val="Arial"/>
        <family val="2"/>
      </rPr>
      <t>COMUNE DI NERETO - PROPRIETARIO
                                                          ULSS n. 8 SANT'OMERO  -  DESTINAZIONE  D'USO</t>
    </r>
  </si>
  <si>
    <r>
      <t xml:space="preserve">UBICAZIONE: </t>
    </r>
    <r>
      <rPr>
        <sz val="12"/>
        <rFont val="Arial"/>
        <family val="2"/>
      </rPr>
      <t>COMUNE DI  NERETO</t>
    </r>
  </si>
  <si>
    <r>
      <t xml:space="preserve">NOTE: </t>
    </r>
    <r>
      <rPr>
        <sz val="12"/>
        <rFont val="Arial"/>
        <family val="2"/>
      </rPr>
      <t>TERRENO CON SOVRASTANTE EDIFICIO ADIBITO A SERV. DIAGNOSTICO E CURA</t>
    </r>
  </si>
  <si>
    <r>
      <t xml:space="preserve">INTESTAZIONE-TITOLO: </t>
    </r>
    <r>
      <rPr>
        <sz val="12"/>
        <rFont val="Arial"/>
        <family val="2"/>
      </rPr>
      <t>Azienda Unità Sanitaria Locale - Teramo</t>
    </r>
  </si>
  <si>
    <r>
      <t xml:space="preserve">UBICAZIONE: </t>
    </r>
    <r>
      <rPr>
        <sz val="12"/>
        <rFont val="Arial"/>
        <family val="2"/>
      </rPr>
      <t>COMUNE DI NERETO - VIA MARCO IACHINI N. 21</t>
    </r>
  </si>
  <si>
    <r>
      <t>NOTE:</t>
    </r>
    <r>
      <rPr>
        <sz val="12"/>
        <rFont val="Arial"/>
        <family val="2"/>
      </rPr>
      <t xml:space="preserve"> EDIFICIO ADIBITO A SIAN - SERV. RIABILITAZIONE</t>
    </r>
  </si>
  <si>
    <r>
      <t xml:space="preserve">UBICAZIONE: </t>
    </r>
    <r>
      <rPr>
        <sz val="12"/>
        <rFont val="Arial"/>
        <family val="2"/>
      </rPr>
      <t>COMUNE DI NERETO - VIA LENIN , 50 angolo VIA MARCO IACHINI</t>
    </r>
  </si>
  <si>
    <r>
      <t xml:space="preserve">UBICAZIONE: </t>
    </r>
    <r>
      <rPr>
        <sz val="12"/>
        <rFont val="Arial"/>
        <family val="2"/>
      </rPr>
      <t>COMUNE DI NERETO - VIA MARCO IACHINI, 33</t>
    </r>
  </si>
  <si>
    <r>
      <t>NOTE:</t>
    </r>
    <r>
      <rPr>
        <sz val="12"/>
        <rFont val="Arial"/>
        <family val="2"/>
      </rPr>
      <t xml:space="preserve"> EDIFICIO ADIBITO A SERT</t>
    </r>
  </si>
  <si>
    <r>
      <t xml:space="preserve">INTESTAZIONE - TITOLO :  </t>
    </r>
    <r>
      <rPr>
        <sz val="12"/>
        <rFont val="Arial"/>
        <family val="2"/>
      </rPr>
      <t xml:space="preserve">AZIENDA UNITA' SANITARIA LOCALE - TERAMO
                                                           CIAMPINI  ANNA  - USUFRUTTUARIA  DELL'AREA
                                                           TRIBOTTI FLORINDO - PROPRIETARIO DELL'AREA
</t>
    </r>
  </si>
  <si>
    <r>
      <t xml:space="preserve">UBICAZIONE: </t>
    </r>
    <r>
      <rPr>
        <sz val="12"/>
        <rFont val="Arial"/>
        <family val="2"/>
      </rPr>
      <t>COMUNE  DI   SANT'EGIDIO ALLA VIBRATA -  strada provinciale 14</t>
    </r>
  </si>
  <si>
    <r>
      <t xml:space="preserve">NOTE:  </t>
    </r>
    <r>
      <rPr>
        <sz val="14"/>
        <rFont val="Arial"/>
        <family val="2"/>
      </rPr>
      <t xml:space="preserve">EDIFICIO ADIBITO A POLIAMBULATORIO </t>
    </r>
  </si>
  <si>
    <r>
      <t xml:space="preserve">valore di costruzione  </t>
    </r>
    <r>
      <rPr>
        <sz val="8"/>
        <rFont val="Arial"/>
        <family val="2"/>
      </rPr>
      <t>nel 2012</t>
    </r>
  </si>
  <si>
    <r>
      <t xml:space="preserve">valore di costruzione </t>
    </r>
    <r>
      <rPr>
        <sz val="10"/>
        <rFont val="Arial"/>
        <family val="2"/>
      </rPr>
      <t>nel 2013</t>
    </r>
  </si>
  <si>
    <r>
      <t xml:space="preserve">valore di costruzione </t>
    </r>
    <r>
      <rPr>
        <sz val="10"/>
        <rFont val="Arial"/>
        <family val="2"/>
      </rPr>
      <t>nel 2016</t>
    </r>
  </si>
  <si>
    <r>
      <t xml:space="preserve">INTESTAZIONE - TITOLO :  </t>
    </r>
    <r>
      <rPr>
        <sz val="12"/>
        <rFont val="Arial"/>
        <family val="2"/>
      </rPr>
      <t>AZIENDA UNITA' SANITARIA LOCALE - TERAMO
                                                           IMMOBILIARE HOLIDAY   - PROPRIETARIA DELL'AREA</t>
    </r>
  </si>
  <si>
    <r>
      <t xml:space="preserve">UBICAZIONE: </t>
    </r>
    <r>
      <rPr>
        <sz val="12"/>
        <rFont val="Arial"/>
        <family val="2"/>
      </rPr>
      <t>COMUNE  DI   TORTORETO - VIA ISONZO 49/51</t>
    </r>
  </si>
  <si>
    <r>
      <t>NOTE:  E</t>
    </r>
    <r>
      <rPr>
        <sz val="14"/>
        <rFont val="Arial"/>
        <family val="2"/>
      </rPr>
      <t>DIFICIO ADIBITO A DISTRETTO SANITARIO DI BASE -  Via Isonzo s.n.c.</t>
    </r>
  </si>
  <si>
    <r>
      <t xml:space="preserve">valore di costruzione </t>
    </r>
    <r>
      <rPr>
        <sz val="8"/>
        <rFont val="Arial"/>
        <family val="2"/>
      </rPr>
      <t>al 2012</t>
    </r>
  </si>
  <si>
    <r>
      <t>A)</t>
    </r>
    <r>
      <rPr>
        <sz val="14"/>
        <rFont val="Arial"/>
        <family val="2"/>
      </rPr>
      <t xml:space="preserve">  per gli immobili censiti è stato riportata la rendita catastale indicata  nelle visure;
</t>
    </r>
  </si>
  <si>
    <r>
      <t xml:space="preserve">B) </t>
    </r>
    <r>
      <rPr>
        <sz val="14"/>
        <rFont val="Arial"/>
        <family val="2"/>
      </rPr>
      <t xml:space="preserve"> per gli immobili individuati sulle planimetrie e da certificati catastali, ma non censiti, è stata definita la rendita presunta, come da seguente criterio:</t>
    </r>
  </si>
  <si>
    <t>RIEPILOGO VALORE PATRIMONIO  "Beni Immobili Indisponibili"</t>
  </si>
  <si>
    <t>PRESIDIO DI TERAMO</t>
  </si>
  <si>
    <t>COMUNE</t>
  </si>
  <si>
    <t>VALORE TERRENI</t>
  </si>
  <si>
    <t>VALORE Fabbricati
(immobili di tutte le catgorie c/esclusione di cat. B)</t>
  </si>
  <si>
    <t>VALORE FABBRICATI
immobili di cat. B</t>
  </si>
  <si>
    <t>TERAMO</t>
  </si>
  <si>
    <t>ISOLA DEL GRAN SASSO</t>
  </si>
  <si>
    <t>MONTORIO AL VOMANO</t>
  </si>
  <si>
    <t>VALORE TOTALE TERRENI</t>
  </si>
  <si>
    <t>TOTALE VALORE  URBANO</t>
  </si>
  <si>
    <t>TOTALE VALORE COSTRUZIONE</t>
  </si>
  <si>
    <t>PRESIDIO DI ATRI</t>
  </si>
  <si>
    <t>ATRI</t>
  </si>
  <si>
    <t>valore di acquisto</t>
  </si>
  <si>
    <t>BISENTI</t>
  </si>
  <si>
    <t>CASTIGLIONE M.R.</t>
  </si>
  <si>
    <t>CASTILENTI</t>
  </si>
  <si>
    <t>CELLINO ATTANASIO</t>
  </si>
  <si>
    <t>CERMIGNANO</t>
  </si>
  <si>
    <t>NOTARESCO</t>
  </si>
  <si>
    <t>SILVI</t>
  </si>
  <si>
    <t>TOTALE VALORE ACQUISTO</t>
  </si>
  <si>
    <t>TOTALE VALORE URBANO</t>
  </si>
  <si>
    <t>PRESIDIO DI GIULIANOVA</t>
  </si>
  <si>
    <t>GIULIANOVA</t>
  </si>
  <si>
    <t>MOSCIANO S.ANGELO</t>
  </si>
  <si>
    <t>ROSETO DEGLI ABRUZZI</t>
  </si>
  <si>
    <t>PRESIDIO DI SANT'OMERO</t>
  </si>
  <si>
    <t>SANT'OMERO</t>
  </si>
  <si>
    <t>COLONNELLA</t>
  </si>
  <si>
    <t>MARTINSICURO</t>
  </si>
  <si>
    <t>NERETO</t>
  </si>
  <si>
    <t>SANT'EGIDIO</t>
  </si>
  <si>
    <t>TORTORETO</t>
  </si>
  <si>
    <t>valore costruzione</t>
  </si>
  <si>
    <t>TOTALE VAVOLE ACQUISTO</t>
  </si>
  <si>
    <t>RIEPILOGO  GENERALE - Beni Immobili Indisponibili</t>
  </si>
  <si>
    <t>VALORE FABBRICATI</t>
  </si>
  <si>
    <t>VALORE Fabbricati
immobili di cat. B</t>
  </si>
  <si>
    <t>VALORE COMPLESSIVO PATRIMONIO A.S.L. DI TERAMO</t>
  </si>
  <si>
    <t>VALORE  A</t>
  </si>
  <si>
    <r>
      <t xml:space="preserve">valore urbano </t>
    </r>
    <r>
      <rPr>
        <b/>
        <i/>
        <sz val="10"/>
        <rFont val="Arial"/>
        <family val="2"/>
      </rPr>
      <t>(da valore catastale)</t>
    </r>
  </si>
  <si>
    <r>
      <t xml:space="preserve"> 
valore terreni  </t>
    </r>
    <r>
      <rPr>
        <b/>
        <i/>
        <sz val="10"/>
        <rFont val="Arial"/>
        <family val="2"/>
      </rPr>
      <t>(da valore catastale)+</t>
    </r>
    <r>
      <rPr>
        <b/>
        <sz val="11"/>
        <rFont val="Arial"/>
        <family val="2"/>
      </rPr>
      <t xml:space="preserve">valore di acquisto
</t>
    </r>
  </si>
  <si>
    <t>Il presente  Inventario n. 1  (Beni Indisponibili) si compone di n. 80 (ottanta) pagine - inclusa la presente.</t>
  </si>
  <si>
    <t xml:space="preserve">Teramo lì </t>
  </si>
  <si>
    <t>…………………………..</t>
  </si>
  <si>
    <t>Aggiornato  al  31 dicembre 2017</t>
  </si>
  <si>
    <r>
      <t xml:space="preserve">UBICAZIONE: </t>
    </r>
    <r>
      <rPr>
        <sz val="12"/>
        <rFont val="Arial"/>
        <family val="2"/>
      </rPr>
      <t>COMUNE  DI   TERAMO - VILLA MOSCA - Piazza Italia snc</t>
    </r>
  </si>
  <si>
    <r>
      <t xml:space="preserve">INTESTAZIONE - TITOLO :  </t>
    </r>
    <r>
      <rPr>
        <sz val="12"/>
        <rFont val="Arial"/>
        <family val="2"/>
      </rPr>
      <t>AZIENDA UNITA' SANITARIA LOCALE - TERAMO</t>
    </r>
  </si>
  <si>
    <t>70 mq</t>
  </si>
  <si>
    <r>
      <t xml:space="preserve">INTESTAZIONE-TITOLO: </t>
    </r>
    <r>
      <rPr>
        <sz val="12"/>
        <rFont val="Arial"/>
        <family val="2"/>
      </rPr>
      <t>AZIENDA UNITA' SANITARIA LOCALE TERAMO - proprietario per area: Comune di Cermignano - superficiaria: AUSL Teramo</t>
    </r>
  </si>
  <si>
    <r>
      <t xml:space="preserve">UBICAZIONE: </t>
    </r>
    <r>
      <rPr>
        <sz val="12"/>
        <rFont val="Arial"/>
        <family val="2"/>
      </rPr>
      <t>COMUNE DI NOTARESCO - via Colleventano</t>
    </r>
  </si>
  <si>
    <r>
      <t xml:space="preserve">UBICAZIONE: </t>
    </r>
    <r>
      <rPr>
        <sz val="12"/>
        <rFont val="Arial"/>
        <family val="2"/>
      </rPr>
      <t>COMUNE DI MARTINSICURO  - FRAZIONE  VILLA ROSA - via Amendola</t>
    </r>
  </si>
  <si>
    <t>00 75</t>
  </si>
  <si>
    <t>valore urbano + valore costruzione</t>
  </si>
  <si>
    <t>Totale v. terreni + v. urbano + v. costruzione</t>
  </si>
  <si>
    <t>Nota: del valore di costruzione € 571.148,83 per lavori al 31.12.2012; € 1.993.665,87 per lavori al 31.12.13; 
 € 540.491,04 per lavori al 31.12.14;  € 266.340,65 per lavori al 31.12.15; € 66.583,70 al 31.12.16; € 15.600,82 al 31.12.2017.</t>
  </si>
  <si>
    <t>Nota: Del  valore di costruzione € 460.519,42  al 31.12.2007;  € 195.332,46 al 31.12.200; € 19.566,83al 31.12.2009; € 17.043,83 al 31.12.2010; €  176.359,59 al 31.12.2011; €  221.078,93 al 31.12.12; € 116.613,37 al 31.12.13; € 16.100,45 al 31.12.14;  € 137.229,65 al 31.12.15; € 254.547,19 al 31.12.16; € 55.833,73 al 31.12.2017.</t>
  </si>
  <si>
    <t>Nota:del valore di costruzione:  €  10.235.827,38 costi lav. Straord., oneri vari inclusi, sostenuti al 31.12.2007; €  647.645,09 al 31.12.2008; €  1.088.931,28 al 31.12.2009; €  1.820.206,23 al 31.12.2010; €  1.138.191,49 al 31.12.2011; €  39.328,52 al 31.12.12; € 338.239,76 al 31.12.13;     €  1.938.043,98 al 31.12.14; e 2.776.346,47 al 31.12.15; € 2.999.797,97 al 31.12.16; € 2.879.875,07 al 31.12.2017.</t>
  </si>
  <si>
    <t>Nota: Del valore di costruzione:  € 668.515,40 sono rappresentati dai costi, oneri vari inclusi, sostenuti al 31.12.2005 per i lavori di realizzazione n. 2 sale Emodinamica (escluso forniture) presso  Ospedale Villa Mosca - 2° lotto; altri lavori €  8.760,00 al 31.12.2007; €  12.600,00 al 31.12.09; €  175.631,98 al 31.12.10; €  63.606,20 al 31.12.2011; € 179.009,01 al 31.12.14; € 32.223,40  al 31.12.15; € 353.318,72,00 al 31.12.16; € 104.219,44 al 31.12.2017.</t>
  </si>
  <si>
    <t>VALORE DI COSTRUZIONE   (ved. nota)</t>
  </si>
  <si>
    <t>NOTA: Il valore di costruzione pari ad Euro 467.226,59 , oneri vari inclusi, corrisponde ai costi sostenuti per lavori di adeguamento edificio in Via Fonte della Noce al 31.12.2005 e € 6.638,88 al 31.12.13; € 3.806,40 al 31.12.2017.</t>
  </si>
  <si>
    <t>NOTA: Del valore di costruzione: € 44.677,62 al 31.12.2017.</t>
  </si>
  <si>
    <t>VALORE DI COSTRUZIONE  sub 9 (al 31.12.2017)</t>
  </si>
  <si>
    <t>NOTA: Del valore di costruzione: € 9.799,22 al 31.12.09; € 2.100.168,81 al 31.12.11; € 68.249,02 per lavori al 31.12.12; € 72.352,35 al 31.12.13; € 42.134,40 al 31.12.15; € 1.944,50  al 31.12.16. oltre € 838.325,90 costo costruzione sub 9; € 46.325,34 al 31.12.2017.</t>
  </si>
  <si>
    <t>Nota: Del valore di costruzione: €  249.688,90, oneri vari inclusi, sono rappresentati dai costi sostenuti per lavori straordinari c/o  edificio in Via Cesare Battisti al 31.12.2004; € 6.888,00 al 31.12.2011; €  6.921,20 al 31.12.12; € 4.628,25 al 31.12.14; € 64.286,53 al 31.12.15; € 12.200,00 al 31.12.16; € 28.599,48 al 31.12.2017.</t>
  </si>
  <si>
    <t>Nota: del valoredi  costruzione:  Euro 369.658,23 sono rappresentate da costi, oneri vari inclusi, sostenuti al  31.12.2005 per i lavori di ristrutturazione DSB Montorio al Vomano - ex art. 20 L. 67/88; euro 224.503,53 al 31.12.2011 per Utap; euro 83.654,48 al 31.12.12; € 132.280,38 al 31.12.2017.</t>
  </si>
  <si>
    <t xml:space="preserve"> C) € 479.476,59 lavori vari al 31.12.2007; € 1.037.598,17 lavori vari al 31.12.2008; € 947.192,43 al 31.12.2009; € 749.148,32 lavori vari al 31.12.2010; € 84.144,43 al 31.12.2011; €  129.340,14 al 31.12.12;  € 224.102,89 al 31.12.13; € 69.839,00 al 31.12.14; € 76.548,00 al 31.12.15; € 182.848,31 al 31.12.16; € 129.505,57 al 31.12.2017.</t>
  </si>
  <si>
    <r>
      <t>NOTE:</t>
    </r>
    <r>
      <rPr>
        <sz val="12"/>
        <rFont val="Arial"/>
        <family val="2"/>
      </rPr>
      <t xml:space="preserve"> PALAZZINA UFFICI</t>
    </r>
  </si>
  <si>
    <t>Nota: del valore di costruzione:  €  68.337,96 al  2017.</t>
  </si>
  <si>
    <t>Nota: Del valore totale: € 2.073.419,27 sono rappresentate dai costi, oneri vari inclusi, sostenuti al 31/12/2007 per i lavori Pad. Est Ospedale Giulianova - realizzazione nuovo Pronto Soccorso - e S.O.ex art. 20 L. 67/88; per altri lavori €  429.964,52 al 31.12.2008; € 216.656,00 al 31.12.09; €  7.206,23 al 31.12.2010; €  305.177,40 al 31.12.2011;€  382.869,60 al 31.12.12; € 32.259,00 al 31.12.2013; € 150.501,33  al 31.12.14; € 177.822,80 al 31.12.15; € 185.200,28 al 31.12.16; € 26.062,18 AL 31.12.2017.</t>
  </si>
  <si>
    <t>Nota: Del valore  di costruzione; € 246.502,30 somma dei costi, oneri vari inclusi, sostenuti   per i lavori straord. al 31.12.2009; € 108.257,65 al 31.12.2011; € 423.803,69 al 31.12.12; € 252.423,89 al 31.12.13; € 486.516,50 al 31.12.15; € 57.665,40 AL 31.12.16; € 239.137,61 al 31.12.2017.</t>
  </si>
  <si>
    <r>
      <t xml:space="preserve">Nota: 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Euro  583.091,62 sono rappresentate dai costi, oneri vari inclusi, ex art. 20 L.67/88 al 2010; euro 221.861,93 al 31.12.2011; € 5.892,86 al 31.12.14; € 3531,66 al 31.12.15; € 1.742,16 AL 31.12.16; € 1.742,16 al 31.12.2017.</t>
    </r>
  </si>
  <si>
    <t>454
462</t>
  </si>
  <si>
    <t>mc 2.370</t>
  </si>
  <si>
    <t>31 00</t>
  </si>
  <si>
    <t>Via alla Salara snc
piano T</t>
  </si>
  <si>
    <t>mc 313</t>
  </si>
  <si>
    <r>
      <t>NOTE:</t>
    </r>
    <r>
      <rPr>
        <sz val="12"/>
        <rFont val="Arial"/>
        <family val="2"/>
      </rPr>
      <t xml:space="preserve"> locali tecnici/ossigeno</t>
    </r>
  </si>
  <si>
    <r>
      <t xml:space="preserve">985
</t>
    </r>
    <r>
      <rPr>
        <sz val="6"/>
        <rFont val="Arial"/>
        <family val="2"/>
      </rPr>
      <t>ex 80,81,985</t>
    </r>
  </si>
  <si>
    <t>54 85</t>
  </si>
  <si>
    <t>67 81</t>
  </si>
  <si>
    <t>7 68</t>
  </si>
  <si>
    <r>
      <t>NOTE:</t>
    </r>
    <r>
      <rPr>
        <sz val="12"/>
        <rFont val="Arial"/>
        <family val="2"/>
      </rPr>
      <t xml:space="preserve"> PALAZZINA ADIBITA A DSB</t>
    </r>
  </si>
  <si>
    <t xml:space="preserve">Per la determinazione dell'Imposta di Registro al valore catastale così determinato deve essere  attribuito un incremento secondo il criterio </t>
  </si>
  <si>
    <t>Per la valutazione catastale le relative rendite sono state  moltiplicate per gli indici moltiplicatori delle singole categorie immobiliari (100 / 34 / 50), stabiliti dalla  normativa.</t>
  </si>
  <si>
    <r>
      <t xml:space="preserve">Nota: </t>
    </r>
    <r>
      <rPr>
        <sz val="12"/>
        <rFont val="Arial"/>
        <family val="2"/>
      </rPr>
      <t>Del valore di costruzione: €  3.999,00 al 31.12.2016; € 38.146,50 al 31.12.2017.</t>
    </r>
  </si>
  <si>
    <r>
      <t xml:space="preserve">Il Dirigente  dell'U.O.C.
Attività Tecniche e Gestione del Patrimonio
</t>
    </r>
    <r>
      <rPr>
        <b/>
        <i/>
        <sz val="10"/>
        <rFont val="Arial"/>
        <family val="2"/>
      </rPr>
      <t>(ing. Andrea Di Biagio)</t>
    </r>
  </si>
  <si>
    <r>
      <t xml:space="preserve">Il Responsabile dell'U.O.C.
Attività Tecniche e Gestione del Patrimonio
</t>
    </r>
    <r>
      <rPr>
        <b/>
        <i/>
        <sz val="10"/>
        <rFont val="Arial"/>
        <family val="2"/>
      </rPr>
      <t>(ing. Corrado Foglia)</t>
    </r>
  </si>
  <si>
    <r>
      <t xml:space="preserve"> IL DIRETTORE  GENERALE
    </t>
    </r>
    <r>
      <rPr>
        <b/>
        <i/>
        <sz val="11"/>
        <rFont val="Arial"/>
        <family val="2"/>
      </rPr>
      <t>(Avv. Roberto Fagnano)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</si>
</sst>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0.00;[Red]0.00"/>
    <numFmt numFmtId="168" formatCode="&quot;€&quot;\ #,##0.00;[Red]&quot;€&quot;\ #,##0.00"/>
    <numFmt numFmtId="169" formatCode="[$€-2]\ #,##0.00;\-[$€-2]\ #,##0.00"/>
    <numFmt numFmtId="170" formatCode="#,##0.00\ &quot;€&quot;;[Red]#,##0.00\ &quot;€&quot;"/>
  </numFmts>
  <fonts count="37">
    <font>
      <sz val="11"/>
      <color theme="1"/>
      <name val="Calibri"/>
      <family val="2"/>
      <scheme val="minor"/>
    </font>
    <font>
      <b/>
      <sz val="18"/>
      <name val="ITC Bookman Light"/>
      <family val="1"/>
    </font>
    <font>
      <b/>
      <sz val="16"/>
      <name val="Monotype Corsiva"/>
      <family val="4"/>
    </font>
    <font>
      <b/>
      <sz val="8"/>
      <name val="Monotype Corsiva"/>
      <family val="4"/>
    </font>
    <font>
      <b/>
      <sz val="10"/>
      <name val="Monotype Corsiva"/>
      <family val="4"/>
    </font>
    <font>
      <sz val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28"/>
      <name val="Batang"/>
      <family val="1"/>
    </font>
    <font>
      <sz val="2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Georgia"/>
      <family val="1"/>
    </font>
    <font>
      <b/>
      <sz val="1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36"/>
      <name val="Marigold"/>
      <family val="1"/>
    </font>
    <font>
      <sz val="32"/>
      <name val="Georgia"/>
      <family val="1"/>
    </font>
    <font>
      <b/>
      <sz val="36"/>
      <name val="Marigold"/>
      <family val="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slantDashDot">
        <color theme="4"/>
      </left>
      <right/>
      <top style="slantDashDot">
        <color theme="4"/>
      </top>
      <bottom style="slantDashDot">
        <color theme="4"/>
      </bottom>
      <diagonal/>
    </border>
    <border>
      <left/>
      <right/>
      <top style="slantDashDot">
        <color theme="4"/>
      </top>
      <bottom style="slantDashDot">
        <color theme="4"/>
      </bottom>
      <diagonal/>
    </border>
    <border>
      <left/>
      <right style="slantDashDot">
        <color theme="4"/>
      </right>
      <top style="slantDashDot">
        <color theme="4"/>
      </top>
      <bottom style="slantDashDot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5" fillId="0" borderId="0" xfId="0" applyFont="1"/>
    <xf numFmtId="164" fontId="0" fillId="0" borderId="0" xfId="0" applyNumberFormat="1"/>
    <xf numFmtId="164" fontId="6" fillId="0" borderId="0" xfId="0" applyNumberFormat="1" applyFont="1"/>
    <xf numFmtId="165" fontId="7" fillId="0" borderId="0" xfId="0" applyNumberFormat="1" applyFont="1"/>
    <xf numFmtId="165" fontId="0" fillId="0" borderId="0" xfId="0" applyNumberFormat="1"/>
    <xf numFmtId="0" fontId="6" fillId="0" borderId="0" xfId="0" applyFont="1"/>
    <xf numFmtId="164" fontId="12" fillId="0" borderId="6" xfId="0" applyNumberFormat="1" applyFont="1" applyBorder="1"/>
    <xf numFmtId="0" fontId="13" fillId="0" borderId="7" xfId="0" applyFont="1" applyBorder="1"/>
    <xf numFmtId="164" fontId="13" fillId="0" borderId="7" xfId="0" applyNumberFormat="1" applyFont="1" applyBorder="1"/>
    <xf numFmtId="164" fontId="6" fillId="0" borderId="8" xfId="0" applyNumberFormat="1" applyFont="1" applyBorder="1"/>
    <xf numFmtId="0" fontId="13" fillId="0" borderId="9" xfId="0" applyFont="1" applyBorder="1"/>
    <xf numFmtId="164" fontId="13" fillId="0" borderId="9" xfId="0" applyNumberFormat="1" applyFont="1" applyBorder="1"/>
    <xf numFmtId="164" fontId="6" fillId="0" borderId="10" xfId="0" applyNumberFormat="1" applyFont="1" applyBorder="1"/>
    <xf numFmtId="0" fontId="13" fillId="0" borderId="11" xfId="0" applyFont="1" applyBorder="1"/>
    <xf numFmtId="164" fontId="13" fillId="0" borderId="11" xfId="0" applyNumberFormat="1" applyFont="1" applyBorder="1"/>
    <xf numFmtId="164" fontId="6" fillId="0" borderId="12" xfId="0" applyNumberFormat="1" applyFont="1" applyBorder="1"/>
    <xf numFmtId="165" fontId="13" fillId="0" borderId="0" xfId="0" applyNumberFormat="1" applyFont="1"/>
    <xf numFmtId="0" fontId="13" fillId="0" borderId="0" xfId="0" applyFont="1"/>
    <xf numFmtId="0" fontId="13" fillId="0" borderId="9" xfId="0" applyFont="1" applyBorder="1" applyAlignment="1"/>
    <xf numFmtId="0" fontId="5" fillId="0" borderId="9" xfId="0" applyFont="1" applyBorder="1" applyAlignment="1"/>
    <xf numFmtId="164" fontId="13" fillId="0" borderId="0" xfId="0" applyNumberFormat="1" applyFont="1"/>
    <xf numFmtId="164" fontId="0" fillId="0" borderId="16" xfId="0" applyNumberFormat="1" applyBorder="1"/>
    <xf numFmtId="164" fontId="12" fillId="0" borderId="4" xfId="0" applyNumberFormat="1" applyFont="1" applyBorder="1"/>
    <xf numFmtId="164" fontId="14" fillId="0" borderId="16" xfId="0" applyNumberFormat="1" applyFont="1" applyBorder="1"/>
    <xf numFmtId="0" fontId="12" fillId="0" borderId="0" xfId="0" applyFont="1" applyAlignment="1">
      <alignment horizontal="left"/>
    </xf>
    <xf numFmtId="0" fontId="12" fillId="0" borderId="0" xfId="0" applyFont="1"/>
    <xf numFmtId="0" fontId="15" fillId="0" borderId="0" xfId="0" applyFont="1" applyBorder="1" applyAlignment="1">
      <alignment vertical="top" wrapText="1"/>
    </xf>
    <xf numFmtId="0" fontId="0" fillId="0" borderId="0" xfId="0" applyBorder="1"/>
    <xf numFmtId="0" fontId="16" fillId="0" borderId="0" xfId="0" applyFont="1" applyAlignment="1">
      <alignment horizontal="center" vertical="center"/>
    </xf>
    <xf numFmtId="0" fontId="16" fillId="0" borderId="9" xfId="0" applyFont="1" applyBorder="1"/>
    <xf numFmtId="0" fontId="16" fillId="0" borderId="0" xfId="0" applyFont="1"/>
    <xf numFmtId="0" fontId="16" fillId="0" borderId="9" xfId="0" applyFont="1" applyFill="1" applyBorder="1" applyAlignment="1">
      <alignment horizontal="center"/>
    </xf>
    <xf numFmtId="167" fontId="16" fillId="0" borderId="9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165" fontId="16" fillId="0" borderId="9" xfId="0" applyNumberFormat="1" applyFont="1" applyFill="1" applyBorder="1"/>
    <xf numFmtId="165" fontId="6" fillId="0" borderId="9" xfId="0" applyNumberFormat="1" applyFont="1" applyFill="1" applyBorder="1"/>
    <xf numFmtId="0" fontId="16" fillId="0" borderId="0" xfId="0" applyFont="1" applyFill="1"/>
    <xf numFmtId="0" fontId="16" fillId="0" borderId="9" xfId="0" applyFont="1" applyFill="1" applyBorder="1"/>
    <xf numFmtId="0" fontId="16" fillId="0" borderId="9" xfId="0" applyFont="1" applyFill="1" applyBorder="1" applyAlignment="1">
      <alignment horizontal="right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 horizontal="right"/>
    </xf>
    <xf numFmtId="165" fontId="16" fillId="0" borderId="9" xfId="0" applyNumberFormat="1" applyFont="1" applyBorder="1"/>
    <xf numFmtId="165" fontId="6" fillId="0" borderId="9" xfId="0" applyNumberFormat="1" applyFont="1" applyBorder="1"/>
    <xf numFmtId="0" fontId="16" fillId="0" borderId="9" xfId="0" applyNumberFormat="1" applyFont="1" applyBorder="1" applyAlignment="1">
      <alignment horizontal="right"/>
    </xf>
    <xf numFmtId="20" fontId="16" fillId="0" borderId="9" xfId="0" quotePrefix="1" applyNumberFormat="1" applyFont="1" applyBorder="1" applyAlignment="1">
      <alignment horizontal="right"/>
    </xf>
    <xf numFmtId="20" fontId="16" fillId="0" borderId="9" xfId="0" applyNumberFormat="1" applyFont="1" applyBorder="1" applyAlignment="1">
      <alignment horizontal="right"/>
    </xf>
    <xf numFmtId="0" fontId="16" fillId="2" borderId="9" xfId="0" applyFont="1" applyFill="1" applyBorder="1" applyAlignment="1">
      <alignment horizontal="center"/>
    </xf>
    <xf numFmtId="0" fontId="16" fillId="0" borderId="9" xfId="0" quotePrefix="1" applyNumberFormat="1" applyFont="1" applyBorder="1" applyAlignment="1">
      <alignment horizontal="right"/>
    </xf>
    <xf numFmtId="0" fontId="16" fillId="0" borderId="9" xfId="0" quotePrefix="1" applyFont="1" applyBorder="1" applyAlignment="1">
      <alignment horizontal="right"/>
    </xf>
    <xf numFmtId="165" fontId="16" fillId="0" borderId="9" xfId="0" applyNumberFormat="1" applyFont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165" fontId="15" fillId="0" borderId="9" xfId="0" applyNumberFormat="1" applyFont="1" applyBorder="1"/>
    <xf numFmtId="0" fontId="15" fillId="0" borderId="0" xfId="0" applyFont="1"/>
    <xf numFmtId="0" fontId="12" fillId="0" borderId="0" xfId="0" applyFont="1" applyAlignment="1"/>
    <xf numFmtId="46" fontId="16" fillId="0" borderId="7" xfId="0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6" fillId="0" borderId="9" xfId="0" applyFont="1" applyFill="1" applyBorder="1" applyAlignment="1">
      <alignment horizontal="center" wrapText="1"/>
    </xf>
    <xf numFmtId="20" fontId="16" fillId="0" borderId="9" xfId="0" applyNumberFormat="1" applyFont="1" applyFill="1" applyBorder="1" applyAlignment="1">
      <alignment horizontal="right"/>
    </xf>
    <xf numFmtId="164" fontId="6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/>
    <xf numFmtId="0" fontId="16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right" vertical="center"/>
    </xf>
    <xf numFmtId="165" fontId="6" fillId="0" borderId="9" xfId="0" applyNumberFormat="1" applyFont="1" applyBorder="1" applyAlignment="1">
      <alignment horizontal="right" vertical="center"/>
    </xf>
    <xf numFmtId="165" fontId="15" fillId="0" borderId="9" xfId="0" applyNumberFormat="1" applyFont="1" applyBorder="1" applyAlignment="1">
      <alignment horizontal="right" vertical="center"/>
    </xf>
    <xf numFmtId="165" fontId="15" fillId="0" borderId="9" xfId="0" applyNumberFormat="1" applyFont="1" applyBorder="1" applyAlignment="1">
      <alignment vertical="center" wrapText="1"/>
    </xf>
    <xf numFmtId="3" fontId="14" fillId="0" borderId="9" xfId="0" applyNumberFormat="1" applyFont="1" applyBorder="1"/>
    <xf numFmtId="0" fontId="14" fillId="0" borderId="0" xfId="0" applyFont="1"/>
    <xf numFmtId="0" fontId="16" fillId="0" borderId="9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 wrapText="1"/>
    </xf>
    <xf numFmtId="165" fontId="16" fillId="0" borderId="9" xfId="0" applyNumberFormat="1" applyFont="1" applyFill="1" applyBorder="1" applyAlignment="1">
      <alignment vertical="center"/>
    </xf>
    <xf numFmtId="165" fontId="6" fillId="0" borderId="9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165" fontId="16" fillId="0" borderId="0" xfId="0" applyNumberFormat="1" applyFont="1" applyBorder="1"/>
    <xf numFmtId="0" fontId="6" fillId="0" borderId="9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horizontal="right" vertical="center"/>
    </xf>
    <xf numFmtId="165" fontId="16" fillId="0" borderId="9" xfId="0" applyNumberFormat="1" applyFont="1" applyBorder="1" applyAlignment="1">
      <alignment vertical="center"/>
    </xf>
    <xf numFmtId="0" fontId="16" fillId="0" borderId="7" xfId="0" applyFont="1" applyFill="1" applyBorder="1" applyAlignment="1">
      <alignment horizontal="center" wrapText="1"/>
    </xf>
    <xf numFmtId="165" fontId="6" fillId="0" borderId="9" xfId="0" applyNumberFormat="1" applyFont="1" applyFill="1" applyBorder="1" applyAlignment="1">
      <alignment vertical="top" wrapText="1"/>
    </xf>
    <xf numFmtId="0" fontId="16" fillId="0" borderId="25" xfId="0" applyFont="1" applyFill="1" applyBorder="1" applyAlignment="1">
      <alignment horizontal="center" wrapText="1"/>
    </xf>
    <xf numFmtId="0" fontId="16" fillId="0" borderId="23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 wrapText="1"/>
    </xf>
    <xf numFmtId="165" fontId="16" fillId="0" borderId="15" xfId="0" applyNumberFormat="1" applyFont="1" applyFill="1" applyBorder="1" applyAlignment="1">
      <alignment vertical="center"/>
    </xf>
    <xf numFmtId="165" fontId="15" fillId="0" borderId="9" xfId="0" applyNumberFormat="1" applyFont="1" applyFill="1" applyBorder="1" applyAlignment="1">
      <alignment vertical="top" wrapText="1"/>
    </xf>
    <xf numFmtId="165" fontId="15" fillId="0" borderId="9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165" fontId="6" fillId="0" borderId="0" xfId="0" applyNumberFormat="1" applyFont="1" applyBorder="1"/>
    <xf numFmtId="168" fontId="15" fillId="0" borderId="9" xfId="0" applyNumberFormat="1" applyFont="1" applyBorder="1"/>
    <xf numFmtId="164" fontId="16" fillId="0" borderId="0" xfId="0" applyNumberFormat="1" applyFont="1"/>
    <xf numFmtId="165" fontId="16" fillId="0" borderId="0" xfId="0" applyNumberFormat="1" applyFont="1"/>
    <xf numFmtId="165" fontId="6" fillId="0" borderId="9" xfId="0" applyNumberFormat="1" applyFont="1" applyBorder="1" applyAlignment="1">
      <alignment horizontal="center" vertical="center"/>
    </xf>
    <xf numFmtId="165" fontId="16" fillId="0" borderId="9" xfId="0" applyNumberFormat="1" applyFont="1" applyBorder="1" applyAlignment="1">
      <alignment vertical="center" wrapText="1"/>
    </xf>
    <xf numFmtId="165" fontId="15" fillId="0" borderId="9" xfId="0" applyNumberFormat="1" applyFont="1" applyFill="1" applyBorder="1"/>
    <xf numFmtId="0" fontId="0" fillId="0" borderId="25" xfId="0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right"/>
    </xf>
    <xf numFmtId="0" fontId="16" fillId="0" borderId="14" xfId="0" applyFont="1" applyFill="1" applyBorder="1"/>
    <xf numFmtId="0" fontId="6" fillId="0" borderId="14" xfId="0" applyFont="1" applyFill="1" applyBorder="1" applyAlignment="1">
      <alignment horizontal="center" wrapText="1"/>
    </xf>
    <xf numFmtId="165" fontId="16" fillId="0" borderId="14" xfId="0" applyNumberFormat="1" applyFont="1" applyFill="1" applyBorder="1"/>
    <xf numFmtId="165" fontId="6" fillId="0" borderId="15" xfId="0" applyNumberFormat="1" applyFont="1" applyFill="1" applyBorder="1"/>
    <xf numFmtId="3" fontId="6" fillId="0" borderId="0" xfId="0" applyNumberFormat="1" applyFont="1" applyBorder="1"/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top"/>
    </xf>
    <xf numFmtId="165" fontId="16" fillId="0" borderId="0" xfId="0" applyNumberFormat="1" applyFont="1" applyBorder="1" applyAlignment="1">
      <alignment vertical="center" wrapText="1"/>
    </xf>
    <xf numFmtId="164" fontId="15" fillId="0" borderId="0" xfId="0" applyNumberFormat="1" applyFont="1"/>
    <xf numFmtId="165" fontId="16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vertical="top" wrapText="1"/>
    </xf>
    <xf numFmtId="0" fontId="16" fillId="0" borderId="11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165" fontId="6" fillId="0" borderId="9" xfId="0" applyNumberFormat="1" applyFont="1" applyBorder="1" applyAlignment="1">
      <alignment vertical="center" wrapText="1"/>
    </xf>
    <xf numFmtId="165" fontId="16" fillId="0" borderId="9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 wrapText="1"/>
    </xf>
    <xf numFmtId="165" fontId="15" fillId="0" borderId="9" xfId="0" applyNumberFormat="1" applyFont="1" applyBorder="1" applyAlignment="1">
      <alignment horizontal="right"/>
    </xf>
    <xf numFmtId="165" fontId="15" fillId="0" borderId="6" xfId="0" applyNumberFormat="1" applyFont="1" applyBorder="1"/>
    <xf numFmtId="0" fontId="15" fillId="0" borderId="0" xfId="0" applyFont="1" applyBorder="1" applyAlignment="1">
      <alignment horizontal="center"/>
    </xf>
    <xf numFmtId="165" fontId="15" fillId="0" borderId="0" xfId="0" applyNumberFormat="1" applyFont="1" applyBorder="1"/>
    <xf numFmtId="0" fontId="19" fillId="0" borderId="0" xfId="0" applyFont="1"/>
    <xf numFmtId="0" fontId="16" fillId="0" borderId="9" xfId="0" applyFont="1" applyFill="1" applyBorder="1" applyAlignment="1">
      <alignment vertical="top" wrapText="1"/>
    </xf>
    <xf numFmtId="0" fontId="16" fillId="0" borderId="9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20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top" wrapText="1"/>
    </xf>
    <xf numFmtId="165" fontId="16" fillId="0" borderId="0" xfId="0" applyNumberFormat="1" applyFont="1" applyFill="1" applyBorder="1"/>
    <xf numFmtId="165" fontId="6" fillId="0" borderId="0" xfId="0" applyNumberFormat="1" applyFont="1" applyFill="1" applyBorder="1"/>
    <xf numFmtId="0" fontId="5" fillId="0" borderId="9" xfId="0" applyNumberFormat="1" applyFont="1" applyFill="1" applyBorder="1" applyAlignment="1">
      <alignment vertical="top" wrapText="1"/>
    </xf>
    <xf numFmtId="0" fontId="16" fillId="2" borderId="9" xfId="0" applyFont="1" applyFill="1" applyBorder="1" applyAlignment="1">
      <alignment horizontal="center" vertical="center"/>
    </xf>
    <xf numFmtId="165" fontId="6" fillId="0" borderId="9" xfId="0" applyNumberFormat="1" applyFont="1" applyBorder="1" applyAlignment="1">
      <alignment vertical="center"/>
    </xf>
    <xf numFmtId="165" fontId="15" fillId="0" borderId="11" xfId="0" applyNumberFormat="1" applyFont="1" applyBorder="1"/>
    <xf numFmtId="165" fontId="15" fillId="0" borderId="32" xfId="0" applyNumberFormat="1" applyFont="1" applyBorder="1"/>
    <xf numFmtId="0" fontId="6" fillId="0" borderId="9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5" fillId="0" borderId="0" xfId="0" applyFont="1" applyBorder="1"/>
    <xf numFmtId="0" fontId="6" fillId="0" borderId="0" xfId="0" applyFont="1" applyBorder="1"/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0" fontId="16" fillId="0" borderId="11" xfId="0" applyFont="1" applyBorder="1" applyAlignment="1">
      <alignment horizontal="right" vertical="top"/>
    </xf>
    <xf numFmtId="165" fontId="6" fillId="0" borderId="11" xfId="0" applyNumberFormat="1" applyFont="1" applyBorder="1" applyAlignment="1">
      <alignment horizontal="right" vertical="top"/>
    </xf>
    <xf numFmtId="165" fontId="16" fillId="0" borderId="29" xfId="0" applyNumberFormat="1" applyFont="1" applyBorder="1" applyAlignment="1">
      <alignment horizontal="right" vertical="top" wrapText="1"/>
    </xf>
    <xf numFmtId="165" fontId="15" fillId="0" borderId="29" xfId="0" applyNumberFormat="1" applyFont="1" applyBorder="1" applyAlignment="1">
      <alignment horizontal="right" vertical="top" wrapText="1"/>
    </xf>
    <xf numFmtId="165" fontId="15" fillId="0" borderId="9" xfId="0" applyNumberFormat="1" applyFont="1" applyBorder="1" applyAlignment="1">
      <alignment horizontal="center"/>
    </xf>
    <xf numFmtId="0" fontId="15" fillId="0" borderId="23" xfId="0" applyFont="1" applyBorder="1" applyAlignment="1"/>
    <xf numFmtId="164" fontId="16" fillId="0" borderId="9" xfId="0" applyNumberFormat="1" applyFont="1" applyBorder="1" applyAlignment="1">
      <alignment horizontal="center" vertical="center"/>
    </xf>
    <xf numFmtId="165" fontId="1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169" fontId="16" fillId="0" borderId="9" xfId="0" applyNumberFormat="1" applyFont="1" applyBorder="1" applyAlignment="1">
      <alignment horizontal="right" vertical="top" wrapText="1"/>
    </xf>
    <xf numFmtId="165" fontId="15" fillId="0" borderId="35" xfId="0" applyNumberFormat="1" applyFont="1" applyBorder="1"/>
    <xf numFmtId="165" fontId="15" fillId="0" borderId="38" xfId="0" applyNumberFormat="1" applyFont="1" applyBorder="1" applyAlignment="1">
      <alignment horizontal="right" vertical="top" wrapText="1"/>
    </xf>
    <xf numFmtId="0" fontId="16" fillId="0" borderId="11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/>
    <xf numFmtId="165" fontId="15" fillId="0" borderId="0" xfId="0" applyNumberFormat="1" applyFont="1" applyBorder="1" applyAlignment="1">
      <alignment horizontal="right" wrapText="1"/>
    </xf>
    <xf numFmtId="0" fontId="16" fillId="0" borderId="15" xfId="0" applyFont="1" applyBorder="1"/>
    <xf numFmtId="168" fontId="6" fillId="0" borderId="9" xfId="0" applyNumberFormat="1" applyFont="1" applyBorder="1" applyAlignment="1">
      <alignment horizontal="right" vertical="center"/>
    </xf>
    <xf numFmtId="168" fontId="16" fillId="0" borderId="9" xfId="0" applyNumberFormat="1" applyFont="1" applyBorder="1" applyAlignment="1">
      <alignment horizontal="right" vertical="center" wrapText="1"/>
    </xf>
    <xf numFmtId="165" fontId="15" fillId="0" borderId="9" xfId="0" applyNumberFormat="1" applyFont="1" applyBorder="1" applyAlignment="1">
      <alignment horizontal="right" vertical="top" wrapText="1"/>
    </xf>
    <xf numFmtId="168" fontId="15" fillId="0" borderId="9" xfId="0" applyNumberFormat="1" applyFont="1" applyBorder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horizontal="right" vertical="center"/>
    </xf>
    <xf numFmtId="165" fontId="6" fillId="0" borderId="11" xfId="0" applyNumberFormat="1" applyFont="1" applyBorder="1" applyAlignment="1">
      <alignment vertical="center"/>
    </xf>
    <xf numFmtId="165" fontId="16" fillId="0" borderId="11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wrapText="1"/>
    </xf>
    <xf numFmtId="165" fontId="16" fillId="0" borderId="11" xfId="0" applyNumberFormat="1" applyFont="1" applyBorder="1" applyAlignment="1">
      <alignment horizontal="right" vertical="top"/>
    </xf>
    <xf numFmtId="168" fontId="15" fillId="0" borderId="32" xfId="0" applyNumberFormat="1" applyFont="1" applyBorder="1" applyAlignment="1">
      <alignment horizontal="right" vertical="center" wrapText="1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16" fillId="0" borderId="11" xfId="0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165" fontId="15" fillId="0" borderId="32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168" fontId="6" fillId="0" borderId="11" xfId="0" applyNumberFormat="1" applyFont="1" applyBorder="1" applyAlignment="1">
      <alignment horizontal="right"/>
    </xf>
    <xf numFmtId="165" fontId="16" fillId="0" borderId="11" xfId="0" applyNumberFormat="1" applyFont="1" applyBorder="1"/>
    <xf numFmtId="165" fontId="15" fillId="0" borderId="32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0" fontId="16" fillId="0" borderId="40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right"/>
    </xf>
    <xf numFmtId="165" fontId="16" fillId="0" borderId="7" xfId="0" applyNumberFormat="1" applyFont="1" applyBorder="1"/>
    <xf numFmtId="165" fontId="16" fillId="0" borderId="25" xfId="0" applyNumberFormat="1" applyFont="1" applyBorder="1"/>
    <xf numFmtId="0" fontId="14" fillId="0" borderId="0" xfId="0" applyFont="1" applyBorder="1" applyAlignment="1">
      <alignment horizontal="center"/>
    </xf>
    <xf numFmtId="0" fontId="15" fillId="0" borderId="0" xfId="0" applyFont="1" applyAlignment="1"/>
    <xf numFmtId="0" fontId="16" fillId="0" borderId="9" xfId="0" applyFont="1" applyBorder="1" applyAlignment="1">
      <alignment horizontal="right" vertical="top"/>
    </xf>
    <xf numFmtId="168" fontId="6" fillId="0" borderId="9" xfId="0" applyNumberFormat="1" applyFont="1" applyBorder="1" applyAlignment="1">
      <alignment horizontal="right" vertical="top"/>
    </xf>
    <xf numFmtId="165" fontId="16" fillId="0" borderId="9" xfId="0" applyNumberFormat="1" applyFont="1" applyBorder="1" applyAlignment="1">
      <alignment horizontal="right" vertical="top"/>
    </xf>
    <xf numFmtId="165" fontId="15" fillId="0" borderId="32" xfId="0" applyNumberFormat="1" applyFont="1" applyBorder="1" applyAlignment="1">
      <alignment horizontal="right" vertical="top" wrapText="1"/>
    </xf>
    <xf numFmtId="168" fontId="15" fillId="0" borderId="0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/>
    </xf>
    <xf numFmtId="0" fontId="20" fillId="0" borderId="9" xfId="0" applyFont="1" applyBorder="1" applyAlignment="1">
      <alignment vertical="top" wrapText="1"/>
    </xf>
    <xf numFmtId="0" fontId="16" fillId="0" borderId="9" xfId="0" applyFont="1" applyBorder="1" applyAlignment="1">
      <alignment vertical="top"/>
    </xf>
    <xf numFmtId="165" fontId="16" fillId="0" borderId="11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/>
    </xf>
    <xf numFmtId="3" fontId="16" fillId="0" borderId="9" xfId="0" applyNumberFormat="1" applyFont="1" applyBorder="1"/>
    <xf numFmtId="0" fontId="16" fillId="0" borderId="9" xfId="0" applyFont="1" applyBorder="1" applyAlignment="1">
      <alignment vertical="top" wrapText="1"/>
    </xf>
    <xf numFmtId="165" fontId="15" fillId="0" borderId="9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165" fontId="16" fillId="0" borderId="9" xfId="0" applyNumberFormat="1" applyFont="1" applyBorder="1" applyAlignment="1">
      <alignment horizontal="right" wrapText="1"/>
    </xf>
    <xf numFmtId="165" fontId="15" fillId="0" borderId="9" xfId="0" applyNumberFormat="1" applyFont="1" applyBorder="1" applyAlignment="1">
      <alignment horizontal="right" wrapText="1"/>
    </xf>
    <xf numFmtId="46" fontId="16" fillId="0" borderId="9" xfId="0" applyNumberFormat="1" applyFont="1" applyBorder="1" applyAlignment="1">
      <alignment horizontal="right"/>
    </xf>
    <xf numFmtId="168" fontId="16" fillId="0" borderId="9" xfId="0" applyNumberFormat="1" applyFont="1" applyBorder="1"/>
    <xf numFmtId="168" fontId="6" fillId="0" borderId="9" xfId="0" applyNumberFormat="1" applyFont="1" applyBorder="1"/>
    <xf numFmtId="0" fontId="16" fillId="0" borderId="9" xfId="0" applyNumberFormat="1" applyFont="1" applyBorder="1" applyAlignment="1">
      <alignment horizontal="center" vertical="center" wrapText="1"/>
    </xf>
    <xf numFmtId="166" fontId="16" fillId="0" borderId="9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/>
    </xf>
    <xf numFmtId="168" fontId="16" fillId="0" borderId="9" xfId="0" applyNumberFormat="1" applyFont="1" applyBorder="1" applyAlignment="1">
      <alignment horizontal="right" vertical="top" wrapText="1"/>
    </xf>
    <xf numFmtId="168" fontId="15" fillId="0" borderId="0" xfId="0" applyNumberFormat="1" applyFont="1"/>
    <xf numFmtId="168" fontId="16" fillId="0" borderId="9" xfId="0" applyNumberFormat="1" applyFont="1" applyBorder="1" applyAlignment="1">
      <alignment horizontal="right"/>
    </xf>
    <xf numFmtId="168" fontId="15" fillId="0" borderId="9" xfId="0" applyNumberFormat="1" applyFont="1" applyBorder="1" applyAlignment="1">
      <alignment horizontal="right"/>
    </xf>
    <xf numFmtId="0" fontId="15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3" fontId="15" fillId="0" borderId="26" xfId="0" applyNumberFormat="1" applyFont="1" applyBorder="1"/>
    <xf numFmtId="0" fontId="5" fillId="0" borderId="7" xfId="0" applyFont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wrapText="1"/>
    </xf>
    <xf numFmtId="0" fontId="16" fillId="3" borderId="9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right"/>
    </xf>
    <xf numFmtId="165" fontId="6" fillId="3" borderId="9" xfId="0" applyNumberFormat="1" applyFont="1" applyFill="1" applyBorder="1"/>
    <xf numFmtId="165" fontId="21" fillId="3" borderId="9" xfId="0" applyNumberFormat="1" applyFont="1" applyFill="1" applyBorder="1" applyAlignment="1">
      <alignment horizontal="left" wrapText="1"/>
    </xf>
    <xf numFmtId="0" fontId="0" fillId="3" borderId="0" xfId="0" applyFill="1"/>
    <xf numFmtId="0" fontId="6" fillId="0" borderId="0" xfId="0" applyFont="1" applyBorder="1"/>
    <xf numFmtId="0" fontId="6" fillId="0" borderId="9" xfId="0" applyFont="1" applyBorder="1"/>
    <xf numFmtId="0" fontId="16" fillId="0" borderId="9" xfId="0" applyFont="1" applyBorder="1" applyAlignment="1">
      <alignment horizontal="right" wrapText="1"/>
    </xf>
    <xf numFmtId="165" fontId="16" fillId="0" borderId="24" xfId="0" applyNumberFormat="1" applyFont="1" applyFill="1" applyBorder="1" applyAlignment="1">
      <alignment horizontal="left" wrapText="1"/>
    </xf>
    <xf numFmtId="0" fontId="0" fillId="0" borderId="0" xfId="0" applyFill="1"/>
    <xf numFmtId="165" fontId="16" fillId="0" borderId="7" xfId="0" applyNumberFormat="1" applyFont="1" applyFill="1" applyBorder="1" applyAlignment="1">
      <alignment horizontal="left" wrapText="1"/>
    </xf>
    <xf numFmtId="0" fontId="16" fillId="0" borderId="9" xfId="0" applyFont="1" applyFill="1" applyBorder="1" applyAlignment="1">
      <alignment horizontal="center" wrapText="1"/>
    </xf>
    <xf numFmtId="165" fontId="6" fillId="0" borderId="9" xfId="0" applyNumberFormat="1" applyFont="1" applyFill="1" applyBorder="1" applyAlignment="1">
      <alignment horizontal="left" wrapText="1"/>
    </xf>
    <xf numFmtId="0" fontId="5" fillId="0" borderId="9" xfId="0" applyFont="1" applyBorder="1" applyAlignment="1">
      <alignment vertical="top" wrapText="1"/>
    </xf>
    <xf numFmtId="165" fontId="16" fillId="0" borderId="9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/>
    </xf>
    <xf numFmtId="165" fontId="6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16" fillId="0" borderId="13" xfId="0" applyFont="1" applyBorder="1" applyAlignment="1">
      <alignment vertical="top" wrapText="1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top"/>
    </xf>
    <xf numFmtId="165" fontId="6" fillId="0" borderId="15" xfId="0" applyNumberFormat="1" applyFont="1" applyBorder="1"/>
    <xf numFmtId="0" fontId="16" fillId="0" borderId="14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right" vertical="top"/>
    </xf>
    <xf numFmtId="165" fontId="16" fillId="0" borderId="9" xfId="0" applyNumberFormat="1" applyFont="1" applyBorder="1" applyAlignment="1">
      <alignment vertical="top" wrapText="1"/>
    </xf>
    <xf numFmtId="0" fontId="16" fillId="0" borderId="15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65" fontId="6" fillId="0" borderId="0" xfId="0" applyNumberFormat="1" applyFont="1"/>
    <xf numFmtId="0" fontId="0" fillId="0" borderId="0" xfId="0" applyAlignment="1">
      <alignment vertical="top"/>
    </xf>
    <xf numFmtId="0" fontId="24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44" fontId="16" fillId="0" borderId="0" xfId="0" applyNumberFormat="1" applyFont="1"/>
    <xf numFmtId="0" fontId="16" fillId="0" borderId="9" xfId="0" applyFont="1" applyBorder="1" applyAlignment="1">
      <alignment horizontal="center" vertical="center"/>
    </xf>
    <xf numFmtId="0" fontId="0" fillId="0" borderId="0" xfId="0" applyBorder="1"/>
    <xf numFmtId="0" fontId="15" fillId="0" borderId="0" xfId="0" applyFont="1" applyBorder="1" applyAlignment="1">
      <alignment vertical="top" wrapText="1"/>
    </xf>
    <xf numFmtId="0" fontId="28" fillId="0" borderId="0" xfId="0" applyFont="1"/>
    <xf numFmtId="0" fontId="27" fillId="0" borderId="0" xfId="0" applyFont="1" applyBorder="1" applyAlignment="1">
      <alignment horizontal="center" vertical="top"/>
    </xf>
    <xf numFmtId="0" fontId="9" fillId="0" borderId="0" xfId="0" applyFont="1" applyBorder="1"/>
    <xf numFmtId="0" fontId="5" fillId="0" borderId="0" xfId="0" applyFont="1" applyBorder="1"/>
    <xf numFmtId="165" fontId="6" fillId="0" borderId="28" xfId="0" applyNumberFormat="1" applyFont="1" applyBorder="1" applyAlignment="1">
      <alignment horizontal="center" vertical="center"/>
    </xf>
    <xf numFmtId="0" fontId="21" fillId="0" borderId="0" xfId="0" applyFont="1" applyBorder="1"/>
    <xf numFmtId="165" fontId="6" fillId="3" borderId="27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/>
    </xf>
    <xf numFmtId="165" fontId="6" fillId="0" borderId="27" xfId="0" applyNumberFormat="1" applyFont="1" applyBorder="1"/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165" fontId="6" fillId="0" borderId="34" xfId="0" applyNumberFormat="1" applyFont="1" applyBorder="1" applyAlignment="1">
      <alignment vertical="center" wrapText="1"/>
    </xf>
    <xf numFmtId="165" fontId="6" fillId="0" borderId="42" xfId="0" applyNumberFormat="1" applyFont="1" applyBorder="1" applyAlignment="1">
      <alignment vertical="center" wrapText="1"/>
    </xf>
    <xf numFmtId="165" fontId="6" fillId="0" borderId="13" xfId="0" applyNumberFormat="1" applyFont="1" applyBorder="1" applyAlignment="1">
      <alignment vertical="center" wrapText="1"/>
    </xf>
    <xf numFmtId="165" fontId="6" fillId="3" borderId="9" xfId="0" applyNumberFormat="1" applyFont="1" applyFill="1" applyBorder="1" applyAlignment="1">
      <alignment vertical="center" wrapText="1"/>
    </xf>
    <xf numFmtId="0" fontId="14" fillId="0" borderId="36" xfId="0" applyFont="1" applyBorder="1" applyAlignment="1">
      <alignment horizontal="center" wrapText="1"/>
    </xf>
    <xf numFmtId="165" fontId="14" fillId="0" borderId="37" xfId="0" applyNumberFormat="1" applyFont="1" applyBorder="1" applyAlignment="1">
      <alignment vertical="center" wrapText="1"/>
    </xf>
    <xf numFmtId="0" fontId="14" fillId="0" borderId="0" xfId="0" applyFont="1" applyBorder="1"/>
    <xf numFmtId="0" fontId="17" fillId="0" borderId="0" xfId="0" applyFont="1" applyBorder="1" applyAlignment="1">
      <alignment horizontal="center" wrapText="1"/>
    </xf>
    <xf numFmtId="165" fontId="17" fillId="0" borderId="0" xfId="0" applyNumberFormat="1" applyFont="1" applyBorder="1" applyAlignment="1">
      <alignment vertical="center" wrapText="1"/>
    </xf>
    <xf numFmtId="165" fontId="17" fillId="0" borderId="0" xfId="0" applyNumberFormat="1" applyFont="1" applyFill="1" applyBorder="1" applyAlignment="1">
      <alignment vertical="center" wrapText="1"/>
    </xf>
    <xf numFmtId="0" fontId="17" fillId="0" borderId="0" xfId="0" applyFont="1" applyBorder="1"/>
    <xf numFmtId="165" fontId="6" fillId="0" borderId="24" xfId="0" applyNumberFormat="1" applyFont="1" applyBorder="1" applyAlignment="1">
      <alignment horizontal="right" wrapText="1"/>
    </xf>
    <xf numFmtId="165" fontId="6" fillId="3" borderId="27" xfId="0" applyNumberFormat="1" applyFont="1" applyFill="1" applyBorder="1" applyAlignment="1">
      <alignment horizontal="right"/>
    </xf>
    <xf numFmtId="165" fontId="6" fillId="3" borderId="25" xfId="0" applyNumberFormat="1" applyFont="1" applyFill="1" applyBorder="1" applyAlignment="1">
      <alignment horizontal="right"/>
    </xf>
    <xf numFmtId="165" fontId="6" fillId="0" borderId="25" xfId="0" applyNumberFormat="1" applyFont="1" applyBorder="1"/>
    <xf numFmtId="165" fontId="6" fillId="0" borderId="13" xfId="0" applyNumberFormat="1" applyFont="1" applyBorder="1"/>
    <xf numFmtId="165" fontId="6" fillId="4" borderId="11" xfId="0" applyNumberFormat="1" applyFont="1" applyFill="1" applyBorder="1" applyAlignment="1">
      <alignment horizontal="center" vertical="center"/>
    </xf>
    <xf numFmtId="165" fontId="6" fillId="4" borderId="7" xfId="0" applyNumberFormat="1" applyFont="1" applyFill="1" applyBorder="1" applyAlignment="1">
      <alignment horizontal="center" vertical="center"/>
    </xf>
    <xf numFmtId="165" fontId="6" fillId="0" borderId="11" xfId="0" applyNumberFormat="1" applyFont="1" applyBorder="1"/>
    <xf numFmtId="165" fontId="6" fillId="0" borderId="27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165" fontId="29" fillId="3" borderId="9" xfId="0" applyNumberFormat="1" applyFont="1" applyFill="1" applyBorder="1" applyAlignment="1">
      <alignment vertical="center" wrapText="1"/>
    </xf>
    <xf numFmtId="0" fontId="29" fillId="0" borderId="0" xfId="0" applyFont="1" applyBorder="1"/>
    <xf numFmtId="165" fontId="14" fillId="0" borderId="44" xfId="0" applyNumberFormat="1" applyFont="1" applyBorder="1" applyAlignment="1">
      <alignment vertical="center" wrapText="1"/>
    </xf>
    <xf numFmtId="165" fontId="6" fillId="3" borderId="28" xfId="0" applyNumberFormat="1" applyFont="1" applyFill="1" applyBorder="1" applyAlignment="1">
      <alignment horizontal="right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right" vertical="center" wrapText="1"/>
    </xf>
    <xf numFmtId="165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165" fontId="14" fillId="3" borderId="13" xfId="0" applyNumberFormat="1" applyFont="1" applyFill="1" applyBorder="1" applyAlignment="1">
      <alignment vertical="center" wrapText="1"/>
    </xf>
    <xf numFmtId="165" fontId="14" fillId="3" borderId="9" xfId="0" applyNumberFormat="1" applyFont="1" applyFill="1" applyBorder="1" applyAlignment="1">
      <alignment vertical="center" wrapText="1"/>
    </xf>
    <xf numFmtId="165" fontId="6" fillId="0" borderId="9" xfId="0" applyNumberFormat="1" applyFont="1" applyBorder="1" applyAlignment="1">
      <alignment horizontal="center" vertical="top"/>
    </xf>
    <xf numFmtId="165" fontId="6" fillId="3" borderId="11" xfId="0" applyNumberFormat="1" applyFont="1" applyFill="1" applyBorder="1" applyAlignment="1">
      <alignment horizontal="center"/>
    </xf>
    <xf numFmtId="165" fontId="6" fillId="3" borderId="7" xfId="0" applyNumberFormat="1" applyFont="1" applyFill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2" borderId="9" xfId="0" applyNumberFormat="1" applyFont="1" applyFill="1" applyBorder="1" applyAlignment="1">
      <alignment horizontal="center"/>
    </xf>
    <xf numFmtId="165" fontId="6" fillId="4" borderId="24" xfId="0" applyNumberFormat="1" applyFont="1" applyFill="1" applyBorder="1" applyAlignment="1">
      <alignment horizontal="center" vertical="top"/>
    </xf>
    <xf numFmtId="165" fontId="6" fillId="0" borderId="40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0" fillId="3" borderId="0" xfId="0" applyFont="1" applyFill="1" applyBorder="1"/>
    <xf numFmtId="165" fontId="14" fillId="0" borderId="13" xfId="0" applyNumberFormat="1" applyFont="1" applyBorder="1" applyAlignment="1">
      <alignment vertical="center" wrapText="1"/>
    </xf>
    <xf numFmtId="0" fontId="14" fillId="3" borderId="0" xfId="0" applyFont="1" applyFill="1" applyBorder="1"/>
    <xf numFmtId="165" fontId="17" fillId="0" borderId="0" xfId="0" applyNumberFormat="1" applyFont="1" applyBorder="1" applyAlignment="1">
      <alignment horizontal="left" wrapText="1"/>
    </xf>
    <xf numFmtId="0" fontId="20" fillId="0" borderId="0" xfId="0" applyFont="1" applyBorder="1"/>
    <xf numFmtId="0" fontId="17" fillId="0" borderId="45" xfId="0" applyFont="1" applyBorder="1" applyAlignment="1">
      <alignment horizontal="center" wrapText="1"/>
    </xf>
    <xf numFmtId="165" fontId="17" fillId="0" borderId="7" xfId="0" applyNumberFormat="1" applyFont="1" applyBorder="1" applyAlignment="1">
      <alignment vertical="center" wrapText="1"/>
    </xf>
    <xf numFmtId="165" fontId="17" fillId="0" borderId="25" xfId="0" applyNumberFormat="1" applyFont="1" applyBorder="1" applyAlignment="1">
      <alignment vertical="center" wrapText="1"/>
    </xf>
    <xf numFmtId="0" fontId="31" fillId="3" borderId="43" xfId="0" applyFont="1" applyFill="1" applyBorder="1" applyAlignment="1">
      <alignment horizontal="center" wrapText="1"/>
    </xf>
    <xf numFmtId="165" fontId="32" fillId="3" borderId="9" xfId="0" applyNumberFormat="1" applyFont="1" applyFill="1" applyBorder="1" applyAlignment="1">
      <alignment vertical="center" wrapText="1"/>
    </xf>
    <xf numFmtId="165" fontId="30" fillId="3" borderId="13" xfId="0" applyNumberFormat="1" applyFont="1" applyFill="1" applyBorder="1" applyAlignment="1">
      <alignment vertical="center" wrapText="1"/>
    </xf>
    <xf numFmtId="0" fontId="31" fillId="0" borderId="0" xfId="0" applyFont="1" applyBorder="1"/>
    <xf numFmtId="0" fontId="17" fillId="0" borderId="43" xfId="0" applyFont="1" applyBorder="1" applyAlignment="1">
      <alignment horizontal="center" wrapText="1"/>
    </xf>
    <xf numFmtId="165" fontId="14" fillId="0" borderId="9" xfId="0" applyNumberFormat="1" applyFont="1" applyBorder="1" applyAlignment="1">
      <alignment vertical="center" wrapText="1"/>
    </xf>
    <xf numFmtId="0" fontId="17" fillId="3" borderId="43" xfId="0" applyFont="1" applyFill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165" fontId="20" fillId="0" borderId="0" xfId="0" applyNumberFormat="1" applyFont="1"/>
    <xf numFmtId="165" fontId="17" fillId="0" borderId="0" xfId="0" applyNumberFormat="1" applyFont="1"/>
    <xf numFmtId="0" fontId="20" fillId="0" borderId="0" xfId="0" applyFont="1"/>
    <xf numFmtId="0" fontId="17" fillId="0" borderId="46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horizontal="center" wrapText="1"/>
    </xf>
    <xf numFmtId="15" fontId="20" fillId="0" borderId="0" xfId="0" applyNumberFormat="1" applyFont="1"/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9" xfId="0" applyFont="1" applyBorder="1" applyAlignment="1">
      <alignment horizontal="center"/>
    </xf>
    <xf numFmtId="165" fontId="15" fillId="0" borderId="9" xfId="0" applyNumberFormat="1" applyFont="1" applyBorder="1" applyAlignment="1">
      <alignment horizontal="center" vertical="center" wrapText="1"/>
    </xf>
    <xf numFmtId="0" fontId="30" fillId="2" borderId="0" xfId="0" applyFont="1" applyFill="1" applyBorder="1"/>
    <xf numFmtId="0" fontId="14" fillId="2" borderId="0" xfId="0" applyFont="1" applyFill="1" applyBorder="1"/>
    <xf numFmtId="165" fontId="15" fillId="0" borderId="15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vertical="center" wrapText="1"/>
    </xf>
    <xf numFmtId="0" fontId="17" fillId="0" borderId="50" xfId="0" applyFont="1" applyBorder="1" applyAlignment="1">
      <alignment vertical="top" wrapText="1"/>
    </xf>
    <xf numFmtId="0" fontId="17" fillId="0" borderId="52" xfId="0" applyFont="1" applyBorder="1" applyAlignment="1">
      <alignment vertical="center" wrapText="1"/>
    </xf>
    <xf numFmtId="0" fontId="17" fillId="0" borderId="51" xfId="0" applyFont="1" applyBorder="1" applyAlignment="1">
      <alignment vertical="center" wrapText="1"/>
    </xf>
    <xf numFmtId="165" fontId="17" fillId="0" borderId="6" xfId="0" applyNumberFormat="1" applyFont="1" applyBorder="1" applyAlignment="1">
      <alignment vertical="top" wrapText="1"/>
    </xf>
    <xf numFmtId="165" fontId="17" fillId="0" borderId="49" xfId="0" applyNumberFormat="1" applyFont="1" applyBorder="1" applyAlignment="1">
      <alignment vertical="top" wrapText="1"/>
    </xf>
    <xf numFmtId="165" fontId="17" fillId="0" borderId="6" xfId="0" applyNumberFormat="1" applyFont="1" applyBorder="1" applyAlignment="1">
      <alignment vertical="center" wrapText="1"/>
    </xf>
    <xf numFmtId="44" fontId="0" fillId="0" borderId="0" xfId="0" applyNumberFormat="1"/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165" fontId="15" fillId="0" borderId="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4" fontId="14" fillId="0" borderId="0" xfId="0" applyNumberFormat="1" applyFont="1"/>
    <xf numFmtId="170" fontId="16" fillId="0" borderId="0" xfId="0" applyNumberFormat="1" applyFont="1"/>
    <xf numFmtId="44" fontId="16" fillId="0" borderId="0" xfId="0" applyNumberFormat="1" applyFont="1" applyBorder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165" fontId="6" fillId="2" borderId="0" xfId="0" applyNumberFormat="1" applyFont="1" applyFill="1" applyAlignment="1">
      <alignment vertical="top" wrapText="1"/>
    </xf>
    <xf numFmtId="165" fontId="13" fillId="2" borderId="0" xfId="0" applyNumberFormat="1" applyFont="1" applyFill="1" applyAlignment="1">
      <alignment vertical="top" wrapText="1"/>
    </xf>
    <xf numFmtId="165" fontId="6" fillId="2" borderId="0" xfId="0" applyNumberFormat="1" applyFont="1" applyFill="1"/>
    <xf numFmtId="0" fontId="5" fillId="0" borderId="9" xfId="0" applyFont="1" applyBorder="1" applyAlignment="1">
      <alignment horizontal="center" vertical="top" wrapText="1"/>
    </xf>
    <xf numFmtId="44" fontId="14" fillId="0" borderId="0" xfId="0" applyNumberFormat="1" applyFont="1" applyBorder="1"/>
    <xf numFmtId="44" fontId="21" fillId="0" borderId="0" xfId="0" applyNumberFormat="1" applyFont="1" applyBorder="1"/>
    <xf numFmtId="44" fontId="14" fillId="3" borderId="0" xfId="0" applyNumberFormat="1" applyFont="1" applyFill="1" applyBorder="1"/>
    <xf numFmtId="0" fontId="14" fillId="0" borderId="39" xfId="0" applyFont="1" applyBorder="1" applyAlignment="1">
      <alignment horizontal="center" vertical="center" wrapText="1"/>
    </xf>
    <xf numFmtId="165" fontId="6" fillId="0" borderId="27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/>
    <xf numFmtId="165" fontId="2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right" vertical="center" wrapText="1"/>
    </xf>
    <xf numFmtId="165" fontId="6" fillId="4" borderId="9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 wrapText="1"/>
    </xf>
    <xf numFmtId="165" fontId="14" fillId="0" borderId="0" xfId="0" applyNumberFormat="1" applyFont="1" applyFill="1" applyBorder="1" applyAlignment="1">
      <alignment vertical="center" wrapText="1"/>
    </xf>
    <xf numFmtId="165" fontId="6" fillId="0" borderId="54" xfId="0" applyNumberFormat="1" applyFont="1" applyBorder="1" applyAlignment="1">
      <alignment vertical="center" wrapText="1"/>
    </xf>
    <xf numFmtId="165" fontId="6" fillId="0" borderId="55" xfId="0" applyNumberFormat="1" applyFont="1" applyBorder="1" applyAlignment="1">
      <alignment vertical="center" wrapText="1"/>
    </xf>
    <xf numFmtId="165" fontId="6" fillId="3" borderId="55" xfId="0" applyNumberFormat="1" applyFont="1" applyFill="1" applyBorder="1" applyAlignment="1">
      <alignment vertical="center" wrapText="1"/>
    </xf>
    <xf numFmtId="165" fontId="14" fillId="0" borderId="38" xfId="0" applyNumberFormat="1" applyFont="1" applyBorder="1" applyAlignment="1">
      <alignment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vertical="center" wrapText="1"/>
    </xf>
    <xf numFmtId="165" fontId="6" fillId="0" borderId="35" xfId="0" applyNumberFormat="1" applyFont="1" applyBorder="1" applyAlignment="1">
      <alignment vertical="center" wrapText="1"/>
    </xf>
    <xf numFmtId="165" fontId="29" fillId="3" borderId="55" xfId="0" applyNumberFormat="1" applyFont="1" applyFill="1" applyBorder="1" applyAlignment="1">
      <alignment vertical="center" wrapText="1"/>
    </xf>
    <xf numFmtId="0" fontId="14" fillId="0" borderId="56" xfId="0" applyFont="1" applyBorder="1" applyAlignment="1">
      <alignment horizontal="center" wrapText="1"/>
    </xf>
    <xf numFmtId="165" fontId="14" fillId="0" borderId="11" xfId="0" applyNumberFormat="1" applyFont="1" applyBorder="1" applyAlignment="1">
      <alignment vertical="center" wrapText="1"/>
    </xf>
    <xf numFmtId="165" fontId="14" fillId="0" borderId="57" xfId="0" applyNumberFormat="1" applyFont="1" applyBorder="1" applyAlignment="1">
      <alignment vertical="center" wrapText="1"/>
    </xf>
    <xf numFmtId="165" fontId="6" fillId="0" borderId="55" xfId="0" applyNumberFormat="1" applyFont="1" applyBorder="1" applyAlignment="1">
      <alignment horizontal="center" vertical="center"/>
    </xf>
    <xf numFmtId="165" fontId="14" fillId="3" borderId="55" xfId="0" applyNumberFormat="1" applyFont="1" applyFill="1" applyBorder="1" applyAlignment="1">
      <alignment vertical="center" wrapText="1"/>
    </xf>
    <xf numFmtId="165" fontId="21" fillId="0" borderId="0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top"/>
    </xf>
    <xf numFmtId="165" fontId="6" fillId="4" borderId="9" xfId="0" applyNumberFormat="1" applyFont="1" applyFill="1" applyBorder="1" applyAlignment="1">
      <alignment horizontal="center" vertical="top"/>
    </xf>
    <xf numFmtId="165" fontId="6" fillId="4" borderId="9" xfId="0" applyNumberFormat="1" applyFont="1" applyFill="1" applyBorder="1" applyAlignment="1">
      <alignment horizontal="center"/>
    </xf>
    <xf numFmtId="165" fontId="30" fillId="3" borderId="9" xfId="0" applyNumberFormat="1" applyFont="1" applyFill="1" applyBorder="1" applyAlignment="1">
      <alignment vertical="center" wrapText="1"/>
    </xf>
    <xf numFmtId="165" fontId="14" fillId="0" borderId="34" xfId="0" applyNumberFormat="1" applyFont="1" applyBorder="1" applyAlignment="1">
      <alignment vertical="center" wrapText="1"/>
    </xf>
    <xf numFmtId="165" fontId="17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vertical="center" wrapText="1"/>
    </xf>
    <xf numFmtId="0" fontId="17" fillId="0" borderId="39" xfId="0" applyFont="1" applyBorder="1" applyAlignment="1">
      <alignment horizontal="center" vertical="center" wrapText="1"/>
    </xf>
    <xf numFmtId="165" fontId="17" fillId="0" borderId="31" xfId="0" applyNumberFormat="1" applyFont="1" applyBorder="1" applyAlignment="1">
      <alignment horizontal="center" vertical="center" wrapText="1"/>
    </xf>
    <xf numFmtId="165" fontId="17" fillId="0" borderId="41" xfId="0" applyNumberFormat="1" applyFont="1" applyBorder="1" applyAlignment="1">
      <alignment horizontal="center" vertical="center" wrapText="1"/>
    </xf>
    <xf numFmtId="165" fontId="14" fillId="0" borderId="54" xfId="0" applyNumberFormat="1" applyFont="1" applyBorder="1" applyAlignment="1">
      <alignment horizontal="center" vertical="center" wrapText="1"/>
    </xf>
    <xf numFmtId="165" fontId="17" fillId="0" borderId="55" xfId="0" applyNumberFormat="1" applyFont="1" applyBorder="1" applyAlignment="1">
      <alignment vertical="center" wrapText="1"/>
    </xf>
    <xf numFmtId="165" fontId="31" fillId="3" borderId="55" xfId="0" applyNumberFormat="1" applyFont="1" applyFill="1" applyBorder="1" applyAlignment="1">
      <alignment vertical="center" wrapText="1"/>
    </xf>
    <xf numFmtId="165" fontId="14" fillId="0" borderId="55" xfId="0" applyNumberFormat="1" applyFont="1" applyBorder="1" applyAlignment="1">
      <alignment vertical="center" wrapText="1"/>
    </xf>
    <xf numFmtId="44" fontId="17" fillId="0" borderId="0" xfId="0" applyNumberFormat="1" applyFont="1" applyBorder="1"/>
    <xf numFmtId="44" fontId="20" fillId="0" borderId="0" xfId="0" applyNumberFormat="1" applyFont="1"/>
    <xf numFmtId="0" fontId="27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wrapText="1"/>
    </xf>
    <xf numFmtId="165" fontId="14" fillId="0" borderId="31" xfId="0" applyNumberFormat="1" applyFont="1" applyBorder="1" applyAlignment="1">
      <alignment horizontal="center" vertical="center" wrapText="1"/>
    </xf>
    <xf numFmtId="165" fontId="14" fillId="0" borderId="41" xfId="0" applyNumberFormat="1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3" borderId="43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center" wrapText="1"/>
    </xf>
    <xf numFmtId="0" fontId="6" fillId="2" borderId="0" xfId="0" applyFont="1" applyFill="1"/>
    <xf numFmtId="0" fontId="1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/>
    <xf numFmtId="0" fontId="16" fillId="0" borderId="0" xfId="0" applyFont="1" applyAlignment="1"/>
    <xf numFmtId="0" fontId="17" fillId="0" borderId="13" xfId="0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16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7" fillId="0" borderId="9" xfId="0" applyFont="1" applyBorder="1" applyAlignment="1">
      <alignment horizontal="center"/>
    </xf>
    <xf numFmtId="0" fontId="15" fillId="0" borderId="33" xfId="0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2" borderId="0" xfId="0" applyFont="1" applyFill="1" applyAlignment="1">
      <alignment horizontal="left" vertical="top" wrapText="1"/>
    </xf>
    <xf numFmtId="0" fontId="15" fillId="0" borderId="27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15" fillId="0" borderId="29" xfId="0" applyFont="1" applyBorder="1" applyAlignment="1">
      <alignment horizontal="right"/>
    </xf>
    <xf numFmtId="0" fontId="15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justify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65" fontId="16" fillId="0" borderId="11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4" fillId="0" borderId="13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6" fillId="0" borderId="0" xfId="0" applyFont="1" applyBorder="1"/>
    <xf numFmtId="0" fontId="15" fillId="0" borderId="0" xfId="0" applyFont="1" applyBorder="1" applyAlignment="1">
      <alignment wrapText="1"/>
    </xf>
    <xf numFmtId="0" fontId="0" fillId="0" borderId="0" xfId="0" applyBorder="1"/>
    <xf numFmtId="0" fontId="0" fillId="0" borderId="2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4" fillId="0" borderId="0" xfId="0" applyFont="1" applyAlignment="1"/>
    <xf numFmtId="0" fontId="0" fillId="0" borderId="0" xfId="0" applyAlignment="1"/>
    <xf numFmtId="0" fontId="15" fillId="0" borderId="0" xfId="0" applyFont="1" applyBorder="1" applyAlignment="1"/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center" vertical="center" textRotation="255" wrapText="1"/>
    </xf>
    <xf numFmtId="0" fontId="16" fillId="0" borderId="24" xfId="0" applyFont="1" applyBorder="1" applyAlignment="1">
      <alignment horizontal="center" vertical="center" textRotation="255" wrapText="1"/>
    </xf>
    <xf numFmtId="0" fontId="16" fillId="0" borderId="7" xfId="0" applyFont="1" applyBorder="1" applyAlignment="1">
      <alignment horizontal="center" vertical="center" textRotation="255" wrapText="1"/>
    </xf>
    <xf numFmtId="0" fontId="15" fillId="0" borderId="27" xfId="0" applyFont="1" applyBorder="1" applyAlignment="1">
      <alignment horizontal="right" vertical="center"/>
    </xf>
    <xf numFmtId="0" fontId="15" fillId="0" borderId="26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15" fillId="0" borderId="40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5" fillId="0" borderId="2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right"/>
    </xf>
    <xf numFmtId="0" fontId="1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65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top" wrapText="1"/>
    </xf>
    <xf numFmtId="164" fontId="16" fillId="0" borderId="9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right" vertical="top"/>
    </xf>
    <xf numFmtId="0" fontId="15" fillId="0" borderId="14" xfId="0" applyFont="1" applyBorder="1" applyAlignment="1">
      <alignment horizontal="right" vertical="top"/>
    </xf>
    <xf numFmtId="0" fontId="15" fillId="0" borderId="15" xfId="0" applyFont="1" applyBorder="1" applyAlignment="1">
      <alignment horizontal="right" vertical="top"/>
    </xf>
    <xf numFmtId="0" fontId="16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168" fontId="6" fillId="0" borderId="11" xfId="0" applyNumberFormat="1" applyFont="1" applyBorder="1" applyAlignment="1">
      <alignment horizontal="center" vertical="center"/>
    </xf>
    <xf numFmtId="168" fontId="6" fillId="0" borderId="7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top"/>
    </xf>
    <xf numFmtId="165" fontId="16" fillId="0" borderId="7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3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34" fillId="0" borderId="20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0" fontId="34" fillId="0" borderId="22" xfId="0" applyFont="1" applyBorder="1" applyAlignment="1">
      <alignment horizontal="center" wrapText="1"/>
    </xf>
    <xf numFmtId="0" fontId="20" fillId="0" borderId="26" xfId="0" applyFont="1" applyBorder="1" applyAlignment="1">
      <alignment vertical="center" wrapText="1"/>
    </xf>
    <xf numFmtId="0" fontId="14" fillId="0" borderId="0" xfId="0" applyFont="1" applyBorder="1" applyAlignment="1"/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6" fillId="0" borderId="0" xfId="0" applyFont="1" applyAlignment="1">
      <alignment vertical="top" wrapText="1"/>
    </xf>
    <xf numFmtId="0" fontId="16" fillId="0" borderId="0" xfId="0" applyFont="1" applyBorder="1" applyAlignment="1"/>
    <xf numFmtId="0" fontId="15" fillId="0" borderId="13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6" fillId="0" borderId="26" xfId="0" applyFont="1" applyBorder="1" applyAlignment="1"/>
    <xf numFmtId="0" fontId="9" fillId="0" borderId="0" xfId="0" applyFont="1" applyBorder="1" applyAlignment="1">
      <alignment horizontal="center"/>
    </xf>
    <xf numFmtId="164" fontId="16" fillId="0" borderId="9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right" vertical="top" wrapText="1"/>
    </xf>
    <xf numFmtId="0" fontId="16" fillId="0" borderId="14" xfId="0" applyFont="1" applyBorder="1" applyAlignment="1">
      <alignment horizontal="right" vertical="top" wrapText="1"/>
    </xf>
    <xf numFmtId="0" fontId="16" fillId="0" borderId="15" xfId="0" applyFont="1" applyBorder="1" applyAlignment="1">
      <alignment horizontal="right" vertical="top" wrapText="1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4" fillId="0" borderId="0" xfId="0" applyFont="1" applyBorder="1" applyAlignment="1">
      <alignment vertical="center" wrapText="1"/>
    </xf>
    <xf numFmtId="0" fontId="16" fillId="0" borderId="13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/>
    </xf>
    <xf numFmtId="0" fontId="16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right"/>
    </xf>
    <xf numFmtId="0" fontId="17" fillId="0" borderId="26" xfId="0" applyFont="1" applyBorder="1" applyAlignment="1">
      <alignment horizontal="right"/>
    </xf>
    <xf numFmtId="0" fontId="17" fillId="0" borderId="29" xfId="0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0" fillId="0" borderId="13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left" wrapText="1"/>
    </xf>
    <xf numFmtId="0" fontId="16" fillId="0" borderId="26" xfId="0" applyFont="1" applyBorder="1" applyAlignment="1">
      <alignment horizontal="left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top"/>
    </xf>
    <xf numFmtId="3" fontId="16" fillId="0" borderId="11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3" fillId="0" borderId="9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center" wrapText="1"/>
    </xf>
    <xf numFmtId="165" fontId="6" fillId="0" borderId="27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165" fontId="6" fillId="0" borderId="24" xfId="0" applyNumberFormat="1" applyFont="1" applyBorder="1" applyAlignment="1">
      <alignment horizontal="center" vertical="justify"/>
    </xf>
    <xf numFmtId="165" fontId="6" fillId="0" borderId="7" xfId="0" applyNumberFormat="1" applyFont="1" applyBorder="1" applyAlignment="1">
      <alignment horizontal="center" vertical="justify"/>
    </xf>
    <xf numFmtId="165" fontId="6" fillId="0" borderId="11" xfId="0" applyNumberFormat="1" applyFont="1" applyBorder="1" applyAlignment="1">
      <alignment horizontal="center" wrapText="1"/>
    </xf>
    <xf numFmtId="165" fontId="6" fillId="0" borderId="24" xfId="0" applyNumberFormat="1" applyFont="1" applyBorder="1" applyAlignment="1">
      <alignment horizontal="center" wrapText="1"/>
    </xf>
    <xf numFmtId="165" fontId="6" fillId="0" borderId="7" xfId="0" applyNumberFormat="1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165" fontId="17" fillId="0" borderId="0" xfId="0" applyNumberFormat="1" applyFont="1" applyAlignment="1">
      <alignment horizontal="left" vertical="top" wrapText="1"/>
    </xf>
    <xf numFmtId="165" fontId="17" fillId="0" borderId="0" xfId="0" applyNumberFormat="1" applyFont="1" applyAlignment="1">
      <alignment horizontal="left" vertical="top"/>
    </xf>
    <xf numFmtId="0" fontId="14" fillId="0" borderId="3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 wrapText="1"/>
    </xf>
    <xf numFmtId="165" fontId="36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885825</xdr:colOff>
      <xdr:row>0</xdr:row>
      <xdr:rowOff>133350</xdr:rowOff>
    </xdr:from>
    <xdr:to>
      <xdr:col>9</xdr:col>
      <xdr:colOff>1095375</xdr:colOff>
      <xdr:row>0</xdr:row>
      <xdr:rowOff>800100</xdr:rowOff>
    </xdr:to>
    <xdr:pic>
      <xdr:nvPicPr>
        <xdr:cNvPr id="2" name="Immagine 1" descr="AUSL_4_TERA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3350"/>
          <a:ext cx="1409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0"/>
  <sheetViews>
    <sheetView view="pageBreakPreview" topLeftCell="A886" zoomScale="96" zoomScaleNormal="100" zoomScaleSheetLayoutView="96" workbookViewId="0">
      <selection activeCell="A902" sqref="A902"/>
    </sheetView>
  </sheetViews>
  <sheetFormatPr defaultRowHeight="15"/>
  <cols>
    <col min="1" max="1" width="28" customWidth="1"/>
    <col min="5" max="5" width="14.28515625" customWidth="1"/>
    <col min="6" max="6" width="12" style="7" customWidth="1"/>
    <col min="7" max="7" width="15.28515625" customWidth="1"/>
    <col min="8" max="8" width="17.140625" style="8" customWidth="1"/>
    <col min="9" max="9" width="18" style="9" customWidth="1"/>
    <col min="10" max="10" width="27" style="11" bestFit="1" customWidth="1"/>
    <col min="11" max="11" width="16.140625" bestFit="1" customWidth="1"/>
    <col min="12" max="12" width="18.140625" bestFit="1" customWidth="1"/>
    <col min="13" max="13" width="15" bestFit="1" customWidth="1"/>
  </cols>
  <sheetData>
    <row r="1" spans="1:10" s="1" customFormat="1" ht="71.25" customHeight="1">
      <c r="A1" s="712" t="s">
        <v>0</v>
      </c>
      <c r="B1" s="712"/>
      <c r="C1" s="712"/>
      <c r="D1" s="712"/>
      <c r="E1" s="712"/>
      <c r="F1" s="712"/>
      <c r="G1" s="712"/>
      <c r="H1" s="712"/>
      <c r="I1" s="712"/>
      <c r="J1" s="712"/>
    </row>
    <row r="2" spans="1:10" s="1" customFormat="1" ht="51" customHeight="1">
      <c r="B2" s="2"/>
      <c r="C2" s="2"/>
      <c r="D2" s="2"/>
      <c r="E2" s="2"/>
      <c r="F2" s="3"/>
      <c r="G2" s="2"/>
      <c r="H2" s="4"/>
      <c r="I2" s="5"/>
      <c r="J2" s="6"/>
    </row>
    <row r="3" spans="1:10" ht="33.75">
      <c r="J3" s="10" t="s">
        <v>1</v>
      </c>
    </row>
    <row r="7" spans="1:10" ht="46.5" customHeight="1" thickBot="1"/>
    <row r="8" spans="1:10" ht="35.25" thickBot="1">
      <c r="A8" s="713" t="s">
        <v>2</v>
      </c>
      <c r="B8" s="714"/>
      <c r="C8" s="714"/>
      <c r="D8" s="714"/>
      <c r="E8" s="714"/>
      <c r="F8" s="714"/>
      <c r="G8" s="714"/>
      <c r="H8" s="714"/>
      <c r="I8" s="714"/>
      <c r="J8" s="715"/>
    </row>
    <row r="9" spans="1:10" ht="37.5" customHeight="1"/>
    <row r="10" spans="1:10" ht="42" customHeight="1">
      <c r="A10" s="615" t="s">
        <v>585</v>
      </c>
      <c r="B10" s="615"/>
      <c r="C10" s="615"/>
      <c r="D10" s="615"/>
      <c r="E10" s="615"/>
      <c r="F10" s="615"/>
      <c r="G10" s="615"/>
      <c r="H10" s="615"/>
      <c r="I10" s="615"/>
      <c r="J10" s="615"/>
    </row>
    <row r="12" spans="1:10" s="12" customFormat="1" ht="20.25" customHeight="1" thickBot="1">
      <c r="A12" s="667" t="s">
        <v>3</v>
      </c>
      <c r="B12" s="667"/>
      <c r="C12" s="667"/>
      <c r="D12" s="667"/>
      <c r="E12" s="667"/>
      <c r="F12" s="667"/>
      <c r="G12" s="667"/>
      <c r="H12" s="667"/>
      <c r="I12" s="667"/>
      <c r="J12" s="667"/>
    </row>
    <row r="13" spans="1:10" ht="20.100000000000001" customHeight="1" thickBot="1">
      <c r="B13" s="706" t="s">
        <v>4</v>
      </c>
      <c r="C13" s="707"/>
      <c r="D13" s="707"/>
      <c r="E13" s="707"/>
      <c r="F13" s="707"/>
      <c r="G13" s="707"/>
      <c r="H13" s="707"/>
      <c r="I13" s="13" t="s">
        <v>5</v>
      </c>
    </row>
    <row r="14" spans="1:10" ht="20.100000000000001" customHeight="1">
      <c r="B14" s="708" t="s">
        <v>6</v>
      </c>
      <c r="C14" s="708"/>
      <c r="D14" s="708"/>
      <c r="E14" s="708"/>
      <c r="F14" s="708"/>
      <c r="G14" s="14" t="s">
        <v>7</v>
      </c>
      <c r="H14" s="15"/>
      <c r="I14" s="16"/>
    </row>
    <row r="15" spans="1:10" ht="20.100000000000001" customHeight="1">
      <c r="B15" s="702" t="s">
        <v>8</v>
      </c>
      <c r="C15" s="702"/>
      <c r="D15" s="702"/>
      <c r="E15" s="702"/>
      <c r="F15" s="702"/>
      <c r="G15" s="17" t="s">
        <v>9</v>
      </c>
      <c r="H15" s="18"/>
      <c r="I15" s="19"/>
    </row>
    <row r="16" spans="1:10" ht="20.100000000000001" customHeight="1" thickBot="1">
      <c r="B16" s="703" t="s">
        <v>10</v>
      </c>
      <c r="C16" s="703"/>
      <c r="D16" s="703"/>
      <c r="E16" s="703"/>
      <c r="F16" s="703"/>
      <c r="G16" s="20" t="s">
        <v>11</v>
      </c>
      <c r="H16" s="21"/>
      <c r="I16" s="22"/>
    </row>
    <row r="17" spans="2:10" ht="20.100000000000001" customHeight="1" thickBot="1">
      <c r="B17" s="706" t="s">
        <v>12</v>
      </c>
      <c r="C17" s="707"/>
      <c r="D17" s="707"/>
      <c r="E17" s="707"/>
      <c r="F17" s="707"/>
      <c r="G17" s="707"/>
      <c r="H17" s="707"/>
      <c r="I17" s="13" t="s">
        <v>13</v>
      </c>
    </row>
    <row r="18" spans="2:10" s="24" customFormat="1" ht="20.100000000000001" customHeight="1">
      <c r="B18" s="708" t="s">
        <v>14</v>
      </c>
      <c r="C18" s="708"/>
      <c r="D18" s="708"/>
      <c r="E18" s="708"/>
      <c r="F18" s="708"/>
      <c r="G18" s="14" t="s">
        <v>15</v>
      </c>
      <c r="H18" s="15"/>
      <c r="I18" s="16"/>
      <c r="J18" s="23"/>
    </row>
    <row r="19" spans="2:10" s="24" customFormat="1" ht="20.100000000000001" customHeight="1">
      <c r="B19" s="702" t="s">
        <v>16</v>
      </c>
      <c r="C19" s="702"/>
      <c r="D19" s="702"/>
      <c r="E19" s="702"/>
      <c r="F19" s="702"/>
      <c r="G19" s="17" t="s">
        <v>17</v>
      </c>
      <c r="H19" s="18"/>
      <c r="I19" s="19"/>
      <c r="J19" s="23"/>
    </row>
    <row r="20" spans="2:10" s="24" customFormat="1" ht="20.100000000000001" customHeight="1">
      <c r="B20" s="25" t="s">
        <v>18</v>
      </c>
      <c r="C20" s="25"/>
      <c r="D20" s="25"/>
      <c r="E20" s="25"/>
      <c r="F20" s="26"/>
      <c r="G20" s="17" t="s">
        <v>19</v>
      </c>
      <c r="H20" s="18"/>
      <c r="I20" s="19"/>
      <c r="J20" s="23"/>
    </row>
    <row r="21" spans="2:10" s="24" customFormat="1" ht="20.100000000000001" customHeight="1">
      <c r="B21" s="702" t="s">
        <v>20</v>
      </c>
      <c r="C21" s="702"/>
      <c r="D21" s="702"/>
      <c r="E21" s="702"/>
      <c r="F21" s="702"/>
      <c r="G21" s="17" t="s">
        <v>21</v>
      </c>
      <c r="H21" s="18"/>
      <c r="I21" s="19"/>
      <c r="J21" s="23"/>
    </row>
    <row r="22" spans="2:10" s="24" customFormat="1" ht="20.100000000000001" customHeight="1">
      <c r="B22" s="702" t="s">
        <v>22</v>
      </c>
      <c r="C22" s="702"/>
      <c r="D22" s="702"/>
      <c r="E22" s="702"/>
      <c r="F22" s="702"/>
      <c r="G22" s="17" t="s">
        <v>23</v>
      </c>
      <c r="H22" s="18"/>
      <c r="I22" s="19"/>
      <c r="J22" s="23"/>
    </row>
    <row r="23" spans="2:10" s="24" customFormat="1" ht="20.100000000000001" customHeight="1">
      <c r="B23" s="702" t="s">
        <v>24</v>
      </c>
      <c r="C23" s="702"/>
      <c r="D23" s="702"/>
      <c r="E23" s="702"/>
      <c r="F23" s="702"/>
      <c r="G23" s="17" t="s">
        <v>25</v>
      </c>
      <c r="H23" s="18"/>
      <c r="I23" s="19"/>
      <c r="J23" s="23"/>
    </row>
    <row r="24" spans="2:10" s="24" customFormat="1" ht="20.100000000000001" customHeight="1">
      <c r="B24" s="702" t="s">
        <v>26</v>
      </c>
      <c r="C24" s="702"/>
      <c r="D24" s="702"/>
      <c r="E24" s="702"/>
      <c r="F24" s="702"/>
      <c r="G24" s="17" t="s">
        <v>27</v>
      </c>
      <c r="H24" s="18"/>
      <c r="I24" s="19"/>
      <c r="J24" s="23"/>
    </row>
    <row r="25" spans="2:10" s="24" customFormat="1" ht="20.100000000000001" customHeight="1" thickBot="1">
      <c r="B25" s="703" t="s">
        <v>28</v>
      </c>
      <c r="C25" s="703"/>
      <c r="D25" s="703"/>
      <c r="E25" s="703"/>
      <c r="F25" s="703"/>
      <c r="G25" s="20" t="s">
        <v>29</v>
      </c>
      <c r="H25" s="21"/>
      <c r="I25" s="22"/>
      <c r="J25" s="23"/>
    </row>
    <row r="26" spans="2:10" ht="20.100000000000001" customHeight="1" thickBot="1">
      <c r="B26" s="706" t="s">
        <v>30</v>
      </c>
      <c r="C26" s="707"/>
      <c r="D26" s="707"/>
      <c r="E26" s="707"/>
      <c r="F26" s="707"/>
      <c r="G26" s="707"/>
      <c r="H26" s="707"/>
      <c r="I26" s="13" t="s">
        <v>31</v>
      </c>
    </row>
    <row r="27" spans="2:10" ht="20.100000000000001" customHeight="1">
      <c r="B27" s="708" t="s">
        <v>32</v>
      </c>
      <c r="C27" s="708"/>
      <c r="D27" s="708"/>
      <c r="E27" s="708"/>
      <c r="F27" s="708"/>
      <c r="G27" s="14" t="s">
        <v>33</v>
      </c>
      <c r="H27" s="15"/>
      <c r="I27" s="16"/>
    </row>
    <row r="28" spans="2:10" ht="20.100000000000001" customHeight="1">
      <c r="B28" s="702" t="s">
        <v>34</v>
      </c>
      <c r="C28" s="702"/>
      <c r="D28" s="702"/>
      <c r="E28" s="702"/>
      <c r="F28" s="702"/>
      <c r="G28" s="17" t="s">
        <v>35</v>
      </c>
      <c r="H28" s="18"/>
      <c r="I28" s="19"/>
    </row>
    <row r="29" spans="2:10" ht="20.100000000000001" customHeight="1" thickBot="1">
      <c r="B29" s="703" t="s">
        <v>36</v>
      </c>
      <c r="C29" s="703"/>
      <c r="D29" s="703"/>
      <c r="E29" s="703"/>
      <c r="F29" s="703"/>
      <c r="G29" s="20" t="s">
        <v>37</v>
      </c>
      <c r="H29" s="21"/>
      <c r="I29" s="22"/>
    </row>
    <row r="30" spans="2:10" ht="20.100000000000001" customHeight="1" thickBot="1">
      <c r="B30" s="706" t="s">
        <v>38</v>
      </c>
      <c r="C30" s="707"/>
      <c r="D30" s="707"/>
      <c r="E30" s="707"/>
      <c r="F30" s="707"/>
      <c r="G30" s="707"/>
      <c r="H30" s="707"/>
      <c r="I30" s="13" t="s">
        <v>39</v>
      </c>
    </row>
    <row r="31" spans="2:10" ht="20.100000000000001" customHeight="1">
      <c r="B31" s="708" t="s">
        <v>40</v>
      </c>
      <c r="C31" s="708"/>
      <c r="D31" s="708"/>
      <c r="E31" s="708"/>
      <c r="F31" s="708"/>
      <c r="G31" s="14" t="s">
        <v>41</v>
      </c>
      <c r="H31" s="15"/>
      <c r="I31" s="16"/>
    </row>
    <row r="32" spans="2:10" ht="20.100000000000001" customHeight="1">
      <c r="B32" s="709" t="s">
        <v>42</v>
      </c>
      <c r="C32" s="710"/>
      <c r="D32" s="710"/>
      <c r="E32" s="710"/>
      <c r="F32" s="711"/>
      <c r="G32" s="14" t="s">
        <v>43</v>
      </c>
      <c r="H32" s="15"/>
      <c r="I32" s="19"/>
    </row>
    <row r="33" spans="1:10" ht="20.100000000000001" customHeight="1">
      <c r="B33" s="702" t="s">
        <v>44</v>
      </c>
      <c r="C33" s="702"/>
      <c r="D33" s="702"/>
      <c r="E33" s="702"/>
      <c r="F33" s="702"/>
      <c r="G33" s="17" t="s">
        <v>45</v>
      </c>
      <c r="H33" s="18"/>
      <c r="I33" s="19"/>
    </row>
    <row r="34" spans="1:10" ht="20.100000000000001" customHeight="1">
      <c r="B34" s="702" t="s">
        <v>46</v>
      </c>
      <c r="C34" s="702"/>
      <c r="D34" s="702"/>
      <c r="E34" s="702"/>
      <c r="F34" s="702"/>
      <c r="G34" s="17" t="s">
        <v>47</v>
      </c>
      <c r="H34" s="18"/>
      <c r="I34" s="19"/>
    </row>
    <row r="35" spans="1:10" s="24" customFormat="1" ht="20.100000000000001" customHeight="1">
      <c r="B35" s="702" t="s">
        <v>48</v>
      </c>
      <c r="C35" s="702"/>
      <c r="D35" s="702"/>
      <c r="E35" s="702"/>
      <c r="F35" s="702"/>
      <c r="G35" s="17" t="s">
        <v>49</v>
      </c>
      <c r="H35" s="18"/>
      <c r="I35" s="19"/>
      <c r="J35" s="23"/>
    </row>
    <row r="36" spans="1:10" s="24" customFormat="1" ht="20.100000000000001" customHeight="1" thickBot="1">
      <c r="B36" s="703" t="s">
        <v>50</v>
      </c>
      <c r="C36" s="703"/>
      <c r="D36" s="703"/>
      <c r="E36" s="703"/>
      <c r="F36" s="703"/>
      <c r="G36" s="20" t="s">
        <v>51</v>
      </c>
      <c r="H36" s="21"/>
      <c r="I36" s="22"/>
      <c r="J36" s="23"/>
    </row>
    <row r="37" spans="1:10" ht="20.100000000000001" customHeight="1" thickBot="1">
      <c r="B37" s="704" t="s">
        <v>52</v>
      </c>
      <c r="C37" s="705"/>
      <c r="D37" s="705"/>
      <c r="E37" s="705"/>
      <c r="F37" s="705"/>
      <c r="G37" s="705"/>
      <c r="H37" s="705"/>
      <c r="I37" s="13" t="s">
        <v>53</v>
      </c>
    </row>
    <row r="38" spans="1:10" ht="8.25" customHeight="1" thickBot="1">
      <c r="G38" s="24"/>
      <c r="H38" s="27"/>
    </row>
    <row r="39" spans="1:10" ht="20.100000000000001" customHeight="1" thickBot="1">
      <c r="B39" s="704" t="s">
        <v>54</v>
      </c>
      <c r="C39" s="705"/>
      <c r="D39" s="705"/>
      <c r="E39" s="705"/>
      <c r="F39" s="705"/>
      <c r="G39" s="705"/>
      <c r="H39" s="28"/>
      <c r="I39" s="29" t="s">
        <v>55</v>
      </c>
      <c r="J39" s="30"/>
    </row>
    <row r="40" spans="1:10" ht="20.100000000000001" customHeight="1" thickBot="1">
      <c r="B40" s="704" t="s">
        <v>56</v>
      </c>
      <c r="C40" s="705"/>
      <c r="D40" s="705"/>
      <c r="E40" s="705"/>
      <c r="F40" s="705"/>
      <c r="G40" s="705"/>
      <c r="H40" s="28"/>
      <c r="I40" s="29" t="s">
        <v>57</v>
      </c>
      <c r="J40" s="30"/>
    </row>
    <row r="41" spans="1:10" ht="12" customHeight="1" thickBot="1">
      <c r="B41" s="31"/>
      <c r="C41" s="31"/>
      <c r="D41" s="31"/>
      <c r="E41" s="31"/>
      <c r="G41" s="24"/>
      <c r="H41" s="27"/>
    </row>
    <row r="42" spans="1:10" ht="51.75" customHeight="1" thickBot="1">
      <c r="A42" s="698" t="s">
        <v>58</v>
      </c>
      <c r="B42" s="699"/>
      <c r="C42" s="699"/>
      <c r="D42" s="699"/>
      <c r="E42" s="699"/>
      <c r="F42" s="699"/>
      <c r="G42" s="699"/>
      <c r="H42" s="699"/>
      <c r="I42" s="699"/>
      <c r="J42" s="700"/>
    </row>
    <row r="43" spans="1:10" ht="48" customHeight="1" thickTop="1" thickBot="1">
      <c r="A43" s="535" t="s">
        <v>59</v>
      </c>
      <c r="B43" s="536"/>
      <c r="C43" s="536"/>
      <c r="D43" s="536"/>
      <c r="E43" s="536"/>
      <c r="F43" s="536"/>
      <c r="G43" s="536"/>
      <c r="H43" s="536"/>
      <c r="I43" s="536"/>
      <c r="J43" s="537"/>
    </row>
    <row r="44" spans="1:10" ht="21" customHeight="1" thickTop="1">
      <c r="A44" s="540" t="s">
        <v>60</v>
      </c>
      <c r="B44" s="540"/>
      <c r="C44" s="540"/>
      <c r="D44" s="540"/>
      <c r="E44" s="540"/>
      <c r="F44" s="540"/>
      <c r="G44" s="540"/>
      <c r="H44" s="540"/>
      <c r="I44" s="540"/>
      <c r="J44" s="540"/>
    </row>
    <row r="45" spans="1:10" ht="21" customHeight="1">
      <c r="A45" s="528" t="s">
        <v>407</v>
      </c>
      <c r="B45" s="528"/>
      <c r="C45" s="528"/>
      <c r="D45" s="528"/>
      <c r="E45" s="528"/>
      <c r="F45" s="518"/>
      <c r="G45" s="518"/>
      <c r="H45" s="518"/>
      <c r="I45" s="518"/>
      <c r="J45" s="518"/>
    </row>
    <row r="47" spans="1:10" ht="18">
      <c r="A47" s="32" t="s">
        <v>408</v>
      </c>
    </row>
    <row r="49" spans="1:10" ht="18" customHeight="1">
      <c r="A49" s="590" t="s">
        <v>409</v>
      </c>
      <c r="B49" s="590"/>
      <c r="C49" s="590"/>
      <c r="D49" s="590"/>
      <c r="E49" s="590"/>
      <c r="F49" s="590"/>
      <c r="G49" s="590"/>
      <c r="H49" s="590"/>
      <c r="I49" s="590"/>
      <c r="J49" s="590"/>
    </row>
    <row r="50" spans="1:10" ht="20.25" customHeight="1">
      <c r="A50" s="590"/>
      <c r="B50" s="590"/>
      <c r="C50" s="590"/>
      <c r="D50" s="590"/>
      <c r="E50" s="590"/>
      <c r="F50" s="701"/>
      <c r="G50" s="701"/>
      <c r="H50" s="701"/>
      <c r="I50" s="701"/>
      <c r="J50" s="701"/>
    </row>
    <row r="51" spans="1:10" s="34" customFormat="1" ht="15.7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s="301" customFormat="1" ht="15.75">
      <c r="A52" s="302"/>
      <c r="B52" s="302"/>
      <c r="C52" s="302"/>
      <c r="D52" s="302"/>
      <c r="E52" s="302"/>
      <c r="F52" s="302"/>
      <c r="G52" s="302"/>
      <c r="H52" s="302"/>
      <c r="I52" s="302"/>
      <c r="J52" s="302"/>
    </row>
    <row r="53" spans="1:10" s="241" customFormat="1" ht="28.5" customHeight="1">
      <c r="A53" s="549" t="s">
        <v>61</v>
      </c>
      <c r="B53" s="549" t="s">
        <v>62</v>
      </c>
      <c r="C53" s="549" t="s">
        <v>63</v>
      </c>
      <c r="D53" s="549"/>
      <c r="E53" s="550" t="s">
        <v>64</v>
      </c>
      <c r="F53" s="549" t="s">
        <v>65</v>
      </c>
      <c r="G53" s="549" t="s">
        <v>66</v>
      </c>
      <c r="H53" s="599" t="s">
        <v>67</v>
      </c>
      <c r="I53" s="600" t="s">
        <v>68</v>
      </c>
      <c r="J53" s="597" t="s">
        <v>69</v>
      </c>
    </row>
    <row r="54" spans="1:10" s="37" customFormat="1" ht="19.5" customHeight="1">
      <c r="A54" s="549"/>
      <c r="B54" s="549"/>
      <c r="C54" s="36" t="s">
        <v>70</v>
      </c>
      <c r="D54" s="36" t="s">
        <v>71</v>
      </c>
      <c r="E54" s="550"/>
      <c r="F54" s="549"/>
      <c r="G54" s="549"/>
      <c r="H54" s="599"/>
      <c r="I54" s="600"/>
      <c r="J54" s="597"/>
    </row>
    <row r="55" spans="1:10" s="43" customFormat="1" ht="15" customHeight="1">
      <c r="A55" s="696"/>
      <c r="B55" s="38"/>
      <c r="C55" s="38">
        <v>735</v>
      </c>
      <c r="D55" s="38"/>
      <c r="E55" s="39">
        <v>1.95</v>
      </c>
      <c r="F55" s="40" t="s">
        <v>72</v>
      </c>
      <c r="G55" s="38">
        <v>3</v>
      </c>
      <c r="H55" s="41">
        <v>0.6</v>
      </c>
      <c r="I55" s="42">
        <v>0.65</v>
      </c>
      <c r="J55" s="41">
        <f>H55*75</f>
        <v>45</v>
      </c>
    </row>
    <row r="56" spans="1:10" s="43" customFormat="1" ht="15" customHeight="1">
      <c r="A56" s="696"/>
      <c r="B56" s="38">
        <v>56</v>
      </c>
      <c r="C56" s="38">
        <v>818</v>
      </c>
      <c r="D56" s="44"/>
      <c r="E56" s="45">
        <v>0.11</v>
      </c>
      <c r="F56" s="38" t="s">
        <v>72</v>
      </c>
      <c r="G56" s="38">
        <v>2</v>
      </c>
      <c r="H56" s="41">
        <v>0.05</v>
      </c>
      <c r="I56" s="42">
        <v>0.05</v>
      </c>
      <c r="J56" s="41">
        <f>H56*75</f>
        <v>3.75</v>
      </c>
    </row>
    <row r="57" spans="1:10" s="43" customFormat="1" ht="15" customHeight="1">
      <c r="A57" s="697"/>
      <c r="B57" s="38"/>
      <c r="C57" s="38">
        <v>819</v>
      </c>
      <c r="D57" s="44"/>
      <c r="E57" s="45">
        <v>0.04</v>
      </c>
      <c r="F57" s="38" t="s">
        <v>72</v>
      </c>
      <c r="G57" s="38">
        <v>2</v>
      </c>
      <c r="H57" s="41">
        <v>0.02</v>
      </c>
      <c r="I57" s="42">
        <v>0.02</v>
      </c>
      <c r="J57" s="41">
        <f>H57*75</f>
        <v>1.5</v>
      </c>
    </row>
    <row r="58" spans="1:10" s="37" customFormat="1" ht="15" customHeight="1">
      <c r="A58" s="485" t="s">
        <v>73</v>
      </c>
      <c r="B58" s="46">
        <v>63</v>
      </c>
      <c r="C58" s="46">
        <v>143</v>
      </c>
      <c r="D58" s="36"/>
      <c r="E58" s="47" t="s">
        <v>74</v>
      </c>
      <c r="F58" s="46" t="s">
        <v>75</v>
      </c>
      <c r="G58" s="46">
        <v>1</v>
      </c>
      <c r="H58" s="48">
        <v>2.670082168292645</v>
      </c>
      <c r="I58" s="49">
        <v>2.184612683148528</v>
      </c>
      <c r="J58" s="48">
        <v>0</v>
      </c>
    </row>
    <row r="59" spans="1:10" s="37" customFormat="1" ht="15" customHeight="1">
      <c r="A59" s="565"/>
      <c r="B59" s="46"/>
      <c r="C59" s="46">
        <v>540</v>
      </c>
      <c r="D59" s="36"/>
      <c r="E59" s="47">
        <v>13.22</v>
      </c>
      <c r="F59" s="46" t="s">
        <v>76</v>
      </c>
      <c r="G59" s="46">
        <v>1</v>
      </c>
      <c r="H59" s="48">
        <v>10.241340308944517</v>
      </c>
      <c r="I59" s="49">
        <v>6.4861821956648607</v>
      </c>
      <c r="J59" s="48">
        <v>0</v>
      </c>
    </row>
    <row r="60" spans="1:10" s="37" customFormat="1" ht="15" customHeight="1">
      <c r="A60" s="565"/>
      <c r="B60" s="46"/>
      <c r="C60" s="46">
        <v>575</v>
      </c>
      <c r="D60" s="36"/>
      <c r="E60" s="47">
        <v>3.5</v>
      </c>
      <c r="F60" s="46" t="s">
        <v>72</v>
      </c>
      <c r="G60" s="46">
        <v>1</v>
      </c>
      <c r="H60" s="48">
        <v>1.8075991468132027</v>
      </c>
      <c r="I60" s="49">
        <v>1.5364592747912222</v>
      </c>
      <c r="J60" s="48">
        <v>0</v>
      </c>
    </row>
    <row r="61" spans="1:10" s="37" customFormat="1" ht="15" customHeight="1">
      <c r="A61" s="565"/>
      <c r="B61" s="46"/>
      <c r="C61" s="46">
        <v>587</v>
      </c>
      <c r="D61" s="36"/>
      <c r="E61" s="47">
        <v>7.2</v>
      </c>
      <c r="F61" s="46" t="s">
        <v>76</v>
      </c>
      <c r="G61" s="46">
        <v>1</v>
      </c>
      <c r="H61" s="48">
        <v>5.5777345101664544</v>
      </c>
      <c r="I61" s="49">
        <v>3.5325651897720878</v>
      </c>
      <c r="J61" s="48">
        <v>0</v>
      </c>
    </row>
    <row r="62" spans="1:10" s="37" customFormat="1" ht="15" customHeight="1">
      <c r="A62" s="565"/>
      <c r="B62" s="46"/>
      <c r="C62" s="46">
        <v>1078</v>
      </c>
      <c r="D62" s="36"/>
      <c r="E62" s="50">
        <v>0.62</v>
      </c>
      <c r="F62" s="46" t="s">
        <v>76</v>
      </c>
      <c r="G62" s="46">
        <v>1</v>
      </c>
      <c r="H62" s="48">
        <v>0.48</v>
      </c>
      <c r="I62" s="49">
        <v>0.3</v>
      </c>
      <c r="J62" s="48">
        <v>0</v>
      </c>
    </row>
    <row r="63" spans="1:10" s="37" customFormat="1" ht="15" customHeight="1">
      <c r="A63" s="565"/>
      <c r="B63" s="46"/>
      <c r="C63" s="46">
        <v>1080</v>
      </c>
      <c r="D63" s="36"/>
      <c r="E63" s="51" t="s">
        <v>77</v>
      </c>
      <c r="F63" s="46" t="s">
        <v>76</v>
      </c>
      <c r="G63" s="46">
        <v>1</v>
      </c>
      <c r="H63" s="48">
        <v>4.6900000000000004</v>
      </c>
      <c r="I63" s="49">
        <v>2.97</v>
      </c>
      <c r="J63" s="48">
        <v>0</v>
      </c>
    </row>
    <row r="64" spans="1:10" s="37" customFormat="1" ht="15" customHeight="1">
      <c r="A64" s="565"/>
      <c r="B64" s="46"/>
      <c r="C64" s="46">
        <v>1085</v>
      </c>
      <c r="D64" s="36"/>
      <c r="E64" s="52">
        <v>0.39</v>
      </c>
      <c r="F64" s="46" t="s">
        <v>78</v>
      </c>
      <c r="G64" s="46"/>
      <c r="H64" s="48"/>
      <c r="I64" s="49"/>
      <c r="J64" s="48"/>
    </row>
    <row r="65" spans="1:10" s="37" customFormat="1" ht="15" customHeight="1">
      <c r="A65" s="565"/>
      <c r="B65" s="46"/>
      <c r="C65" s="46">
        <v>1091</v>
      </c>
      <c r="D65" s="36"/>
      <c r="E65" s="51" t="s">
        <v>79</v>
      </c>
      <c r="F65" s="46" t="s">
        <v>80</v>
      </c>
      <c r="G65" s="46">
        <v>1</v>
      </c>
      <c r="H65" s="48">
        <v>12.24</v>
      </c>
      <c r="I65" s="49">
        <v>10.01</v>
      </c>
      <c r="J65" s="48">
        <v>0</v>
      </c>
    </row>
    <row r="66" spans="1:10" s="37" customFormat="1" ht="15" customHeight="1">
      <c r="A66" s="565"/>
      <c r="B66" s="46"/>
      <c r="C66" s="46">
        <v>1092</v>
      </c>
      <c r="D66" s="36"/>
      <c r="E66" s="51" t="s">
        <v>81</v>
      </c>
      <c r="F66" s="46" t="s">
        <v>82</v>
      </c>
      <c r="G66" s="46">
        <v>1</v>
      </c>
      <c r="H66" s="48">
        <v>7.43</v>
      </c>
      <c r="I66" s="49">
        <v>6.08</v>
      </c>
      <c r="J66" s="48">
        <v>0</v>
      </c>
    </row>
    <row r="67" spans="1:10" s="37" customFormat="1" ht="15" customHeight="1">
      <c r="A67" s="565"/>
      <c r="B67" s="46"/>
      <c r="C67" s="53">
        <v>1093</v>
      </c>
      <c r="D67" s="36"/>
      <c r="E67" s="51" t="s">
        <v>83</v>
      </c>
      <c r="F67" s="46" t="s">
        <v>80</v>
      </c>
      <c r="G67" s="46">
        <v>1</v>
      </c>
      <c r="H67" s="48">
        <v>0.01</v>
      </c>
      <c r="I67" s="49">
        <v>0.01</v>
      </c>
      <c r="J67" s="48">
        <v>0</v>
      </c>
    </row>
    <row r="68" spans="1:10" s="37" customFormat="1" ht="15" customHeight="1">
      <c r="A68" s="565"/>
      <c r="B68" s="46"/>
      <c r="C68" s="53">
        <v>1094</v>
      </c>
      <c r="D68" s="36"/>
      <c r="E68" s="54" t="s">
        <v>84</v>
      </c>
      <c r="F68" s="37" t="s">
        <v>80</v>
      </c>
      <c r="G68" s="46">
        <v>1</v>
      </c>
      <c r="H68" s="48">
        <v>9.44</v>
      </c>
      <c r="I68" s="49">
        <v>7.73</v>
      </c>
      <c r="J68" s="48">
        <v>0</v>
      </c>
    </row>
    <row r="69" spans="1:10" s="37" customFormat="1" ht="15" customHeight="1">
      <c r="A69" s="565"/>
      <c r="B69" s="46"/>
      <c r="C69" s="53">
        <v>1095</v>
      </c>
      <c r="D69" s="36"/>
      <c r="E69" s="51" t="s">
        <v>85</v>
      </c>
      <c r="F69" s="46" t="s">
        <v>80</v>
      </c>
      <c r="G69" s="46">
        <v>1</v>
      </c>
      <c r="H69" s="48">
        <v>1.38</v>
      </c>
      <c r="I69" s="49">
        <v>1.1299999999999999</v>
      </c>
      <c r="J69" s="48">
        <v>0</v>
      </c>
    </row>
    <row r="70" spans="1:10" s="37" customFormat="1" ht="15" customHeight="1">
      <c r="A70" s="565"/>
      <c r="B70" s="46"/>
      <c r="C70" s="53">
        <v>1096</v>
      </c>
      <c r="D70" s="36"/>
      <c r="E70" s="54" t="s">
        <v>86</v>
      </c>
      <c r="F70" s="46" t="s">
        <v>80</v>
      </c>
      <c r="G70" s="46">
        <v>1</v>
      </c>
      <c r="H70" s="48">
        <v>2.68</v>
      </c>
      <c r="I70" s="49">
        <v>2.19</v>
      </c>
      <c r="J70" s="48"/>
    </row>
    <row r="71" spans="1:10" s="37" customFormat="1" ht="15" customHeight="1">
      <c r="A71" s="565"/>
      <c r="B71" s="46"/>
      <c r="C71" s="53">
        <v>1102</v>
      </c>
      <c r="D71" s="36"/>
      <c r="E71" s="54" t="s">
        <v>87</v>
      </c>
      <c r="F71" s="46" t="s">
        <v>76</v>
      </c>
      <c r="G71" s="46">
        <v>1</v>
      </c>
      <c r="H71" s="48">
        <v>5.14</v>
      </c>
      <c r="I71" s="49">
        <v>3.26</v>
      </c>
      <c r="J71" s="48"/>
    </row>
    <row r="72" spans="1:10" s="37" customFormat="1" ht="15" customHeight="1">
      <c r="A72" s="565"/>
      <c r="B72" s="46"/>
      <c r="C72" s="53">
        <v>1103</v>
      </c>
      <c r="D72" s="36"/>
      <c r="E72" s="55" t="s">
        <v>88</v>
      </c>
      <c r="F72" s="46" t="s">
        <v>76</v>
      </c>
      <c r="G72" s="46">
        <v>1</v>
      </c>
      <c r="H72" s="48">
        <v>4.51</v>
      </c>
      <c r="I72" s="49">
        <v>2.86</v>
      </c>
      <c r="J72" s="48"/>
    </row>
    <row r="73" spans="1:10" s="37" customFormat="1" ht="15" customHeight="1">
      <c r="A73" s="565"/>
      <c r="B73" s="46"/>
      <c r="C73" s="53">
        <v>1104</v>
      </c>
      <c r="D73" s="36"/>
      <c r="E73" s="51" t="s">
        <v>89</v>
      </c>
      <c r="F73" s="46" t="s">
        <v>76</v>
      </c>
      <c r="G73" s="46">
        <v>1</v>
      </c>
      <c r="H73" s="48">
        <v>1.19</v>
      </c>
      <c r="I73" s="49">
        <v>0.76</v>
      </c>
      <c r="J73" s="48">
        <v>0</v>
      </c>
    </row>
    <row r="74" spans="1:10" s="37" customFormat="1" ht="15" customHeight="1">
      <c r="A74" s="486"/>
      <c r="B74" s="46"/>
      <c r="C74" s="53">
        <v>1105</v>
      </c>
      <c r="D74" s="36"/>
      <c r="E74" s="54" t="s">
        <v>90</v>
      </c>
      <c r="F74" s="46" t="s">
        <v>76</v>
      </c>
      <c r="G74" s="46">
        <v>1</v>
      </c>
      <c r="H74" s="48">
        <v>4.3499999999999996</v>
      </c>
      <c r="I74" s="49">
        <v>2.76</v>
      </c>
      <c r="J74" s="48">
        <v>0</v>
      </c>
    </row>
    <row r="75" spans="1:10" s="37" customFormat="1" ht="15" customHeight="1">
      <c r="A75" s="637" t="s">
        <v>91</v>
      </c>
      <c r="B75" s="638"/>
      <c r="C75" s="638"/>
      <c r="D75" s="638"/>
      <c r="E75" s="639"/>
      <c r="F75" s="654"/>
      <c r="G75" s="654"/>
      <c r="H75" s="56">
        <f>SUM(H55:H74)</f>
        <v>74.506756134216815</v>
      </c>
      <c r="I75" s="57">
        <f>SUM(I55:I74)</f>
        <v>54.519819343376682</v>
      </c>
      <c r="J75" s="56"/>
    </row>
    <row r="76" spans="1:10" s="59" customFormat="1" ht="15" customHeight="1">
      <c r="A76" s="546" t="s">
        <v>92</v>
      </c>
      <c r="B76" s="547"/>
      <c r="C76" s="547"/>
      <c r="D76" s="547"/>
      <c r="E76" s="547"/>
      <c r="F76" s="547"/>
      <c r="G76" s="547"/>
      <c r="H76" s="547"/>
      <c r="I76" s="548"/>
      <c r="J76" s="58">
        <f>SUM(J55:J75)</f>
        <v>50.25</v>
      </c>
    </row>
    <row r="77" spans="1:10" ht="26.25">
      <c r="A77" s="516" t="s">
        <v>60</v>
      </c>
      <c r="B77" s="516"/>
      <c r="C77" s="516"/>
      <c r="D77" s="516"/>
      <c r="E77" s="516"/>
      <c r="F77" s="516"/>
      <c r="G77" s="516"/>
      <c r="H77" s="516"/>
      <c r="I77" s="516"/>
      <c r="J77" s="516"/>
    </row>
    <row r="78" spans="1:10" ht="24" customHeight="1">
      <c r="A78" s="517" t="s">
        <v>410</v>
      </c>
      <c r="B78" s="517"/>
      <c r="C78" s="517"/>
      <c r="D78" s="517"/>
      <c r="E78" s="517"/>
      <c r="F78" s="517"/>
      <c r="G78" s="517"/>
      <c r="H78" s="517"/>
      <c r="I78" s="517"/>
      <c r="J78" s="517"/>
    </row>
    <row r="80" spans="1:10" ht="18">
      <c r="A80" s="32" t="s">
        <v>408</v>
      </c>
    </row>
    <row r="82" spans="1:10" ht="18">
      <c r="A82" s="60" t="s">
        <v>411</v>
      </c>
      <c r="B82" s="60"/>
      <c r="C82" s="60"/>
      <c r="D82" s="60"/>
      <c r="E82" s="60"/>
      <c r="F82" s="60"/>
      <c r="G82" s="60"/>
    </row>
    <row r="84" spans="1:10" s="35" customFormat="1" ht="28.5" customHeight="1">
      <c r="A84" s="481" t="s">
        <v>61</v>
      </c>
      <c r="B84" s="481" t="s">
        <v>62</v>
      </c>
      <c r="C84" s="483" t="s">
        <v>63</v>
      </c>
      <c r="D84" s="484"/>
      <c r="E84" s="485" t="s">
        <v>64</v>
      </c>
      <c r="F84" s="481" t="s">
        <v>65</v>
      </c>
      <c r="G84" s="481" t="s">
        <v>66</v>
      </c>
      <c r="H84" s="551" t="s">
        <v>67</v>
      </c>
      <c r="I84" s="544" t="s">
        <v>68</v>
      </c>
      <c r="J84" s="530" t="s">
        <v>69</v>
      </c>
    </row>
    <row r="85" spans="1:10" s="37" customFormat="1" ht="19.5" customHeight="1">
      <c r="A85" s="482"/>
      <c r="B85" s="482"/>
      <c r="C85" s="36" t="s">
        <v>70</v>
      </c>
      <c r="D85" s="36" t="s">
        <v>71</v>
      </c>
      <c r="E85" s="486"/>
      <c r="F85" s="482"/>
      <c r="G85" s="482"/>
      <c r="H85" s="552"/>
      <c r="I85" s="545"/>
      <c r="J85" s="531"/>
    </row>
    <row r="86" spans="1:10" s="37" customFormat="1" ht="19.5" customHeight="1">
      <c r="A86" s="485" t="s">
        <v>412</v>
      </c>
      <c r="B86" s="481">
        <v>62</v>
      </c>
      <c r="C86" s="36">
        <v>1366</v>
      </c>
      <c r="D86" s="36"/>
      <c r="E86" s="61" t="s">
        <v>93</v>
      </c>
      <c r="F86" s="62" t="s">
        <v>80</v>
      </c>
      <c r="G86" s="62">
        <v>2</v>
      </c>
      <c r="H86" s="63">
        <v>12.19</v>
      </c>
      <c r="I86" s="64">
        <v>11.51</v>
      </c>
      <c r="J86" s="65">
        <v>0</v>
      </c>
    </row>
    <row r="87" spans="1:10" s="37" customFormat="1" ht="33.75" customHeight="1">
      <c r="A87" s="486"/>
      <c r="B87" s="482"/>
      <c r="C87" s="53">
        <v>1367</v>
      </c>
      <c r="D87" s="36"/>
      <c r="E87" s="47" t="s">
        <v>94</v>
      </c>
      <c r="F87" s="46" t="s">
        <v>80</v>
      </c>
      <c r="G87" s="46">
        <v>2</v>
      </c>
      <c r="H87" s="48">
        <v>0.97</v>
      </c>
      <c r="I87" s="49">
        <v>0.91</v>
      </c>
      <c r="J87" s="48">
        <v>0</v>
      </c>
    </row>
    <row r="88" spans="1:10" s="37" customFormat="1" ht="15" customHeight="1">
      <c r="A88" s="485" t="s">
        <v>95</v>
      </c>
      <c r="B88" s="46">
        <v>63</v>
      </c>
      <c r="C88" s="684" t="s">
        <v>618</v>
      </c>
      <c r="D88" s="36"/>
      <c r="E88" s="693">
        <v>18540</v>
      </c>
      <c r="F88" s="46" t="s">
        <v>72</v>
      </c>
      <c r="G88" s="46">
        <v>2</v>
      </c>
      <c r="H88" s="48">
        <v>28.053938758540905</v>
      </c>
      <c r="I88" s="49">
        <v>28.053938758540905</v>
      </c>
      <c r="J88" s="48">
        <v>0</v>
      </c>
    </row>
    <row r="89" spans="1:10" s="37" customFormat="1" ht="15" customHeight="1">
      <c r="A89" s="565"/>
      <c r="B89" s="46"/>
      <c r="C89" s="692"/>
      <c r="D89" s="36"/>
      <c r="E89" s="694"/>
      <c r="F89" s="46" t="s">
        <v>72</v>
      </c>
      <c r="G89" s="46">
        <v>4</v>
      </c>
      <c r="H89" s="48">
        <v>4.4466939011604785</v>
      </c>
      <c r="I89" s="49">
        <v>7.4111565019341308</v>
      </c>
      <c r="J89" s="48">
        <v>0</v>
      </c>
    </row>
    <row r="90" spans="1:10" s="37" customFormat="1" ht="15" customHeight="1">
      <c r="A90" s="565"/>
      <c r="B90" s="46"/>
      <c r="C90" s="610"/>
      <c r="D90" s="36"/>
      <c r="E90" s="695"/>
      <c r="F90" s="46" t="s">
        <v>96</v>
      </c>
      <c r="G90" s="46">
        <v>2</v>
      </c>
      <c r="H90" s="48">
        <v>165.10094150092704</v>
      </c>
      <c r="I90" s="49">
        <v>103.1880884380794</v>
      </c>
      <c r="J90" s="48">
        <v>0</v>
      </c>
    </row>
    <row r="91" spans="1:10" s="37" customFormat="1" ht="15" customHeight="1">
      <c r="A91" s="486"/>
      <c r="B91" s="46"/>
      <c r="C91" s="46">
        <v>986</v>
      </c>
      <c r="D91" s="36"/>
      <c r="E91" s="47" t="s">
        <v>97</v>
      </c>
      <c r="F91" s="46" t="s">
        <v>96</v>
      </c>
      <c r="G91" s="46">
        <v>2</v>
      </c>
      <c r="H91" s="48">
        <v>62.470626513864289</v>
      </c>
      <c r="I91" s="49">
        <v>39.044141571165177</v>
      </c>
      <c r="J91" s="48">
        <v>0</v>
      </c>
    </row>
    <row r="92" spans="1:10" s="37" customFormat="1" ht="15" customHeight="1">
      <c r="A92" s="654" t="s">
        <v>91</v>
      </c>
      <c r="B92" s="654"/>
      <c r="C92" s="654"/>
      <c r="D92" s="654"/>
      <c r="E92" s="654"/>
      <c r="F92" s="654"/>
      <c r="G92" s="654"/>
      <c r="H92" s="56"/>
      <c r="I92" s="57"/>
      <c r="J92" s="56"/>
    </row>
    <row r="93" spans="1:10" s="59" customFormat="1" ht="15" customHeight="1">
      <c r="A93" s="546" t="s">
        <v>92</v>
      </c>
      <c r="B93" s="547"/>
      <c r="C93" s="547"/>
      <c r="D93" s="547"/>
      <c r="E93" s="547"/>
      <c r="F93" s="547"/>
      <c r="G93" s="547"/>
      <c r="H93" s="547"/>
      <c r="I93" s="548"/>
      <c r="J93" s="58">
        <f>SUM(J87:J92)</f>
        <v>0</v>
      </c>
    </row>
    <row r="94" spans="1:10" ht="45" customHeight="1">
      <c r="A94" s="540" t="s">
        <v>60</v>
      </c>
      <c r="B94" s="540"/>
      <c r="C94" s="540"/>
      <c r="D94" s="540"/>
      <c r="E94" s="540"/>
      <c r="F94" s="540"/>
      <c r="G94" s="540"/>
      <c r="H94" s="540"/>
      <c r="I94" s="540"/>
      <c r="J94" s="540"/>
    </row>
    <row r="95" spans="1:10" ht="21" customHeight="1">
      <c r="A95" s="528" t="s">
        <v>413</v>
      </c>
      <c r="B95" s="518"/>
      <c r="C95" s="518"/>
      <c r="D95" s="518"/>
      <c r="E95" s="518"/>
      <c r="F95" s="518"/>
      <c r="G95" s="518"/>
      <c r="H95" s="518"/>
      <c r="I95" s="518"/>
      <c r="J95" s="518"/>
    </row>
    <row r="97" spans="1:10" ht="18">
      <c r="A97" s="32" t="s">
        <v>408</v>
      </c>
    </row>
    <row r="99" spans="1:10" ht="20.25" customHeight="1">
      <c r="A99" s="590" t="s">
        <v>414</v>
      </c>
      <c r="B99" s="590"/>
      <c r="C99" s="590"/>
      <c r="D99" s="590"/>
      <c r="E99" s="590"/>
      <c r="F99" s="590"/>
      <c r="G99" s="590"/>
      <c r="H99" s="590"/>
      <c r="I99" s="590"/>
      <c r="J99" s="590"/>
    </row>
    <row r="100" spans="1:10" ht="17.2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1:10" s="35" customFormat="1" ht="28.5" customHeight="1">
      <c r="A101" s="481" t="s">
        <v>61</v>
      </c>
      <c r="B101" s="481" t="s">
        <v>62</v>
      </c>
      <c r="C101" s="483" t="s">
        <v>63</v>
      </c>
      <c r="D101" s="484"/>
      <c r="E101" s="485" t="s">
        <v>64</v>
      </c>
      <c r="F101" s="481" t="s">
        <v>65</v>
      </c>
      <c r="G101" s="481" t="s">
        <v>66</v>
      </c>
      <c r="H101" s="551" t="s">
        <v>67</v>
      </c>
      <c r="I101" s="544" t="s">
        <v>68</v>
      </c>
      <c r="J101" s="530" t="s">
        <v>69</v>
      </c>
    </row>
    <row r="102" spans="1:10" s="37" customFormat="1" ht="19.5" customHeight="1">
      <c r="A102" s="482"/>
      <c r="B102" s="482"/>
      <c r="C102" s="36" t="s">
        <v>70</v>
      </c>
      <c r="D102" s="36" t="s">
        <v>71</v>
      </c>
      <c r="E102" s="486"/>
      <c r="F102" s="482"/>
      <c r="G102" s="482"/>
      <c r="H102" s="552"/>
      <c r="I102" s="545"/>
      <c r="J102" s="531"/>
    </row>
    <row r="103" spans="1:10" s="37" customFormat="1" ht="15" customHeight="1">
      <c r="A103" s="485" t="s">
        <v>73</v>
      </c>
      <c r="B103" s="46">
        <v>62</v>
      </c>
      <c r="C103" s="47">
        <v>204</v>
      </c>
      <c r="D103" s="36"/>
      <c r="E103" s="47" t="s">
        <v>98</v>
      </c>
      <c r="F103" s="36" t="s">
        <v>72</v>
      </c>
      <c r="G103" s="46">
        <v>1</v>
      </c>
      <c r="H103" s="48">
        <v>3.2020327743548163</v>
      </c>
      <c r="I103" s="49">
        <v>2.7217278582015938</v>
      </c>
      <c r="J103" s="48">
        <v>0</v>
      </c>
    </row>
    <row r="104" spans="1:10" s="43" customFormat="1" ht="15" customHeight="1">
      <c r="A104" s="690"/>
      <c r="B104" s="38"/>
      <c r="C104" s="45">
        <v>716</v>
      </c>
      <c r="D104" s="44"/>
      <c r="E104" s="45" t="s">
        <v>99</v>
      </c>
      <c r="F104" s="38" t="s">
        <v>100</v>
      </c>
      <c r="G104" s="38"/>
      <c r="H104" s="41">
        <v>0</v>
      </c>
      <c r="I104" s="42">
        <v>0</v>
      </c>
      <c r="J104" s="41">
        <v>0</v>
      </c>
    </row>
    <row r="105" spans="1:10" s="43" customFormat="1">
      <c r="A105" s="690"/>
      <c r="B105" s="38"/>
      <c r="C105" s="45">
        <v>1270</v>
      </c>
      <c r="D105" s="44"/>
      <c r="E105" s="45" t="s">
        <v>101</v>
      </c>
      <c r="F105" s="38" t="s">
        <v>102</v>
      </c>
      <c r="G105" s="67">
        <v>2</v>
      </c>
      <c r="H105" s="41">
        <v>0.14000000000000001</v>
      </c>
      <c r="I105" s="42">
        <v>0.13</v>
      </c>
      <c r="J105" s="41"/>
    </row>
    <row r="106" spans="1:10" s="43" customFormat="1">
      <c r="A106" s="691"/>
      <c r="B106" s="38"/>
      <c r="C106" s="45">
        <v>1272</v>
      </c>
      <c r="D106" s="44"/>
      <c r="E106" s="68" t="s">
        <v>103</v>
      </c>
      <c r="F106" s="38" t="s">
        <v>100</v>
      </c>
      <c r="G106" s="67"/>
      <c r="H106" s="41"/>
      <c r="I106" s="42"/>
      <c r="J106" s="41"/>
    </row>
    <row r="107" spans="1:10" s="37" customFormat="1" ht="15" customHeight="1">
      <c r="A107" s="566" t="s">
        <v>92</v>
      </c>
      <c r="B107" s="567"/>
      <c r="C107" s="567"/>
      <c r="D107" s="567"/>
      <c r="E107" s="567"/>
      <c r="F107" s="567"/>
      <c r="G107" s="567"/>
      <c r="H107" s="567"/>
      <c r="I107" s="568"/>
      <c r="J107" s="48">
        <f>SUM(J99:J106)</f>
        <v>0</v>
      </c>
    </row>
    <row r="108" spans="1:10" ht="26.25">
      <c r="A108" s="516" t="s">
        <v>104</v>
      </c>
      <c r="B108" s="516"/>
      <c r="C108" s="516"/>
      <c r="D108" s="516"/>
      <c r="E108" s="516"/>
      <c r="F108" s="516"/>
      <c r="G108" s="516"/>
      <c r="H108" s="516"/>
      <c r="I108" s="516"/>
      <c r="J108" s="516"/>
    </row>
    <row r="109" spans="1:10" ht="36" customHeight="1">
      <c r="A109" s="528" t="s">
        <v>415</v>
      </c>
      <c r="B109" s="528"/>
      <c r="C109" s="528"/>
      <c r="D109" s="528"/>
      <c r="E109" s="528"/>
      <c r="F109" s="518"/>
      <c r="G109" s="518"/>
      <c r="H109" s="518"/>
      <c r="I109" s="518"/>
      <c r="J109" s="518"/>
    </row>
    <row r="111" spans="1:10" ht="18">
      <c r="A111" s="518" t="s">
        <v>416</v>
      </c>
      <c r="B111" s="518"/>
      <c r="C111" s="518"/>
      <c r="D111" s="518"/>
      <c r="E111" s="518"/>
      <c r="F111" s="518"/>
      <c r="G111" s="518"/>
      <c r="H111" s="518"/>
    </row>
    <row r="113" spans="1:10" ht="18">
      <c r="A113" s="518" t="s">
        <v>417</v>
      </c>
      <c r="B113" s="518"/>
      <c r="C113" s="518"/>
      <c r="D113" s="518"/>
      <c r="E113" s="518"/>
      <c r="F113" s="31"/>
    </row>
    <row r="115" spans="1:10" s="35" customFormat="1" ht="43.5" customHeight="1">
      <c r="A115" s="481" t="s">
        <v>61</v>
      </c>
      <c r="B115" s="481" t="s">
        <v>62</v>
      </c>
      <c r="C115" s="483" t="s">
        <v>63</v>
      </c>
      <c r="D115" s="484"/>
      <c r="E115" s="485" t="s">
        <v>105</v>
      </c>
      <c r="F115" s="607" t="s">
        <v>106</v>
      </c>
      <c r="G115" s="481" t="s">
        <v>66</v>
      </c>
      <c r="H115" s="487" t="s">
        <v>107</v>
      </c>
      <c r="I115" s="69" t="s">
        <v>108</v>
      </c>
      <c r="J115" s="530" t="s">
        <v>69</v>
      </c>
    </row>
    <row r="116" spans="1:10" s="37" customFormat="1" ht="24.95" customHeight="1">
      <c r="A116" s="482"/>
      <c r="B116" s="482"/>
      <c r="C116" s="36" t="s">
        <v>70</v>
      </c>
      <c r="D116" s="36" t="s">
        <v>71</v>
      </c>
      <c r="E116" s="486"/>
      <c r="F116" s="608"/>
      <c r="G116" s="482"/>
      <c r="H116" s="488"/>
      <c r="I116" s="70" t="s">
        <v>109</v>
      </c>
      <c r="J116" s="531"/>
    </row>
    <row r="117" spans="1:10" s="37" customFormat="1" ht="43.5" customHeight="1">
      <c r="A117" s="71" t="s">
        <v>110</v>
      </c>
      <c r="B117" s="72">
        <v>67</v>
      </c>
      <c r="C117" s="72">
        <v>170</v>
      </c>
      <c r="D117" s="72"/>
      <c r="E117" s="72">
        <v>1</v>
      </c>
      <c r="F117" s="72" t="s">
        <v>111</v>
      </c>
      <c r="G117" s="72">
        <v>2</v>
      </c>
      <c r="H117" s="73" t="s">
        <v>112</v>
      </c>
      <c r="I117" s="74">
        <v>7114.72</v>
      </c>
      <c r="J117" s="75">
        <f>I117*100</f>
        <v>711472</v>
      </c>
    </row>
    <row r="118" spans="1:10" s="37" customFormat="1" ht="23.25" customHeight="1">
      <c r="A118" s="532" t="s">
        <v>113</v>
      </c>
      <c r="B118" s="533"/>
      <c r="C118" s="533"/>
      <c r="D118" s="533"/>
      <c r="E118" s="533"/>
      <c r="F118" s="533"/>
      <c r="G118" s="533"/>
      <c r="H118" s="533"/>
      <c r="I118" s="534"/>
      <c r="J118" s="76">
        <v>10810.65</v>
      </c>
    </row>
    <row r="119" spans="1:10" s="78" customFormat="1" ht="24.95" customHeight="1">
      <c r="A119" s="546" t="s">
        <v>92</v>
      </c>
      <c r="B119" s="547"/>
      <c r="C119" s="547"/>
      <c r="D119" s="547"/>
      <c r="E119" s="547"/>
      <c r="F119" s="547"/>
      <c r="G119" s="547"/>
      <c r="H119" s="548"/>
      <c r="I119" s="77"/>
      <c r="J119" s="58">
        <f>SUM(J117:J118)</f>
        <v>722282.65</v>
      </c>
    </row>
    <row r="120" spans="1:10" ht="39.75" customHeight="1">
      <c r="A120" s="620" t="s">
        <v>114</v>
      </c>
      <c r="B120" s="620"/>
      <c r="C120" s="620"/>
      <c r="D120" s="620"/>
      <c r="E120" s="620"/>
      <c r="F120" s="620"/>
      <c r="G120" s="620"/>
      <c r="H120" s="620"/>
      <c r="I120" s="620"/>
      <c r="J120" s="620"/>
    </row>
    <row r="121" spans="1:10" ht="27" customHeight="1">
      <c r="A121" s="540" t="s">
        <v>60</v>
      </c>
      <c r="B121" s="540"/>
      <c r="C121" s="540"/>
      <c r="D121" s="540"/>
      <c r="E121" s="540"/>
      <c r="F121" s="540"/>
      <c r="G121" s="540"/>
      <c r="H121" s="540"/>
      <c r="I121" s="540"/>
      <c r="J121" s="540"/>
    </row>
    <row r="122" spans="1:10" ht="36" customHeight="1">
      <c r="A122" s="528" t="s">
        <v>415</v>
      </c>
      <c r="B122" s="528"/>
      <c r="C122" s="528"/>
      <c r="D122" s="528"/>
      <c r="E122" s="528"/>
      <c r="F122" s="518"/>
      <c r="G122" s="518"/>
      <c r="H122" s="518"/>
      <c r="I122" s="518"/>
      <c r="J122" s="518"/>
    </row>
    <row r="124" spans="1:10" ht="18">
      <c r="A124" s="518" t="s">
        <v>418</v>
      </c>
      <c r="B124" s="518"/>
      <c r="C124" s="518"/>
      <c r="D124" s="518"/>
      <c r="E124" s="518"/>
      <c r="F124" s="518"/>
      <c r="G124" s="518"/>
      <c r="H124" s="518"/>
    </row>
    <row r="126" spans="1:10" ht="18">
      <c r="A126" s="518" t="s">
        <v>419</v>
      </c>
      <c r="B126" s="518"/>
      <c r="C126" s="518"/>
      <c r="D126" s="518"/>
      <c r="E126" s="518"/>
      <c r="F126" s="31"/>
    </row>
    <row r="127" spans="1:10" s="35" customFormat="1" ht="28.5" customHeight="1">
      <c r="A127" s="481" t="s">
        <v>61</v>
      </c>
      <c r="B127" s="481" t="s">
        <v>62</v>
      </c>
      <c r="C127" s="483" t="s">
        <v>63</v>
      </c>
      <c r="D127" s="484"/>
      <c r="E127" s="485" t="s">
        <v>64</v>
      </c>
      <c r="F127" s="481" t="s">
        <v>65</v>
      </c>
      <c r="G127" s="481" t="s">
        <v>66</v>
      </c>
      <c r="H127" s="551" t="s">
        <v>67</v>
      </c>
      <c r="I127" s="544" t="s">
        <v>68</v>
      </c>
      <c r="J127" s="530" t="s">
        <v>69</v>
      </c>
    </row>
    <row r="128" spans="1:10" s="37" customFormat="1" ht="19.5" customHeight="1">
      <c r="A128" s="482"/>
      <c r="B128" s="482"/>
      <c r="C128" s="36" t="s">
        <v>70</v>
      </c>
      <c r="D128" s="36" t="s">
        <v>71</v>
      </c>
      <c r="E128" s="486"/>
      <c r="F128" s="482"/>
      <c r="G128" s="482"/>
      <c r="H128" s="552"/>
      <c r="I128" s="545"/>
      <c r="J128" s="531"/>
    </row>
    <row r="129" spans="1:10" s="43" customFormat="1" ht="35.25" customHeight="1">
      <c r="A129" s="79" t="s">
        <v>110</v>
      </c>
      <c r="B129" s="80">
        <v>67</v>
      </c>
      <c r="C129" s="81">
        <v>171</v>
      </c>
      <c r="D129" s="81"/>
      <c r="E129" s="82">
        <v>9.9</v>
      </c>
      <c r="F129" s="83" t="s">
        <v>115</v>
      </c>
      <c r="G129" s="80" t="s">
        <v>116</v>
      </c>
      <c r="H129" s="84">
        <v>0.1</v>
      </c>
      <c r="I129" s="85">
        <v>0.05</v>
      </c>
      <c r="J129" s="84">
        <f>H129*75</f>
        <v>7.5</v>
      </c>
    </row>
    <row r="130" spans="1:10" s="78" customFormat="1" ht="24.95" customHeight="1">
      <c r="A130" s="496" t="s">
        <v>92</v>
      </c>
      <c r="B130" s="496"/>
      <c r="C130" s="496"/>
      <c r="D130" s="496"/>
      <c r="E130" s="496"/>
      <c r="F130" s="496"/>
      <c r="G130" s="496"/>
      <c r="H130" s="496"/>
      <c r="I130" s="77"/>
      <c r="J130" s="58">
        <f>SUM(J125:J129)</f>
        <v>7.5</v>
      </c>
    </row>
    <row r="131" spans="1:10" ht="24.75" customHeight="1">
      <c r="A131" s="516" t="s">
        <v>104</v>
      </c>
      <c r="B131" s="516"/>
      <c r="C131" s="516"/>
      <c r="D131" s="516"/>
      <c r="E131" s="516"/>
      <c r="F131" s="516"/>
      <c r="G131" s="516"/>
      <c r="H131" s="516"/>
      <c r="I131" s="516"/>
      <c r="J131" s="516"/>
    </row>
    <row r="132" spans="1:10" ht="18" customHeight="1">
      <c r="A132" s="528" t="s">
        <v>420</v>
      </c>
      <c r="B132" s="528"/>
      <c r="C132" s="528"/>
      <c r="D132" s="528"/>
      <c r="E132" s="528"/>
      <c r="F132" s="518"/>
      <c r="G132" s="518"/>
      <c r="H132" s="518"/>
      <c r="I132" s="518"/>
      <c r="J132" s="518"/>
    </row>
    <row r="134" spans="1:10" ht="18">
      <c r="A134" s="32" t="s">
        <v>421</v>
      </c>
    </row>
    <row r="136" spans="1:10" ht="18">
      <c r="A136" s="518" t="s">
        <v>422</v>
      </c>
      <c r="B136" s="518"/>
      <c r="C136" s="518"/>
      <c r="D136" s="518"/>
      <c r="E136" s="518"/>
      <c r="F136" s="518"/>
      <c r="G136" s="518"/>
      <c r="H136" s="518"/>
      <c r="I136" s="518"/>
      <c r="J136" s="518"/>
    </row>
    <row r="138" spans="1:10" s="35" customFormat="1" ht="24" customHeight="1">
      <c r="A138" s="481" t="s">
        <v>61</v>
      </c>
      <c r="B138" s="481" t="s">
        <v>62</v>
      </c>
      <c r="C138" s="483" t="s">
        <v>63</v>
      </c>
      <c r="D138" s="484"/>
      <c r="E138" s="485" t="s">
        <v>105</v>
      </c>
      <c r="F138" s="607" t="s">
        <v>106</v>
      </c>
      <c r="G138" s="481" t="s">
        <v>66</v>
      </c>
      <c r="H138" s="487" t="s">
        <v>107</v>
      </c>
      <c r="I138" s="69" t="s">
        <v>108</v>
      </c>
      <c r="J138" s="530" t="s">
        <v>69</v>
      </c>
    </row>
    <row r="139" spans="1:10" s="37" customFormat="1" ht="18.75" customHeight="1">
      <c r="A139" s="482"/>
      <c r="B139" s="482"/>
      <c r="C139" s="36" t="s">
        <v>70</v>
      </c>
      <c r="D139" s="36" t="s">
        <v>71</v>
      </c>
      <c r="E139" s="486"/>
      <c r="F139" s="608"/>
      <c r="G139" s="482"/>
      <c r="H139" s="488"/>
      <c r="I139" s="70" t="s">
        <v>109</v>
      </c>
      <c r="J139" s="531"/>
    </row>
    <row r="140" spans="1:10" s="37" customFormat="1" ht="81.75" customHeight="1">
      <c r="A140" s="88" t="s">
        <v>117</v>
      </c>
      <c r="B140" s="89">
        <v>62</v>
      </c>
      <c r="C140" s="72">
        <v>35</v>
      </c>
      <c r="D140" s="90"/>
      <c r="E140" s="72">
        <v>2</v>
      </c>
      <c r="F140" s="72" t="s">
        <v>118</v>
      </c>
      <c r="G140" s="72">
        <v>1</v>
      </c>
      <c r="H140" s="91" t="s">
        <v>119</v>
      </c>
      <c r="I140" s="92">
        <v>683.01424904584587</v>
      </c>
      <c r="J140" s="92">
        <f>I140*100</f>
        <v>68301.424904584594</v>
      </c>
    </row>
    <row r="141" spans="1:10" s="37" customFormat="1" ht="42" customHeight="1">
      <c r="A141" s="485" t="s">
        <v>120</v>
      </c>
      <c r="B141" s="481">
        <v>62</v>
      </c>
      <c r="C141" s="481">
        <v>1408</v>
      </c>
      <c r="D141" s="90">
        <v>11</v>
      </c>
      <c r="E141" s="72">
        <v>2</v>
      </c>
      <c r="F141" s="72" t="s">
        <v>121</v>
      </c>
      <c r="G141" s="72" t="s">
        <v>116</v>
      </c>
      <c r="H141" s="91"/>
      <c r="I141" s="92">
        <v>0</v>
      </c>
      <c r="J141" s="92">
        <v>0</v>
      </c>
    </row>
    <row r="142" spans="1:10" s="37" customFormat="1" ht="51" customHeight="1">
      <c r="A142" s="565"/>
      <c r="B142" s="562"/>
      <c r="C142" s="562"/>
      <c r="D142" s="90">
        <v>12</v>
      </c>
      <c r="E142" s="72">
        <v>2</v>
      </c>
      <c r="F142" s="72" t="s">
        <v>111</v>
      </c>
      <c r="G142" s="72" t="s">
        <v>116</v>
      </c>
      <c r="H142" s="91" t="s">
        <v>122</v>
      </c>
      <c r="I142" s="92">
        <v>6352.42</v>
      </c>
      <c r="J142" s="92">
        <f>I142*100</f>
        <v>635242</v>
      </c>
    </row>
    <row r="143" spans="1:10" s="37" customFormat="1" ht="46.5" customHeight="1">
      <c r="A143" s="486"/>
      <c r="B143" s="482"/>
      <c r="C143" s="482"/>
      <c r="D143" s="90">
        <v>10</v>
      </c>
      <c r="E143" s="72">
        <v>2</v>
      </c>
      <c r="F143" s="72" t="s">
        <v>111</v>
      </c>
      <c r="G143" s="72" t="s">
        <v>116</v>
      </c>
      <c r="H143" s="91" t="s">
        <v>123</v>
      </c>
      <c r="I143" s="92">
        <v>5112.92</v>
      </c>
      <c r="J143" s="92">
        <f>I143*100</f>
        <v>511292</v>
      </c>
    </row>
    <row r="144" spans="1:10" s="43" customFormat="1" ht="33.75" customHeight="1">
      <c r="A144" s="93" t="s">
        <v>124</v>
      </c>
      <c r="B144" s="62">
        <v>62</v>
      </c>
      <c r="C144" s="80">
        <v>1408</v>
      </c>
      <c r="D144" s="81">
        <v>7</v>
      </c>
      <c r="E144" s="81">
        <v>2</v>
      </c>
      <c r="F144" s="80" t="s">
        <v>125</v>
      </c>
      <c r="G144" s="80"/>
      <c r="H144" s="83"/>
      <c r="I144" s="84">
        <v>166</v>
      </c>
      <c r="J144" s="94" t="s">
        <v>126</v>
      </c>
    </row>
    <row r="145" spans="1:12" s="43" customFormat="1" ht="16.5" customHeight="1">
      <c r="A145" s="95"/>
      <c r="B145" s="96"/>
      <c r="C145" s="97"/>
      <c r="D145" s="98"/>
      <c r="E145" s="98"/>
      <c r="F145" s="97"/>
      <c r="G145" s="97"/>
      <c r="H145" s="99"/>
      <c r="I145" s="100"/>
      <c r="J145" s="94"/>
    </row>
    <row r="146" spans="1:12" s="43" customFormat="1" ht="23.25" customHeight="1">
      <c r="A146" s="95"/>
      <c r="B146" s="96"/>
      <c r="C146" s="97"/>
      <c r="D146" s="98"/>
      <c r="E146" s="98"/>
      <c r="F146" s="97"/>
      <c r="G146" s="97"/>
      <c r="H146" s="688" t="s">
        <v>127</v>
      </c>
      <c r="I146" s="689"/>
      <c r="J146" s="101">
        <v>6845500</v>
      </c>
    </row>
    <row r="147" spans="1:12" s="37" customFormat="1" ht="23.25" customHeight="1">
      <c r="A147" s="532" t="s">
        <v>128</v>
      </c>
      <c r="B147" s="533"/>
      <c r="C147" s="533"/>
      <c r="D147" s="533"/>
      <c r="E147" s="533"/>
      <c r="F147" s="533"/>
      <c r="G147" s="533"/>
      <c r="H147" s="533"/>
      <c r="I147" s="534"/>
      <c r="J147" s="76">
        <v>3453830.91</v>
      </c>
      <c r="L147" s="299">
        <f>J147-15600.82</f>
        <v>3438230.0900000003</v>
      </c>
    </row>
    <row r="148" spans="1:12" s="78" customFormat="1" ht="24.95" customHeight="1">
      <c r="A148" s="532" t="s">
        <v>423</v>
      </c>
      <c r="B148" s="533"/>
      <c r="C148" s="533"/>
      <c r="D148" s="533"/>
      <c r="E148" s="533"/>
      <c r="F148" s="533"/>
      <c r="G148" s="533"/>
      <c r="H148" s="533"/>
      <c r="I148" s="534"/>
      <c r="J148" s="58">
        <f>J140+J146+J147</f>
        <v>10367632.334904585</v>
      </c>
      <c r="L148" s="407">
        <f>J148-15600.82</f>
        <v>10352031.514904585</v>
      </c>
    </row>
    <row r="149" spans="1:12" s="78" customFormat="1" ht="33" customHeight="1">
      <c r="A149" s="686" t="s">
        <v>595</v>
      </c>
      <c r="B149" s="687"/>
      <c r="C149" s="687"/>
      <c r="D149" s="687"/>
      <c r="E149" s="687"/>
      <c r="F149" s="687"/>
      <c r="G149" s="687"/>
      <c r="H149" s="687"/>
      <c r="I149" s="687"/>
      <c r="J149" s="687"/>
    </row>
    <row r="150" spans="1:12" ht="26.25">
      <c r="A150" s="516" t="s">
        <v>104</v>
      </c>
      <c r="B150" s="516"/>
      <c r="C150" s="516"/>
      <c r="D150" s="516"/>
      <c r="E150" s="516"/>
      <c r="F150" s="516"/>
      <c r="G150" s="516"/>
      <c r="H150" s="516"/>
      <c r="I150" s="516"/>
      <c r="J150" s="516"/>
    </row>
    <row r="152" spans="1:12" ht="36" customHeight="1">
      <c r="A152" s="528" t="s">
        <v>424</v>
      </c>
      <c r="B152" s="528"/>
      <c r="C152" s="528"/>
      <c r="D152" s="528"/>
      <c r="E152" s="528"/>
      <c r="F152" s="518"/>
      <c r="G152" s="518"/>
      <c r="H152" s="518"/>
      <c r="I152" s="518"/>
      <c r="J152" s="518"/>
    </row>
    <row r="154" spans="1:12" ht="18">
      <c r="A154" s="32" t="s">
        <v>425</v>
      </c>
    </row>
    <row r="156" spans="1:12" ht="18">
      <c r="A156" s="518" t="s">
        <v>426</v>
      </c>
      <c r="B156" s="518"/>
      <c r="C156" s="518"/>
      <c r="D156" s="518"/>
      <c r="E156" s="518"/>
      <c r="F156" s="518"/>
      <c r="G156" s="518"/>
      <c r="H156" s="518"/>
      <c r="I156" s="518"/>
      <c r="J156" s="518"/>
    </row>
    <row r="158" spans="1:12" s="35" customFormat="1" ht="43.5" customHeight="1">
      <c r="A158" s="481" t="s">
        <v>61</v>
      </c>
      <c r="B158" s="481" t="s">
        <v>62</v>
      </c>
      <c r="C158" s="483" t="s">
        <v>63</v>
      </c>
      <c r="D158" s="484"/>
      <c r="E158" s="485" t="s">
        <v>105</v>
      </c>
      <c r="F158" s="607" t="s">
        <v>106</v>
      </c>
      <c r="G158" s="481" t="s">
        <v>66</v>
      </c>
      <c r="H158" s="487" t="s">
        <v>107</v>
      </c>
      <c r="I158" s="69" t="s">
        <v>108</v>
      </c>
      <c r="J158" s="530" t="s">
        <v>69</v>
      </c>
    </row>
    <row r="159" spans="1:12" s="37" customFormat="1" ht="24.95" customHeight="1">
      <c r="A159" s="482"/>
      <c r="B159" s="482"/>
      <c r="C159" s="36" t="s">
        <v>70</v>
      </c>
      <c r="D159" s="36" t="s">
        <v>71</v>
      </c>
      <c r="E159" s="486"/>
      <c r="F159" s="608"/>
      <c r="G159" s="482"/>
      <c r="H159" s="488"/>
      <c r="I159" s="70" t="s">
        <v>109</v>
      </c>
      <c r="J159" s="531"/>
    </row>
    <row r="160" spans="1:12" s="37" customFormat="1" ht="36.75" customHeight="1">
      <c r="A160" s="684" t="s">
        <v>129</v>
      </c>
      <c r="B160" s="46">
        <v>61</v>
      </c>
      <c r="C160" s="46">
        <v>144</v>
      </c>
      <c r="D160" s="36">
        <v>1</v>
      </c>
      <c r="E160" s="46">
        <v>1</v>
      </c>
      <c r="F160" s="46" t="s">
        <v>130</v>
      </c>
      <c r="G160" s="46">
        <v>3</v>
      </c>
      <c r="H160" s="47" t="s">
        <v>131</v>
      </c>
      <c r="I160" s="49">
        <v>37598.06</v>
      </c>
      <c r="J160" s="48">
        <f>I160*100</f>
        <v>3759806</v>
      </c>
    </row>
    <row r="161" spans="1:12" s="37" customFormat="1" ht="56.25" customHeight="1">
      <c r="A161" s="685"/>
      <c r="B161" s="46"/>
      <c r="C161" s="46">
        <v>144</v>
      </c>
      <c r="D161" s="36">
        <v>2</v>
      </c>
      <c r="E161" s="46">
        <v>1</v>
      </c>
      <c r="F161" s="46" t="s">
        <v>132</v>
      </c>
      <c r="G161" s="46">
        <v>5</v>
      </c>
      <c r="H161" s="47" t="s">
        <v>133</v>
      </c>
      <c r="I161" s="49">
        <v>99.986055663724585</v>
      </c>
      <c r="J161" s="48">
        <f>I161*100</f>
        <v>9998.6055663724583</v>
      </c>
    </row>
    <row r="162" spans="1:12" s="37" customFormat="1" ht="30.75" customHeight="1">
      <c r="A162" s="651" t="s">
        <v>134</v>
      </c>
      <c r="B162" s="652"/>
      <c r="C162" s="652"/>
      <c r="D162" s="652"/>
      <c r="E162" s="652"/>
      <c r="F162" s="652"/>
      <c r="G162" s="652"/>
      <c r="H162" s="652"/>
      <c r="I162" s="653"/>
      <c r="J162" s="102">
        <f>SUM(J160:J161)</f>
        <v>3769804.6055663726</v>
      </c>
    </row>
    <row r="163" spans="1:12" s="37" customFormat="1" ht="30.75" customHeight="1">
      <c r="A163" s="103"/>
      <c r="B163" s="86"/>
      <c r="C163" s="86"/>
      <c r="D163" s="104"/>
      <c r="E163" s="86"/>
      <c r="F163" s="86"/>
      <c r="G163" s="86"/>
      <c r="H163" s="105"/>
      <c r="I163" s="106"/>
      <c r="J163" s="87"/>
    </row>
    <row r="164" spans="1:12" s="37" customFormat="1" ht="23.25" customHeight="1">
      <c r="A164" s="532" t="s">
        <v>135</v>
      </c>
      <c r="B164" s="533"/>
      <c r="C164" s="533"/>
      <c r="D164" s="533"/>
      <c r="E164" s="533"/>
      <c r="F164" s="533"/>
      <c r="G164" s="533"/>
      <c r="H164" s="533"/>
      <c r="I164" s="534"/>
      <c r="J164" s="107">
        <v>1670225.45</v>
      </c>
      <c r="L164" s="408">
        <f>J164-55833.73</f>
        <v>1614391.72</v>
      </c>
    </row>
    <row r="165" spans="1:12" s="78" customFormat="1" ht="24.95" customHeight="1">
      <c r="A165" s="546" t="s">
        <v>92</v>
      </c>
      <c r="B165" s="547"/>
      <c r="C165" s="547"/>
      <c r="D165" s="547"/>
      <c r="E165" s="547"/>
      <c r="F165" s="547"/>
      <c r="G165" s="547"/>
      <c r="H165" s="547"/>
      <c r="I165" s="548"/>
      <c r="J165" s="58">
        <f>J162+J164</f>
        <v>5440030.0555663723</v>
      </c>
      <c r="L165" s="407">
        <f>J165-55833.73</f>
        <v>5384196.3255663719</v>
      </c>
    </row>
    <row r="166" spans="1:12" ht="46.5" customHeight="1">
      <c r="A166" s="655" t="s">
        <v>596</v>
      </c>
      <c r="B166" s="655"/>
      <c r="C166" s="655"/>
      <c r="D166" s="655"/>
      <c r="E166" s="655"/>
      <c r="F166" s="655"/>
      <c r="G166" s="655"/>
      <c r="H166" s="655"/>
      <c r="I166" s="655"/>
      <c r="J166" s="655"/>
    </row>
    <row r="167" spans="1:12" ht="26.25">
      <c r="A167" s="516" t="s">
        <v>104</v>
      </c>
      <c r="B167" s="516"/>
      <c r="C167" s="516"/>
      <c r="D167" s="516"/>
      <c r="E167" s="516"/>
      <c r="F167" s="516"/>
      <c r="G167" s="516"/>
      <c r="H167" s="516"/>
      <c r="I167" s="516"/>
      <c r="J167" s="516"/>
    </row>
    <row r="168" spans="1:12" ht="29.25" customHeight="1">
      <c r="A168" s="649" t="s">
        <v>420</v>
      </c>
      <c r="B168" s="649"/>
      <c r="C168" s="649"/>
      <c r="D168" s="649"/>
      <c r="E168" s="649"/>
      <c r="F168" s="572"/>
      <c r="G168" s="572"/>
      <c r="H168" s="572"/>
      <c r="I168" s="572"/>
      <c r="J168" s="572"/>
    </row>
    <row r="169" spans="1:12" ht="15.75">
      <c r="A169" s="37"/>
      <c r="B169" s="37"/>
      <c r="C169" s="37"/>
      <c r="D169" s="37"/>
      <c r="E169" s="37"/>
      <c r="F169" s="37"/>
      <c r="G169" s="37"/>
      <c r="H169" s="108"/>
      <c r="J169" s="109"/>
    </row>
    <row r="170" spans="1:12" ht="15.75">
      <c r="A170" s="59" t="s">
        <v>427</v>
      </c>
      <c r="B170" s="37"/>
      <c r="C170" s="37"/>
      <c r="D170" s="37"/>
      <c r="E170" s="37"/>
      <c r="F170" s="37"/>
      <c r="G170" s="37"/>
      <c r="H170" s="108"/>
      <c r="J170" s="109"/>
    </row>
    <row r="171" spans="1:12" ht="15.75">
      <c r="A171" s="37"/>
      <c r="B171" s="37"/>
      <c r="C171" s="37"/>
      <c r="D171" s="37"/>
      <c r="E171" s="37"/>
      <c r="F171" s="37"/>
      <c r="G171" s="37"/>
      <c r="H171" s="108"/>
      <c r="J171" s="109"/>
    </row>
    <row r="172" spans="1:12" ht="15.75">
      <c r="A172" s="572" t="s">
        <v>428</v>
      </c>
      <c r="B172" s="572"/>
      <c r="C172" s="572"/>
      <c r="D172" s="572"/>
      <c r="E172" s="572"/>
      <c r="F172" s="572"/>
      <c r="G172" s="572"/>
      <c r="H172" s="572"/>
      <c r="I172" s="572"/>
      <c r="J172" s="572"/>
    </row>
    <row r="173" spans="1:12" ht="15.75">
      <c r="A173" s="37"/>
      <c r="B173" s="37"/>
      <c r="C173" s="37"/>
      <c r="D173" s="37"/>
      <c r="E173" s="37"/>
      <c r="F173" s="37"/>
      <c r="G173" s="37"/>
      <c r="H173" s="108"/>
      <c r="J173" s="109"/>
    </row>
    <row r="174" spans="1:12" s="35" customFormat="1" ht="43.5" customHeight="1">
      <c r="A174" s="481" t="s">
        <v>61</v>
      </c>
      <c r="B174" s="481" t="s">
        <v>62</v>
      </c>
      <c r="C174" s="483" t="s">
        <v>63</v>
      </c>
      <c r="D174" s="484"/>
      <c r="E174" s="485" t="s">
        <v>105</v>
      </c>
      <c r="F174" s="481" t="s">
        <v>106</v>
      </c>
      <c r="G174" s="481" t="s">
        <v>66</v>
      </c>
      <c r="H174" s="487" t="s">
        <v>107</v>
      </c>
      <c r="I174" s="69" t="s">
        <v>108</v>
      </c>
      <c r="J174" s="530" t="s">
        <v>69</v>
      </c>
    </row>
    <row r="175" spans="1:12" s="37" customFormat="1" ht="24.95" customHeight="1">
      <c r="A175" s="482"/>
      <c r="B175" s="482"/>
      <c r="C175" s="36" t="s">
        <v>70</v>
      </c>
      <c r="D175" s="36" t="s">
        <v>71</v>
      </c>
      <c r="E175" s="486"/>
      <c r="F175" s="482"/>
      <c r="G175" s="482"/>
      <c r="H175" s="488"/>
      <c r="I175" s="70" t="s">
        <v>109</v>
      </c>
      <c r="J175" s="531"/>
    </row>
    <row r="176" spans="1:12" s="37" customFormat="1" ht="54.75" customHeight="1">
      <c r="A176" s="485" t="s">
        <v>73</v>
      </c>
      <c r="B176" s="481">
        <v>62</v>
      </c>
      <c r="C176" s="481">
        <v>1408</v>
      </c>
      <c r="D176" s="72">
        <v>13</v>
      </c>
      <c r="E176" s="72">
        <v>2</v>
      </c>
      <c r="F176" s="72" t="s">
        <v>111</v>
      </c>
      <c r="G176" s="72" t="s">
        <v>116</v>
      </c>
      <c r="H176" s="72" t="s">
        <v>136</v>
      </c>
      <c r="I176" s="110">
        <v>195575.51</v>
      </c>
      <c r="J176" s="111">
        <f>I176*100</f>
        <v>19557551</v>
      </c>
    </row>
    <row r="177" spans="1:12" s="37" customFormat="1" ht="54.75" customHeight="1">
      <c r="A177" s="565"/>
      <c r="B177" s="562"/>
      <c r="C177" s="562"/>
      <c r="D177" s="72">
        <v>5</v>
      </c>
      <c r="E177" s="72">
        <v>2</v>
      </c>
      <c r="F177" s="72" t="s">
        <v>137</v>
      </c>
      <c r="G177" s="72">
        <v>5</v>
      </c>
      <c r="H177" s="72" t="s">
        <v>138</v>
      </c>
      <c r="I177" s="110">
        <v>5383.34</v>
      </c>
      <c r="J177" s="111">
        <f>I177*34</f>
        <v>183033.56</v>
      </c>
      <c r="L177" s="299">
        <f>I177*40</f>
        <v>215333.6</v>
      </c>
    </row>
    <row r="178" spans="1:12" s="37" customFormat="1" ht="54.75" customHeight="1">
      <c r="A178" s="565"/>
      <c r="B178" s="482"/>
      <c r="C178" s="482"/>
      <c r="D178" s="72">
        <v>6</v>
      </c>
      <c r="E178" s="72">
        <v>2</v>
      </c>
      <c r="F178" s="72" t="s">
        <v>139</v>
      </c>
      <c r="G178" s="72">
        <v>2</v>
      </c>
      <c r="H178" s="72" t="s">
        <v>140</v>
      </c>
      <c r="I178" s="110">
        <v>2878.48</v>
      </c>
      <c r="J178" s="111">
        <f>I178*50</f>
        <v>143924</v>
      </c>
      <c r="L178" s="299">
        <f>I178*60</f>
        <v>172708.8</v>
      </c>
    </row>
    <row r="179" spans="1:12" s="43" customFormat="1" ht="27" customHeight="1">
      <c r="A179" s="681" t="s">
        <v>134</v>
      </c>
      <c r="B179" s="682"/>
      <c r="C179" s="682"/>
      <c r="D179" s="682"/>
      <c r="E179" s="682"/>
      <c r="F179" s="682"/>
      <c r="G179" s="682"/>
      <c r="H179" s="682"/>
      <c r="I179" s="683"/>
      <c r="J179" s="112">
        <f>SUM(J176:J178)</f>
        <v>19884508.559999999</v>
      </c>
    </row>
    <row r="180" spans="1:12" s="43" customFormat="1" ht="31.5" customHeight="1">
      <c r="A180" s="113"/>
      <c r="B180" s="114"/>
      <c r="C180" s="115"/>
      <c r="D180" s="116"/>
      <c r="E180" s="115"/>
      <c r="F180" s="114"/>
      <c r="G180" s="117"/>
      <c r="H180" s="118"/>
      <c r="I180" s="119"/>
      <c r="J180" s="41"/>
    </row>
    <row r="181" spans="1:12" s="37" customFormat="1" ht="39.75" customHeight="1">
      <c r="A181" s="532" t="s">
        <v>141</v>
      </c>
      <c r="B181" s="533"/>
      <c r="C181" s="533"/>
      <c r="D181" s="533"/>
      <c r="E181" s="533"/>
      <c r="F181" s="533"/>
      <c r="G181" s="533"/>
      <c r="H181" s="533"/>
      <c r="I181" s="534"/>
      <c r="J181" s="76">
        <v>25902433.239999998</v>
      </c>
      <c r="L181" s="299">
        <f>J181-23022558.17</f>
        <v>2879875.0699999966</v>
      </c>
    </row>
    <row r="182" spans="1:12" s="78" customFormat="1" ht="24.95" customHeight="1">
      <c r="A182" s="546" t="s">
        <v>92</v>
      </c>
      <c r="B182" s="547"/>
      <c r="C182" s="547"/>
      <c r="D182" s="547"/>
      <c r="E182" s="547"/>
      <c r="F182" s="547"/>
      <c r="G182" s="547"/>
      <c r="H182" s="547"/>
      <c r="I182" s="548"/>
      <c r="J182" s="58">
        <f>J179+J181</f>
        <v>45786941.799999997</v>
      </c>
      <c r="L182" s="407">
        <f>J182-L181</f>
        <v>42907066.730000004</v>
      </c>
    </row>
    <row r="183" spans="1:12" ht="15.75" customHeight="1">
      <c r="A183" s="86"/>
      <c r="B183" s="86"/>
      <c r="C183" s="86"/>
      <c r="D183" s="86"/>
      <c r="E183" s="86"/>
      <c r="F183" s="86"/>
      <c r="G183" s="86"/>
      <c r="H183" s="86"/>
      <c r="I183" s="120"/>
      <c r="J183" s="87"/>
    </row>
    <row r="184" spans="1:12" ht="54" customHeight="1">
      <c r="A184" s="620" t="s">
        <v>597</v>
      </c>
      <c r="B184" s="620"/>
      <c r="C184" s="620"/>
      <c r="D184" s="620"/>
      <c r="E184" s="620"/>
      <c r="F184" s="620"/>
      <c r="G184" s="620"/>
      <c r="H184" s="620"/>
      <c r="I184" s="620"/>
      <c r="J184" s="620"/>
    </row>
    <row r="185" spans="1:12" ht="26.25">
      <c r="A185" s="516" t="s">
        <v>104</v>
      </c>
      <c r="B185" s="516"/>
      <c r="C185" s="516"/>
      <c r="D185" s="516"/>
      <c r="E185" s="516"/>
      <c r="F185" s="516"/>
      <c r="G185" s="516"/>
      <c r="H185" s="516"/>
      <c r="I185" s="516"/>
      <c r="J185" s="516"/>
    </row>
    <row r="186" spans="1:12" ht="23.25" customHeight="1">
      <c r="A186" s="528" t="s">
        <v>420</v>
      </c>
      <c r="B186" s="528"/>
      <c r="C186" s="528"/>
      <c r="D186" s="528"/>
      <c r="E186" s="528"/>
      <c r="F186" s="518"/>
      <c r="G186" s="518"/>
      <c r="H186" s="518"/>
      <c r="I186" s="518"/>
      <c r="J186" s="518"/>
    </row>
    <row r="187" spans="1:12" ht="21" customHeight="1">
      <c r="A187" s="680" t="s">
        <v>427</v>
      </c>
      <c r="B187" s="680"/>
      <c r="C187" s="680"/>
      <c r="D187" s="680"/>
      <c r="E187" s="680"/>
      <c r="F187" s="680"/>
    </row>
    <row r="188" spans="1:12" ht="21" customHeight="1">
      <c r="A188" s="524" t="s">
        <v>429</v>
      </c>
      <c r="B188" s="524"/>
      <c r="C188" s="524"/>
      <c r="D188" s="524"/>
      <c r="E188" s="524"/>
      <c r="F188" s="524"/>
      <c r="G188" s="524"/>
      <c r="H188" s="524"/>
      <c r="I188" s="524"/>
      <c r="J188" s="524"/>
    </row>
    <row r="190" spans="1:12" s="35" customFormat="1" ht="21" customHeight="1">
      <c r="A190" s="481" t="s">
        <v>61</v>
      </c>
      <c r="B190" s="481" t="s">
        <v>62</v>
      </c>
      <c r="C190" s="483" t="s">
        <v>63</v>
      </c>
      <c r="D190" s="484"/>
      <c r="E190" s="485" t="s">
        <v>105</v>
      </c>
      <c r="F190" s="607" t="s">
        <v>106</v>
      </c>
      <c r="G190" s="481" t="s">
        <v>66</v>
      </c>
      <c r="H190" s="551" t="s">
        <v>142</v>
      </c>
      <c r="I190" s="69" t="s">
        <v>108</v>
      </c>
      <c r="J190" s="530" t="s">
        <v>69</v>
      </c>
    </row>
    <row r="191" spans="1:12" s="37" customFormat="1" ht="16.5" customHeight="1">
      <c r="A191" s="482"/>
      <c r="B191" s="482"/>
      <c r="C191" s="36" t="s">
        <v>70</v>
      </c>
      <c r="D191" s="36" t="s">
        <v>71</v>
      </c>
      <c r="E191" s="486"/>
      <c r="F191" s="608"/>
      <c r="G191" s="482"/>
      <c r="H191" s="552"/>
      <c r="I191" s="70" t="s">
        <v>109</v>
      </c>
      <c r="J191" s="531"/>
    </row>
    <row r="192" spans="1:12" s="37" customFormat="1" ht="30" customHeight="1">
      <c r="A192" s="121" t="s">
        <v>73</v>
      </c>
      <c r="B192" s="72">
        <v>62</v>
      </c>
      <c r="C192" s="121">
        <v>1408</v>
      </c>
      <c r="D192" s="90">
        <v>3</v>
      </c>
      <c r="E192" s="72">
        <v>2</v>
      </c>
      <c r="F192" s="72" t="s">
        <v>130</v>
      </c>
      <c r="G192" s="122"/>
      <c r="H192" s="91" t="s">
        <v>143</v>
      </c>
      <c r="I192" s="74">
        <v>87052.94</v>
      </c>
      <c r="J192" s="111">
        <f>I192*100</f>
        <v>8705294</v>
      </c>
    </row>
    <row r="193" spans="1:12" s="37" customFormat="1" ht="27.75" customHeight="1">
      <c r="A193" s="532" t="s">
        <v>141</v>
      </c>
      <c r="B193" s="533"/>
      <c r="C193" s="533"/>
      <c r="D193" s="533"/>
      <c r="E193" s="533"/>
      <c r="F193" s="533"/>
      <c r="G193" s="533"/>
      <c r="H193" s="533"/>
      <c r="I193" s="534"/>
      <c r="J193" s="76">
        <v>1597884.15</v>
      </c>
      <c r="L193" s="299">
        <f>J193-1493664.71</f>
        <v>104219.43999999994</v>
      </c>
    </row>
    <row r="194" spans="1:12" s="78" customFormat="1" ht="24.95" customHeight="1">
      <c r="A194" s="496" t="s">
        <v>92</v>
      </c>
      <c r="B194" s="496"/>
      <c r="C194" s="496"/>
      <c r="D194" s="496"/>
      <c r="E194" s="496"/>
      <c r="F194" s="496"/>
      <c r="G194" s="496"/>
      <c r="H194" s="496"/>
      <c r="I194" s="77"/>
      <c r="J194" s="76">
        <f>SUM(J192:J193)</f>
        <v>10303178.15</v>
      </c>
      <c r="L194" s="407">
        <f>J194-L193</f>
        <v>10198958.710000001</v>
      </c>
    </row>
    <row r="195" spans="1:12" ht="11.25" customHeight="1">
      <c r="A195" s="86"/>
      <c r="B195" s="86"/>
      <c r="C195" s="86"/>
      <c r="D195" s="86"/>
      <c r="E195" s="86"/>
      <c r="F195" s="86"/>
      <c r="G195" s="86"/>
      <c r="H195" s="86"/>
      <c r="I195" s="120"/>
      <c r="J195" s="123"/>
    </row>
    <row r="196" spans="1:12" ht="81" customHeight="1">
      <c r="A196" s="679" t="s">
        <v>598</v>
      </c>
      <c r="B196" s="679"/>
      <c r="C196" s="679"/>
      <c r="D196" s="679"/>
      <c r="E196" s="679"/>
      <c r="F196" s="679"/>
      <c r="G196" s="679"/>
      <c r="H196" s="679"/>
      <c r="I196" s="679"/>
      <c r="J196" s="679"/>
    </row>
    <row r="197" spans="1:12" ht="36" customHeight="1">
      <c r="A197" s="528"/>
      <c r="B197" s="528"/>
      <c r="C197" s="528"/>
      <c r="D197" s="528"/>
      <c r="E197" s="528"/>
      <c r="F197" s="518"/>
      <c r="G197" s="518"/>
      <c r="H197" s="518"/>
      <c r="I197" s="518"/>
      <c r="J197" s="518"/>
    </row>
    <row r="198" spans="1:12" ht="31.5" customHeight="1">
      <c r="A198" s="516" t="s">
        <v>104</v>
      </c>
      <c r="B198" s="516"/>
      <c r="C198" s="516"/>
      <c r="D198" s="516"/>
      <c r="E198" s="516"/>
      <c r="F198" s="516"/>
      <c r="G198" s="516"/>
      <c r="H198" s="516"/>
      <c r="I198" s="516"/>
      <c r="J198" s="516"/>
    </row>
    <row r="199" spans="1:12" ht="17.25" customHeight="1">
      <c r="A199" s="528" t="s">
        <v>430</v>
      </c>
      <c r="B199" s="528"/>
      <c r="C199" s="528"/>
      <c r="D199" s="528"/>
      <c r="E199" s="528"/>
      <c r="F199" s="518"/>
      <c r="G199" s="518"/>
      <c r="H199" s="518"/>
      <c r="I199" s="518"/>
      <c r="J199" s="518"/>
    </row>
    <row r="200" spans="1:12" ht="18">
      <c r="A200" s="32" t="s">
        <v>431</v>
      </c>
      <c r="H200" s="124"/>
    </row>
    <row r="201" spans="1:12" s="35" customFormat="1" ht="21.75" customHeight="1">
      <c r="A201" s="481" t="s">
        <v>61</v>
      </c>
      <c r="B201" s="481" t="s">
        <v>62</v>
      </c>
      <c r="C201" s="483" t="s">
        <v>63</v>
      </c>
      <c r="D201" s="484"/>
      <c r="E201" s="485" t="s">
        <v>105</v>
      </c>
      <c r="F201" s="607" t="s">
        <v>106</v>
      </c>
      <c r="G201" s="481" t="s">
        <v>66</v>
      </c>
      <c r="H201" s="487" t="s">
        <v>107</v>
      </c>
      <c r="I201" s="69" t="s">
        <v>108</v>
      </c>
      <c r="J201" s="530" t="s">
        <v>69</v>
      </c>
    </row>
    <row r="202" spans="1:12" s="37" customFormat="1" ht="13.5" customHeight="1">
      <c r="A202" s="482"/>
      <c r="B202" s="482"/>
      <c r="C202" s="36" t="s">
        <v>70</v>
      </c>
      <c r="D202" s="36" t="s">
        <v>71</v>
      </c>
      <c r="E202" s="486"/>
      <c r="F202" s="608"/>
      <c r="G202" s="482"/>
      <c r="H202" s="488"/>
      <c r="I202" s="70" t="s">
        <v>109</v>
      </c>
      <c r="J202" s="531"/>
    </row>
    <row r="203" spans="1:12" s="37" customFormat="1" ht="18" customHeight="1">
      <c r="A203" s="676" t="s">
        <v>144</v>
      </c>
      <c r="B203" s="46">
        <v>63</v>
      </c>
      <c r="C203" s="46">
        <v>78</v>
      </c>
      <c r="D203" s="36"/>
      <c r="E203" s="46">
        <v>1</v>
      </c>
      <c r="F203" s="46" t="s">
        <v>145</v>
      </c>
      <c r="G203" s="46">
        <v>1</v>
      </c>
      <c r="H203" s="47" t="s">
        <v>146</v>
      </c>
      <c r="I203" s="49">
        <v>1924.3184060074266</v>
      </c>
      <c r="J203" s="48">
        <f>I203*100</f>
        <v>192431.84060074267</v>
      </c>
    </row>
    <row r="204" spans="1:12" s="37" customFormat="1" ht="19.5" customHeight="1">
      <c r="A204" s="677"/>
      <c r="B204" s="46"/>
      <c r="C204" s="46">
        <v>79</v>
      </c>
      <c r="D204" s="36"/>
      <c r="E204" s="46">
        <v>1</v>
      </c>
      <c r="F204" s="46" t="s">
        <v>147</v>
      </c>
      <c r="G204" s="46">
        <v>4</v>
      </c>
      <c r="H204" s="47" t="s">
        <v>148</v>
      </c>
      <c r="I204" s="49">
        <v>113.88</v>
      </c>
      <c r="J204" s="48">
        <f>I204*100</f>
        <v>11388</v>
      </c>
    </row>
    <row r="205" spans="1:12" ht="23.1" customHeight="1">
      <c r="A205" s="678" t="s">
        <v>134</v>
      </c>
      <c r="B205" s="678"/>
      <c r="C205" s="678"/>
      <c r="D205" s="678"/>
      <c r="E205" s="678"/>
      <c r="F205" s="678"/>
      <c r="G205" s="678"/>
      <c r="H205" s="678"/>
      <c r="I205" s="678"/>
      <c r="J205" s="58">
        <f>SUM(J203:J204)</f>
        <v>203819.84060074267</v>
      </c>
    </row>
    <row r="206" spans="1:12" s="78" customFormat="1" ht="24.95" customHeight="1">
      <c r="A206" s="493" t="s">
        <v>149</v>
      </c>
      <c r="B206" s="494"/>
      <c r="C206" s="494"/>
      <c r="D206" s="494"/>
      <c r="E206" s="494"/>
      <c r="F206" s="494"/>
      <c r="G206" s="494"/>
      <c r="H206" s="494"/>
      <c r="I206" s="495"/>
      <c r="J206" s="58">
        <v>467226.59</v>
      </c>
      <c r="K206" s="407">
        <f>J206-463420.19</f>
        <v>3806.4000000000233</v>
      </c>
    </row>
    <row r="207" spans="1:12" ht="24.95" customHeight="1">
      <c r="A207" s="496" t="s">
        <v>92</v>
      </c>
      <c r="B207" s="496"/>
      <c r="C207" s="496"/>
      <c r="D207" s="496"/>
      <c r="E207" s="496"/>
      <c r="F207" s="496"/>
      <c r="G207" s="496"/>
      <c r="H207" s="496"/>
      <c r="I207" s="496"/>
      <c r="J207" s="58">
        <f>SUM(J205:J206)</f>
        <v>671046.43060074269</v>
      </c>
      <c r="K207" s="399">
        <f>J207-K206</f>
        <v>667240.03060074267</v>
      </c>
    </row>
    <row r="208" spans="1:12" ht="36.75" customHeight="1">
      <c r="A208" s="497" t="s">
        <v>600</v>
      </c>
      <c r="B208" s="498"/>
      <c r="C208" s="498"/>
      <c r="D208" s="498"/>
      <c r="E208" s="498"/>
      <c r="F208" s="498"/>
      <c r="G208" s="498"/>
      <c r="H208" s="498"/>
      <c r="I208" s="498"/>
      <c r="J208" s="498"/>
    </row>
    <row r="209" spans="1:10" ht="26.25">
      <c r="A209" s="516" t="s">
        <v>104</v>
      </c>
      <c r="B209" s="516"/>
      <c r="C209" s="516"/>
      <c r="D209" s="516"/>
      <c r="E209" s="516"/>
      <c r="F209" s="516"/>
      <c r="G209" s="516"/>
      <c r="H209" s="516"/>
      <c r="I209" s="516"/>
      <c r="J209" s="516"/>
    </row>
    <row r="210" spans="1:10" ht="9.75" customHeight="1">
      <c r="A210" s="86"/>
      <c r="B210" s="86"/>
      <c r="C210" s="86"/>
      <c r="D210" s="86"/>
      <c r="E210" s="86"/>
      <c r="F210" s="86"/>
      <c r="G210" s="86"/>
      <c r="H210" s="86"/>
      <c r="I210" s="120"/>
      <c r="J210" s="125"/>
    </row>
    <row r="211" spans="1:10" ht="48" customHeight="1">
      <c r="A211" s="527" t="s">
        <v>432</v>
      </c>
      <c r="B211" s="527"/>
      <c r="C211" s="527"/>
      <c r="D211" s="527"/>
      <c r="E211" s="527"/>
      <c r="F211" s="527"/>
      <c r="G211" s="527"/>
      <c r="H211" s="527"/>
      <c r="I211" s="527"/>
      <c r="J211" s="527"/>
    </row>
    <row r="212" spans="1:10" ht="9.75" customHeight="1">
      <c r="A212" s="126"/>
      <c r="B212" s="126"/>
      <c r="C212" s="126"/>
      <c r="D212" s="126"/>
      <c r="E212" s="126"/>
      <c r="F212" s="126"/>
      <c r="G212" s="126"/>
      <c r="H212" s="126"/>
      <c r="I212" s="126"/>
      <c r="J212" s="126"/>
    </row>
    <row r="213" spans="1:10" ht="18">
      <c r="A213" s="518" t="s">
        <v>586</v>
      </c>
      <c r="B213" s="518"/>
      <c r="C213" s="518"/>
      <c r="D213" s="518"/>
      <c r="E213" s="518"/>
      <c r="F213" s="518"/>
      <c r="G213" s="518"/>
      <c r="H213" s="518"/>
      <c r="I213" s="518"/>
      <c r="J213" s="518"/>
    </row>
    <row r="214" spans="1:10" ht="9.75" customHeight="1">
      <c r="A214" s="86"/>
      <c r="B214" s="86"/>
      <c r="C214" s="86"/>
      <c r="D214" s="86"/>
      <c r="E214" s="86"/>
      <c r="F214" s="86"/>
      <c r="G214" s="86"/>
      <c r="H214" s="86"/>
      <c r="I214" s="120"/>
      <c r="J214" s="125"/>
    </row>
    <row r="215" spans="1:10" s="35" customFormat="1" ht="22.5" customHeight="1">
      <c r="A215" s="481" t="s">
        <v>61</v>
      </c>
      <c r="B215" s="481" t="s">
        <v>62</v>
      </c>
      <c r="C215" s="483" t="s">
        <v>63</v>
      </c>
      <c r="D215" s="484"/>
      <c r="E215" s="485" t="s">
        <v>105</v>
      </c>
      <c r="F215" s="607" t="s">
        <v>106</v>
      </c>
      <c r="G215" s="481" t="s">
        <v>66</v>
      </c>
      <c r="H215" s="487" t="s">
        <v>107</v>
      </c>
      <c r="I215" s="69" t="s">
        <v>108</v>
      </c>
      <c r="J215" s="530" t="s">
        <v>69</v>
      </c>
    </row>
    <row r="216" spans="1:10" s="37" customFormat="1" ht="18.75" customHeight="1">
      <c r="A216" s="482"/>
      <c r="B216" s="482"/>
      <c r="C216" s="36" t="s">
        <v>70</v>
      </c>
      <c r="D216" s="36" t="s">
        <v>71</v>
      </c>
      <c r="E216" s="486"/>
      <c r="F216" s="608"/>
      <c r="G216" s="482"/>
      <c r="H216" s="488"/>
      <c r="I216" s="70" t="s">
        <v>109</v>
      </c>
      <c r="J216" s="531"/>
    </row>
    <row r="217" spans="1:10" s="132" customFormat="1" ht="30.75" customHeight="1">
      <c r="A217" s="127"/>
      <c r="B217" s="127">
        <v>63</v>
      </c>
      <c r="C217" s="128">
        <v>1085</v>
      </c>
      <c r="D217" s="129"/>
      <c r="E217" s="129"/>
      <c r="F217" s="121" t="s">
        <v>150</v>
      </c>
      <c r="G217" s="129"/>
      <c r="H217" s="129"/>
      <c r="I217" s="130"/>
      <c r="J217" s="131"/>
    </row>
    <row r="218" spans="1:10" s="132" customFormat="1" ht="23.25" customHeight="1">
      <c r="A218" s="133"/>
      <c r="B218" s="127">
        <v>63</v>
      </c>
      <c r="C218" s="128">
        <v>1085</v>
      </c>
      <c r="D218" s="129">
        <v>2</v>
      </c>
      <c r="E218" s="129">
        <v>2</v>
      </c>
      <c r="F218" s="121" t="s">
        <v>137</v>
      </c>
      <c r="G218" s="129">
        <v>3</v>
      </c>
      <c r="H218" s="129" t="s">
        <v>151</v>
      </c>
      <c r="I218" s="130">
        <v>219.8</v>
      </c>
      <c r="J218" s="131">
        <f>I218*34</f>
        <v>7473.2000000000007</v>
      </c>
    </row>
    <row r="219" spans="1:10" s="132" customFormat="1" ht="23.25" customHeight="1">
      <c r="A219" s="565" t="s">
        <v>152</v>
      </c>
      <c r="B219" s="485">
        <v>62</v>
      </c>
      <c r="C219" s="673">
        <v>1359</v>
      </c>
      <c r="D219" s="129">
        <v>1</v>
      </c>
      <c r="E219" s="129"/>
      <c r="F219" s="121"/>
      <c r="G219" s="129"/>
      <c r="H219" s="129"/>
      <c r="I219" s="130"/>
      <c r="J219" s="131"/>
    </row>
    <row r="220" spans="1:10" s="132" customFormat="1" ht="23.25" customHeight="1">
      <c r="A220" s="565"/>
      <c r="B220" s="565"/>
      <c r="C220" s="674"/>
      <c r="D220" s="129">
        <v>2</v>
      </c>
      <c r="E220" s="129">
        <v>2</v>
      </c>
      <c r="F220" s="121" t="s">
        <v>137</v>
      </c>
      <c r="G220" s="129">
        <v>3</v>
      </c>
      <c r="H220" s="129" t="s">
        <v>153</v>
      </c>
      <c r="I220" s="130">
        <v>471.01</v>
      </c>
      <c r="J220" s="131">
        <f t="shared" ref="J220:J225" si="0">I220*34</f>
        <v>16014.34</v>
      </c>
    </row>
    <row r="221" spans="1:10" s="132" customFormat="1" ht="23.25" customHeight="1">
      <c r="A221" s="565"/>
      <c r="B221" s="565"/>
      <c r="C221" s="674"/>
      <c r="D221" s="129">
        <v>3</v>
      </c>
      <c r="E221" s="129">
        <v>2</v>
      </c>
      <c r="F221" s="121" t="s">
        <v>137</v>
      </c>
      <c r="G221" s="129">
        <v>3</v>
      </c>
      <c r="H221" s="129" t="s">
        <v>154</v>
      </c>
      <c r="I221" s="130">
        <v>502.41</v>
      </c>
      <c r="J221" s="131">
        <f t="shared" si="0"/>
        <v>17081.940000000002</v>
      </c>
    </row>
    <row r="222" spans="1:10" s="132" customFormat="1" ht="23.25" customHeight="1">
      <c r="A222" s="565"/>
      <c r="B222" s="565"/>
      <c r="C222" s="674"/>
      <c r="D222" s="129">
        <v>4</v>
      </c>
      <c r="E222" s="129">
        <v>2</v>
      </c>
      <c r="F222" s="121" t="s">
        <v>137</v>
      </c>
      <c r="G222" s="129">
        <v>3</v>
      </c>
      <c r="H222" s="129" t="s">
        <v>155</v>
      </c>
      <c r="I222" s="130">
        <v>596.61</v>
      </c>
      <c r="J222" s="131">
        <f t="shared" si="0"/>
        <v>20284.740000000002</v>
      </c>
    </row>
    <row r="223" spans="1:10" s="132" customFormat="1" ht="23.25" customHeight="1">
      <c r="A223" s="565"/>
      <c r="B223" s="565"/>
      <c r="C223" s="674"/>
      <c r="D223" s="129">
        <v>5</v>
      </c>
      <c r="E223" s="129">
        <v>2</v>
      </c>
      <c r="F223" s="121" t="s">
        <v>137</v>
      </c>
      <c r="G223" s="129">
        <v>3</v>
      </c>
      <c r="H223" s="129" t="s">
        <v>156</v>
      </c>
      <c r="I223" s="130">
        <v>596.61</v>
      </c>
      <c r="J223" s="131">
        <f t="shared" si="0"/>
        <v>20284.740000000002</v>
      </c>
    </row>
    <row r="224" spans="1:10" s="132" customFormat="1" ht="23.25" customHeight="1">
      <c r="A224" s="565"/>
      <c r="B224" s="565"/>
      <c r="C224" s="674"/>
      <c r="D224" s="129">
        <v>6</v>
      </c>
      <c r="E224" s="129">
        <v>2</v>
      </c>
      <c r="F224" s="121" t="s">
        <v>137</v>
      </c>
      <c r="G224" s="129">
        <v>3</v>
      </c>
      <c r="H224" s="129" t="s">
        <v>155</v>
      </c>
      <c r="I224" s="130">
        <v>596.61</v>
      </c>
      <c r="J224" s="131">
        <f t="shared" si="0"/>
        <v>20284.740000000002</v>
      </c>
    </row>
    <row r="225" spans="1:11" s="132" customFormat="1" ht="23.25" customHeight="1">
      <c r="A225" s="565"/>
      <c r="B225" s="565"/>
      <c r="C225" s="674"/>
      <c r="D225" s="129">
        <v>7</v>
      </c>
      <c r="E225" s="129">
        <v>2</v>
      </c>
      <c r="F225" s="121" t="s">
        <v>137</v>
      </c>
      <c r="G225" s="129">
        <v>3</v>
      </c>
      <c r="H225" s="129" t="s">
        <v>155</v>
      </c>
      <c r="I225" s="130">
        <v>596.61</v>
      </c>
      <c r="J225" s="131">
        <f t="shared" si="0"/>
        <v>20284.740000000002</v>
      </c>
    </row>
    <row r="226" spans="1:11" s="132" customFormat="1" ht="27.75" customHeight="1">
      <c r="A226" s="486"/>
      <c r="B226" s="486"/>
      <c r="C226" s="675"/>
      <c r="D226" s="129">
        <v>8</v>
      </c>
      <c r="E226" s="129"/>
      <c r="F226" s="121" t="s">
        <v>100</v>
      </c>
      <c r="G226" s="129"/>
      <c r="H226" s="129" t="s">
        <v>157</v>
      </c>
      <c r="I226" s="130"/>
      <c r="J226" s="131"/>
    </row>
    <row r="227" spans="1:11" s="132" customFormat="1" ht="27.75" customHeight="1">
      <c r="A227" s="550" t="s">
        <v>158</v>
      </c>
      <c r="B227" s="550"/>
      <c r="C227" s="550"/>
      <c r="D227" s="550"/>
      <c r="E227" s="550"/>
      <c r="F227" s="550"/>
      <c r="G227" s="550"/>
      <c r="H227" s="550"/>
      <c r="I227" s="550"/>
      <c r="J227" s="390">
        <f>SUM(J218:J226)</f>
        <v>121708.44000000002</v>
      </c>
    </row>
    <row r="228" spans="1:11" s="78" customFormat="1" ht="24.95" customHeight="1">
      <c r="A228" s="493" t="s">
        <v>599</v>
      </c>
      <c r="B228" s="494"/>
      <c r="C228" s="494"/>
      <c r="D228" s="494"/>
      <c r="E228" s="494"/>
      <c r="F228" s="494"/>
      <c r="G228" s="494"/>
      <c r="H228" s="494"/>
      <c r="I228" s="495"/>
      <c r="J228" s="58">
        <v>44677.62</v>
      </c>
    </row>
    <row r="229" spans="1:11" ht="24.95" customHeight="1">
      <c r="A229" s="496" t="s">
        <v>92</v>
      </c>
      <c r="B229" s="496"/>
      <c r="C229" s="496"/>
      <c r="D229" s="496"/>
      <c r="E229" s="496"/>
      <c r="F229" s="496"/>
      <c r="G229" s="496"/>
      <c r="H229" s="496"/>
      <c r="I229" s="496"/>
      <c r="J229" s="58">
        <f>SUM(J227:J228)</f>
        <v>166386.06000000003</v>
      </c>
      <c r="K229" s="399">
        <f>J229-J228</f>
        <v>121708.44000000003</v>
      </c>
    </row>
    <row r="230" spans="1:11" ht="36.75" customHeight="1">
      <c r="A230" s="497" t="s">
        <v>601</v>
      </c>
      <c r="B230" s="498"/>
      <c r="C230" s="498"/>
      <c r="D230" s="498"/>
      <c r="E230" s="498"/>
      <c r="F230" s="498"/>
      <c r="G230" s="498"/>
      <c r="H230" s="498"/>
      <c r="I230" s="498"/>
      <c r="J230" s="498"/>
    </row>
    <row r="231" spans="1:11" ht="26.25">
      <c r="A231" s="516" t="s">
        <v>104</v>
      </c>
      <c r="B231" s="516"/>
      <c r="C231" s="516"/>
      <c r="D231" s="516"/>
      <c r="E231" s="516"/>
      <c r="F231" s="516"/>
      <c r="G231" s="516"/>
      <c r="H231" s="516"/>
      <c r="I231" s="516"/>
      <c r="J231" s="516"/>
    </row>
    <row r="232" spans="1:11" ht="16.5" customHeight="1">
      <c r="A232" s="649" t="s">
        <v>433</v>
      </c>
      <c r="B232" s="649"/>
      <c r="C232" s="649"/>
      <c r="D232" s="649"/>
      <c r="E232" s="649"/>
      <c r="F232" s="572"/>
      <c r="G232" s="572"/>
      <c r="H232" s="572"/>
      <c r="I232" s="572"/>
      <c r="J232" s="572"/>
    </row>
    <row r="233" spans="1:11" ht="9" customHeight="1">
      <c r="A233" s="37"/>
      <c r="B233" s="37"/>
      <c r="C233" s="37"/>
      <c r="D233" s="37"/>
      <c r="E233" s="37"/>
      <c r="F233" s="37"/>
      <c r="G233" s="37"/>
      <c r="H233" s="108"/>
      <c r="J233" s="109"/>
    </row>
    <row r="234" spans="1:11" ht="15.75">
      <c r="A234" s="572" t="s">
        <v>434</v>
      </c>
      <c r="B234" s="572"/>
      <c r="C234" s="572"/>
      <c r="D234" s="572"/>
      <c r="E234" s="572"/>
      <c r="F234" s="572"/>
      <c r="G234" s="572"/>
      <c r="H234" s="572"/>
      <c r="J234" s="109"/>
    </row>
    <row r="235" spans="1:11" ht="7.5" customHeight="1">
      <c r="A235" s="37"/>
      <c r="B235" s="37"/>
      <c r="C235" s="37"/>
      <c r="D235" s="37"/>
      <c r="E235" s="37"/>
      <c r="F235" s="37"/>
      <c r="G235" s="37"/>
      <c r="H235" s="108"/>
      <c r="J235" s="109"/>
    </row>
    <row r="236" spans="1:11" ht="15.75">
      <c r="A236" s="572" t="s">
        <v>159</v>
      </c>
      <c r="B236" s="572"/>
      <c r="C236" s="572"/>
      <c r="D236" s="572"/>
      <c r="E236" s="572"/>
      <c r="F236" s="572"/>
      <c r="G236" s="572"/>
      <c r="H236" s="572"/>
      <c r="I236" s="572"/>
      <c r="J236" s="572"/>
    </row>
    <row r="237" spans="1:11" ht="9" customHeight="1">
      <c r="A237" s="37"/>
      <c r="B237" s="37"/>
      <c r="C237" s="37"/>
      <c r="D237" s="37"/>
      <c r="E237" s="37"/>
      <c r="F237" s="37"/>
      <c r="G237" s="37"/>
      <c r="H237" s="108"/>
      <c r="J237" s="109"/>
    </row>
    <row r="238" spans="1:11" s="35" customFormat="1" ht="19.5" customHeight="1">
      <c r="A238" s="481" t="s">
        <v>61</v>
      </c>
      <c r="B238" s="481" t="s">
        <v>62</v>
      </c>
      <c r="C238" s="483" t="s">
        <v>63</v>
      </c>
      <c r="D238" s="484"/>
      <c r="E238" s="485" t="s">
        <v>105</v>
      </c>
      <c r="F238" s="481" t="s">
        <v>106</v>
      </c>
      <c r="G238" s="481" t="s">
        <v>66</v>
      </c>
      <c r="H238" s="487" t="s">
        <v>107</v>
      </c>
      <c r="I238" s="69" t="s">
        <v>108</v>
      </c>
      <c r="J238" s="530" t="s">
        <v>69</v>
      </c>
    </row>
    <row r="239" spans="1:11" s="37" customFormat="1" ht="17.25" customHeight="1">
      <c r="A239" s="482"/>
      <c r="B239" s="482"/>
      <c r="C239" s="36" t="s">
        <v>70</v>
      </c>
      <c r="D239" s="36" t="s">
        <v>71</v>
      </c>
      <c r="E239" s="486"/>
      <c r="F239" s="482"/>
      <c r="G239" s="482"/>
      <c r="H239" s="488"/>
      <c r="I239" s="70" t="s">
        <v>109</v>
      </c>
      <c r="J239" s="531"/>
    </row>
    <row r="240" spans="1:11" s="37" customFormat="1" ht="28.5" customHeight="1">
      <c r="A240" s="62" t="s">
        <v>160</v>
      </c>
      <c r="B240" s="668">
        <v>26</v>
      </c>
      <c r="C240" s="549">
        <v>477</v>
      </c>
      <c r="D240" s="46">
        <v>2</v>
      </c>
      <c r="E240" s="134">
        <v>2</v>
      </c>
      <c r="F240" s="62" t="s">
        <v>161</v>
      </c>
      <c r="G240" s="62"/>
      <c r="H240" s="135" t="s">
        <v>162</v>
      </c>
      <c r="I240" s="49">
        <v>288.64999999999998</v>
      </c>
      <c r="J240" s="65"/>
    </row>
    <row r="241" spans="1:11" s="37" customFormat="1" ht="37.5" customHeight="1">
      <c r="A241" s="136" t="s">
        <v>163</v>
      </c>
      <c r="B241" s="669"/>
      <c r="C241" s="549"/>
      <c r="D241" s="46">
        <v>4</v>
      </c>
      <c r="E241" s="46">
        <v>2</v>
      </c>
      <c r="F241" s="46" t="s">
        <v>161</v>
      </c>
      <c r="G241" s="46" t="s">
        <v>116</v>
      </c>
      <c r="H241" s="47" t="s">
        <v>164</v>
      </c>
      <c r="I241" s="49">
        <v>10156.120000000001</v>
      </c>
      <c r="J241" s="48"/>
    </row>
    <row r="242" spans="1:11" s="37" customFormat="1" ht="36.75" customHeight="1">
      <c r="A242" s="136" t="s">
        <v>165</v>
      </c>
      <c r="B242" s="669"/>
      <c r="C242" s="549"/>
      <c r="D242" s="46">
        <v>6</v>
      </c>
      <c r="E242" s="46">
        <v>2</v>
      </c>
      <c r="F242" s="46" t="s">
        <v>161</v>
      </c>
      <c r="G242" s="46" t="s">
        <v>116</v>
      </c>
      <c r="H242" s="47" t="s">
        <v>166</v>
      </c>
      <c r="I242" s="49">
        <v>2078.7399999999998</v>
      </c>
      <c r="J242" s="48"/>
    </row>
    <row r="243" spans="1:11" s="37" customFormat="1" ht="41.25" customHeight="1">
      <c r="A243" s="136" t="s">
        <v>165</v>
      </c>
      <c r="B243" s="669"/>
      <c r="C243" s="549"/>
      <c r="D243" s="46">
        <v>8</v>
      </c>
      <c r="E243" s="46"/>
      <c r="F243" s="46">
        <v>0</v>
      </c>
      <c r="G243" s="46"/>
      <c r="H243" s="47"/>
      <c r="I243" s="49"/>
      <c r="J243" s="57" t="s">
        <v>167</v>
      </c>
    </row>
    <row r="244" spans="1:11" s="37" customFormat="1" ht="41.25" customHeight="1">
      <c r="A244" s="136" t="s">
        <v>165</v>
      </c>
      <c r="B244" s="563"/>
      <c r="C244" s="549"/>
      <c r="D244" s="46">
        <v>9</v>
      </c>
      <c r="E244" s="46">
        <v>2</v>
      </c>
      <c r="F244" s="46" t="s">
        <v>111</v>
      </c>
      <c r="G244" s="46" t="s">
        <v>116</v>
      </c>
      <c r="H244" s="47" t="s">
        <v>168</v>
      </c>
      <c r="I244" s="49">
        <v>2091.65</v>
      </c>
      <c r="J244" s="56"/>
    </row>
    <row r="245" spans="1:11" s="37" customFormat="1" ht="18.75" customHeight="1">
      <c r="A245" s="670" t="s">
        <v>134</v>
      </c>
      <c r="B245" s="671"/>
      <c r="C245" s="671"/>
      <c r="D245" s="671"/>
      <c r="E245" s="671"/>
      <c r="F245" s="671"/>
      <c r="G245" s="671"/>
      <c r="H245" s="671"/>
      <c r="I245" s="672"/>
      <c r="J245" s="137">
        <v>1044477</v>
      </c>
    </row>
    <row r="246" spans="1:11" s="78" customFormat="1" ht="18.75" customHeight="1">
      <c r="A246" s="499" t="s">
        <v>169</v>
      </c>
      <c r="B246" s="499"/>
      <c r="C246" s="499"/>
      <c r="D246" s="499"/>
      <c r="E246" s="499"/>
      <c r="F246" s="499"/>
      <c r="G246" s="499"/>
      <c r="H246" s="499"/>
      <c r="I246" s="499"/>
      <c r="J246" s="58">
        <v>2292703.7999999998</v>
      </c>
    </row>
    <row r="247" spans="1:11" s="78" customFormat="1" ht="18.75" customHeight="1">
      <c r="A247" s="499" t="s">
        <v>170</v>
      </c>
      <c r="B247" s="499"/>
      <c r="C247" s="499"/>
      <c r="D247" s="499"/>
      <c r="E247" s="499"/>
      <c r="F247" s="499"/>
      <c r="G247" s="499"/>
      <c r="H247" s="499"/>
      <c r="I247" s="499"/>
      <c r="J247" s="58">
        <v>838325.9</v>
      </c>
    </row>
    <row r="248" spans="1:11" s="78" customFormat="1" ht="18.75" customHeight="1" thickBot="1">
      <c r="A248" s="499" t="s">
        <v>602</v>
      </c>
      <c r="B248" s="499"/>
      <c r="C248" s="499"/>
      <c r="D248" s="499"/>
      <c r="E248" s="499"/>
      <c r="F248" s="499"/>
      <c r="G248" s="499"/>
      <c r="H248" s="499"/>
      <c r="I248" s="499"/>
      <c r="J248" s="140">
        <v>46325.34</v>
      </c>
    </row>
    <row r="249" spans="1:11" s="78" customFormat="1" ht="18.75" customHeight="1" thickBot="1">
      <c r="A249" s="664" t="s">
        <v>171</v>
      </c>
      <c r="B249" s="665"/>
      <c r="C249" s="665"/>
      <c r="D249" s="665"/>
      <c r="E249" s="665"/>
      <c r="F249" s="665"/>
      <c r="G249" s="665"/>
      <c r="H249" s="665"/>
      <c r="I249" s="666"/>
      <c r="J249" s="138">
        <f>SUM(J245:J248)</f>
        <v>4221832.04</v>
      </c>
      <c r="K249" s="407">
        <f>J249-J248</f>
        <v>4175506.7</v>
      </c>
    </row>
    <row r="250" spans="1:11" ht="36.75" customHeight="1">
      <c r="A250" s="497" t="s">
        <v>603</v>
      </c>
      <c r="B250" s="498"/>
      <c r="C250" s="498"/>
      <c r="D250" s="498"/>
      <c r="E250" s="498"/>
      <c r="F250" s="498"/>
      <c r="G250" s="498"/>
      <c r="H250" s="498"/>
      <c r="I250" s="498"/>
      <c r="J250" s="498"/>
    </row>
    <row r="251" spans="1:11" s="141" customFormat="1" ht="18.75" customHeight="1">
      <c r="A251" s="667" t="s">
        <v>60</v>
      </c>
      <c r="B251" s="667"/>
      <c r="C251" s="667"/>
      <c r="D251" s="667"/>
      <c r="E251" s="667"/>
      <c r="F251" s="667"/>
      <c r="G251" s="667"/>
      <c r="H251" s="667"/>
      <c r="I251" s="667"/>
      <c r="J251" s="667"/>
    </row>
    <row r="252" spans="1:11" s="37" customFormat="1" ht="18" customHeight="1">
      <c r="A252" s="649" t="s">
        <v>435</v>
      </c>
      <c r="B252" s="649"/>
      <c r="C252" s="649"/>
      <c r="D252" s="649"/>
      <c r="E252" s="649"/>
      <c r="F252" s="572"/>
      <c r="G252" s="572"/>
      <c r="H252" s="572"/>
      <c r="I252" s="572"/>
      <c r="J252" s="572"/>
    </row>
    <row r="253" spans="1:11" ht="8.25" customHeight="1"/>
    <row r="254" spans="1:11" ht="18">
      <c r="A254" s="518" t="s">
        <v>436</v>
      </c>
      <c r="B254" s="518"/>
      <c r="C254" s="518"/>
      <c r="D254" s="518"/>
      <c r="E254" s="518"/>
      <c r="F254" s="518"/>
      <c r="G254" s="518"/>
    </row>
    <row r="255" spans="1:11" ht="5.25" customHeight="1"/>
    <row r="256" spans="1:11" ht="18">
      <c r="A256" s="518" t="s">
        <v>437</v>
      </c>
      <c r="B256" s="518"/>
      <c r="C256" s="518"/>
      <c r="D256" s="518"/>
      <c r="E256" s="518"/>
      <c r="F256" s="31"/>
    </row>
    <row r="257" spans="1:10" s="35" customFormat="1" ht="19.5" customHeight="1">
      <c r="A257" s="481" t="s">
        <v>61</v>
      </c>
      <c r="B257" s="481" t="s">
        <v>62</v>
      </c>
      <c r="C257" s="483" t="s">
        <v>63</v>
      </c>
      <c r="D257" s="484"/>
      <c r="E257" s="662" t="s">
        <v>64</v>
      </c>
      <c r="F257" s="481" t="s">
        <v>65</v>
      </c>
      <c r="G257" s="481" t="s">
        <v>66</v>
      </c>
      <c r="H257" s="551" t="s">
        <v>67</v>
      </c>
      <c r="I257" s="544" t="s">
        <v>68</v>
      </c>
      <c r="J257" s="530" t="s">
        <v>69</v>
      </c>
    </row>
    <row r="258" spans="1:10" s="37" customFormat="1" ht="13.5" customHeight="1">
      <c r="A258" s="482"/>
      <c r="B258" s="482"/>
      <c r="C258" s="36" t="s">
        <v>70</v>
      </c>
      <c r="D258" s="36" t="s">
        <v>71</v>
      </c>
      <c r="E258" s="663"/>
      <c r="F258" s="482"/>
      <c r="G258" s="482"/>
      <c r="H258" s="552"/>
      <c r="I258" s="545"/>
      <c r="J258" s="531"/>
    </row>
    <row r="259" spans="1:10" s="43" customFormat="1" ht="19.5" customHeight="1">
      <c r="A259" s="79" t="s">
        <v>172</v>
      </c>
      <c r="B259" s="38">
        <v>26</v>
      </c>
      <c r="C259" s="44">
        <v>164</v>
      </c>
      <c r="D259" s="44"/>
      <c r="E259" s="68" t="s">
        <v>173</v>
      </c>
      <c r="F259" s="142" t="s">
        <v>80</v>
      </c>
      <c r="G259" s="38">
        <v>3</v>
      </c>
      <c r="H259" s="41">
        <v>6.32</v>
      </c>
      <c r="I259" s="42">
        <v>7.9</v>
      </c>
      <c r="J259" s="41">
        <v>0</v>
      </c>
    </row>
    <row r="260" spans="1:10" s="43" customFormat="1" ht="35.25" customHeight="1">
      <c r="A260" s="79" t="s">
        <v>172</v>
      </c>
      <c r="B260" s="38">
        <v>26</v>
      </c>
      <c r="C260" s="44">
        <v>172</v>
      </c>
      <c r="D260" s="44"/>
      <c r="E260" s="143" t="s">
        <v>174</v>
      </c>
      <c r="F260" s="142" t="s">
        <v>175</v>
      </c>
      <c r="G260" s="38" t="s">
        <v>116</v>
      </c>
      <c r="H260" s="41">
        <v>0.05</v>
      </c>
      <c r="I260" s="42">
        <v>0.02</v>
      </c>
      <c r="J260" s="41">
        <v>0</v>
      </c>
    </row>
    <row r="261" spans="1:10" s="43" customFormat="1" ht="35.25" customHeight="1">
      <c r="A261" s="79" t="s">
        <v>172</v>
      </c>
      <c r="B261" s="38">
        <v>26</v>
      </c>
      <c r="C261" s="44">
        <v>223</v>
      </c>
      <c r="D261" s="44"/>
      <c r="E261" s="143" t="s">
        <v>176</v>
      </c>
      <c r="F261" s="142" t="s">
        <v>80</v>
      </c>
      <c r="G261" s="38">
        <v>3</v>
      </c>
      <c r="H261" s="41">
        <v>1.21</v>
      </c>
      <c r="I261" s="42">
        <v>1.31</v>
      </c>
      <c r="J261" s="41">
        <v>0</v>
      </c>
    </row>
    <row r="262" spans="1:10" s="43" customFormat="1" ht="35.25" customHeight="1">
      <c r="A262" s="79" t="s">
        <v>172</v>
      </c>
      <c r="B262" s="38">
        <v>26</v>
      </c>
      <c r="C262" s="44">
        <v>347</v>
      </c>
      <c r="D262" s="44"/>
      <c r="E262" s="143" t="s">
        <v>177</v>
      </c>
      <c r="F262" s="142" t="s">
        <v>178</v>
      </c>
      <c r="G262" s="38"/>
      <c r="H262" s="41"/>
      <c r="I262" s="42"/>
      <c r="J262" s="41">
        <v>0</v>
      </c>
    </row>
    <row r="263" spans="1:10" s="43" customFormat="1" ht="27.75" customHeight="1">
      <c r="A263" s="144"/>
      <c r="B263" s="145"/>
      <c r="C263" s="146"/>
      <c r="D263" s="146"/>
      <c r="E263" s="147"/>
      <c r="F263" s="148"/>
      <c r="G263" s="145"/>
      <c r="H263" s="149"/>
      <c r="I263" s="150"/>
      <c r="J263" s="151" t="s">
        <v>179</v>
      </c>
    </row>
    <row r="264" spans="1:10" ht="12" customHeight="1">
      <c r="A264" s="620"/>
      <c r="B264" s="620"/>
      <c r="C264" s="620"/>
      <c r="D264" s="620"/>
      <c r="E264" s="620"/>
      <c r="F264" s="620"/>
      <c r="G264" s="620"/>
      <c r="H264" s="620"/>
      <c r="I264" s="620"/>
      <c r="J264" s="620"/>
    </row>
    <row r="265" spans="1:10" ht="26.25">
      <c r="A265" s="516" t="s">
        <v>104</v>
      </c>
      <c r="B265" s="516"/>
      <c r="C265" s="516"/>
      <c r="D265" s="516"/>
      <c r="E265" s="516"/>
      <c r="F265" s="516"/>
      <c r="G265" s="516"/>
      <c r="H265" s="516"/>
      <c r="I265" s="516"/>
      <c r="J265" s="516"/>
    </row>
    <row r="266" spans="1:10" ht="27" customHeight="1">
      <c r="A266" s="528" t="s">
        <v>438</v>
      </c>
      <c r="B266" s="528"/>
      <c r="C266" s="528"/>
      <c r="D266" s="528"/>
      <c r="E266" s="528"/>
      <c r="F266" s="518"/>
      <c r="G266" s="518"/>
      <c r="H266" s="518"/>
      <c r="I266" s="518"/>
      <c r="J266" s="518"/>
    </row>
    <row r="268" spans="1:10" ht="18">
      <c r="A268" s="32" t="s">
        <v>439</v>
      </c>
    </row>
    <row r="270" spans="1:10" ht="18">
      <c r="A270" s="518" t="s">
        <v>180</v>
      </c>
      <c r="B270" s="518"/>
      <c r="C270" s="518"/>
      <c r="D270" s="518"/>
      <c r="E270" s="518"/>
      <c r="F270" s="518"/>
      <c r="G270" s="518"/>
      <c r="H270" s="518"/>
      <c r="I270" s="518"/>
      <c r="J270" s="518"/>
    </row>
    <row r="272" spans="1:10" s="35" customFormat="1" ht="33" customHeight="1">
      <c r="A272" s="481" t="s">
        <v>181</v>
      </c>
      <c r="B272" s="481" t="s">
        <v>62</v>
      </c>
      <c r="C272" s="483" t="s">
        <v>63</v>
      </c>
      <c r="D272" s="484"/>
      <c r="E272" s="485" t="s">
        <v>105</v>
      </c>
      <c r="F272" s="607" t="s">
        <v>106</v>
      </c>
      <c r="G272" s="481" t="s">
        <v>66</v>
      </c>
      <c r="H272" s="487" t="s">
        <v>107</v>
      </c>
      <c r="I272" s="69" t="s">
        <v>108</v>
      </c>
      <c r="J272" s="530" t="s">
        <v>69</v>
      </c>
    </row>
    <row r="273" spans="1:11" s="37" customFormat="1" ht="24.95" customHeight="1">
      <c r="A273" s="482"/>
      <c r="B273" s="482"/>
      <c r="C273" s="36" t="s">
        <v>70</v>
      </c>
      <c r="D273" s="36" t="s">
        <v>71</v>
      </c>
      <c r="E273" s="486"/>
      <c r="F273" s="608"/>
      <c r="G273" s="482"/>
      <c r="H273" s="488"/>
      <c r="I273" s="70" t="s">
        <v>109</v>
      </c>
      <c r="J273" s="531"/>
    </row>
    <row r="274" spans="1:11" s="37" customFormat="1" ht="54.75" customHeight="1">
      <c r="A274" s="127" t="s">
        <v>182</v>
      </c>
      <c r="B274" s="72">
        <v>69</v>
      </c>
      <c r="C274" s="152">
        <v>19</v>
      </c>
      <c r="D274" s="72">
        <v>1</v>
      </c>
      <c r="E274" s="72">
        <v>1</v>
      </c>
      <c r="F274" s="72" t="s">
        <v>130</v>
      </c>
      <c r="G274" s="72">
        <v>3</v>
      </c>
      <c r="H274" s="91" t="s">
        <v>183</v>
      </c>
      <c r="I274" s="153">
        <f>8750000/1936.27</f>
        <v>4518.9978670330065</v>
      </c>
      <c r="J274" s="92">
        <f>I274*100</f>
        <v>451899.78670330066</v>
      </c>
    </row>
    <row r="275" spans="1:11" s="37" customFormat="1" ht="34.5" customHeight="1">
      <c r="A275" s="651" t="s">
        <v>134</v>
      </c>
      <c r="B275" s="652"/>
      <c r="C275" s="652"/>
      <c r="D275" s="652"/>
      <c r="E275" s="652"/>
      <c r="F275" s="652"/>
      <c r="G275" s="652"/>
      <c r="H275" s="652"/>
      <c r="I275" s="653"/>
      <c r="J275" s="58">
        <f>SUM(J274)</f>
        <v>451899.78670330066</v>
      </c>
    </row>
    <row r="276" spans="1:11" s="59" customFormat="1" ht="34.5" customHeight="1" thickBot="1">
      <c r="A276" s="656" t="s">
        <v>184</v>
      </c>
      <c r="B276" s="657"/>
      <c r="C276" s="657"/>
      <c r="D276" s="657"/>
      <c r="E276" s="657"/>
      <c r="F276" s="657"/>
      <c r="G276" s="657"/>
      <c r="H276" s="657"/>
      <c r="I276" s="658"/>
      <c r="J276" s="154">
        <v>373212.36</v>
      </c>
    </row>
    <row r="277" spans="1:11" s="37" customFormat="1" ht="24.95" customHeight="1" thickBot="1">
      <c r="A277" s="659" t="s">
        <v>171</v>
      </c>
      <c r="B277" s="660"/>
      <c r="C277" s="660"/>
      <c r="D277" s="660"/>
      <c r="E277" s="661"/>
      <c r="F277" s="617"/>
      <c r="G277" s="617"/>
      <c r="H277" s="617"/>
      <c r="I277" s="617"/>
      <c r="J277" s="155">
        <f>SUM(J275:J276)</f>
        <v>825112.14670330065</v>
      </c>
      <c r="K277" s="299">
        <f>J277-796512.67</f>
        <v>28599.476703300606</v>
      </c>
    </row>
    <row r="278" spans="1:11" s="37" customFormat="1" ht="49.5" customHeight="1">
      <c r="A278" s="497" t="s">
        <v>604</v>
      </c>
      <c r="B278" s="497"/>
      <c r="C278" s="497"/>
      <c r="D278" s="497"/>
      <c r="E278" s="497"/>
      <c r="F278" s="497"/>
      <c r="G278" s="497"/>
      <c r="H278" s="497"/>
      <c r="I278" s="497"/>
      <c r="J278" s="497"/>
    </row>
    <row r="279" spans="1:11" s="37" customFormat="1" ht="24.95" customHeight="1">
      <c r="A279" s="139"/>
      <c r="B279" s="139"/>
      <c r="C279" s="139"/>
      <c r="D279" s="139"/>
      <c r="E279" s="139"/>
      <c r="F279" s="139"/>
      <c r="G279" s="139"/>
      <c r="H279" s="139"/>
      <c r="I279" s="139"/>
      <c r="J279" s="140"/>
    </row>
    <row r="280" spans="1:11" s="37" customFormat="1" ht="54" customHeight="1">
      <c r="A280" s="121" t="s">
        <v>182</v>
      </c>
      <c r="B280" s="90">
        <v>69</v>
      </c>
      <c r="C280" s="72">
        <v>19</v>
      </c>
      <c r="D280" s="152">
        <v>2</v>
      </c>
      <c r="E280" s="72">
        <v>1</v>
      </c>
      <c r="F280" s="72" t="s">
        <v>130</v>
      </c>
      <c r="G280" s="72">
        <v>3</v>
      </c>
      <c r="H280" s="91" t="s">
        <v>185</v>
      </c>
      <c r="I280" s="153">
        <v>1547.31</v>
      </c>
      <c r="J280" s="92">
        <f>I280*100</f>
        <v>154731</v>
      </c>
    </row>
    <row r="281" spans="1:11" s="78" customFormat="1" ht="24.95" customHeight="1">
      <c r="A281" s="493" t="s">
        <v>169</v>
      </c>
      <c r="B281" s="494"/>
      <c r="C281" s="494"/>
      <c r="D281" s="494"/>
      <c r="E281" s="494"/>
      <c r="F281" s="494"/>
      <c r="G281" s="494"/>
      <c r="H281" s="494"/>
      <c r="I281" s="495"/>
      <c r="J281" s="107">
        <v>231034.52</v>
      </c>
    </row>
    <row r="282" spans="1:11" s="59" customFormat="1" ht="34.5" customHeight="1">
      <c r="A282" s="634" t="s">
        <v>134</v>
      </c>
      <c r="B282" s="635"/>
      <c r="C282" s="635"/>
      <c r="D282" s="635"/>
      <c r="E282" s="635"/>
      <c r="F282" s="635"/>
      <c r="G282" s="635"/>
      <c r="H282" s="635"/>
      <c r="I282" s="636"/>
      <c r="J282" s="58">
        <f>SUM(J280:J281)</f>
        <v>385765.52</v>
      </c>
    </row>
    <row r="283" spans="1:11" s="37" customFormat="1" ht="34.5" customHeight="1">
      <c r="A283" s="655" t="s">
        <v>186</v>
      </c>
      <c r="B283" s="655"/>
      <c r="C283" s="655"/>
      <c r="D283" s="655"/>
      <c r="E283" s="655"/>
      <c r="F283" s="655"/>
      <c r="G283" s="655"/>
      <c r="H283" s="655"/>
      <c r="I283" s="655"/>
      <c r="J283" s="655"/>
    </row>
    <row r="284" spans="1:11" ht="23.25" customHeight="1">
      <c r="A284" s="516" t="s">
        <v>104</v>
      </c>
      <c r="B284" s="516"/>
      <c r="C284" s="516"/>
      <c r="D284" s="516"/>
      <c r="E284" s="516"/>
      <c r="F284" s="516"/>
      <c r="G284" s="516"/>
      <c r="H284" s="516"/>
      <c r="I284" s="516"/>
      <c r="J284" s="516"/>
    </row>
    <row r="285" spans="1:11" ht="18.75" customHeight="1">
      <c r="A285" s="528" t="s">
        <v>587</v>
      </c>
      <c r="B285" s="528"/>
      <c r="C285" s="528"/>
      <c r="D285" s="528"/>
      <c r="E285" s="528"/>
      <c r="F285" s="518"/>
      <c r="G285" s="518"/>
      <c r="H285" s="518"/>
      <c r="I285" s="518"/>
      <c r="J285" s="518"/>
    </row>
    <row r="286" spans="1:11" ht="9" customHeight="1"/>
    <row r="287" spans="1:11" ht="25.5" customHeight="1">
      <c r="A287" s="32" t="s">
        <v>441</v>
      </c>
    </row>
    <row r="288" spans="1:11" ht="25.5" customHeight="1"/>
    <row r="289" spans="1:10" ht="35.25" customHeight="1">
      <c r="A289" s="649" t="s">
        <v>187</v>
      </c>
      <c r="B289" s="649"/>
      <c r="C289" s="649"/>
      <c r="D289" s="649"/>
      <c r="E289" s="649"/>
      <c r="F289" s="649"/>
      <c r="G289" s="649"/>
      <c r="H289" s="649"/>
      <c r="I289" s="649"/>
      <c r="J289" s="649"/>
    </row>
    <row r="291" spans="1:10" s="35" customFormat="1" ht="33" customHeight="1">
      <c r="A291" s="481" t="s">
        <v>61</v>
      </c>
      <c r="B291" s="481" t="s">
        <v>62</v>
      </c>
      <c r="C291" s="483" t="s">
        <v>63</v>
      </c>
      <c r="D291" s="484"/>
      <c r="E291" s="485" t="s">
        <v>105</v>
      </c>
      <c r="F291" s="607" t="s">
        <v>106</v>
      </c>
      <c r="G291" s="481" t="s">
        <v>66</v>
      </c>
      <c r="H291" s="487" t="s">
        <v>107</v>
      </c>
      <c r="I291" s="69" t="s">
        <v>108</v>
      </c>
      <c r="J291" s="530" t="s">
        <v>69</v>
      </c>
    </row>
    <row r="292" spans="1:10" s="37" customFormat="1" ht="29.25" customHeight="1">
      <c r="A292" s="482"/>
      <c r="B292" s="482"/>
      <c r="C292" s="36" t="s">
        <v>70</v>
      </c>
      <c r="D292" s="36" t="s">
        <v>71</v>
      </c>
      <c r="E292" s="486"/>
      <c r="F292" s="608"/>
      <c r="G292" s="482"/>
      <c r="H292" s="488"/>
      <c r="I292" s="70" t="s">
        <v>109</v>
      </c>
      <c r="J292" s="531"/>
    </row>
    <row r="293" spans="1:10" s="37" customFormat="1" ht="30" customHeight="1">
      <c r="A293" s="156" t="s">
        <v>188</v>
      </c>
      <c r="B293" s="46">
        <v>56</v>
      </c>
      <c r="C293" s="46">
        <v>323</v>
      </c>
      <c r="D293" s="46">
        <v>1</v>
      </c>
      <c r="E293" s="46">
        <v>2</v>
      </c>
      <c r="F293" s="46" t="s">
        <v>189</v>
      </c>
      <c r="G293" s="46" t="s">
        <v>116</v>
      </c>
      <c r="H293" s="47" t="s">
        <v>190</v>
      </c>
      <c r="I293" s="49">
        <v>16035.99</v>
      </c>
      <c r="J293" s="48">
        <f>(I293*100)</f>
        <v>1603599</v>
      </c>
    </row>
    <row r="294" spans="1:10" s="37" customFormat="1" ht="34.5" customHeight="1">
      <c r="A294" s="71" t="s">
        <v>191</v>
      </c>
      <c r="B294" s="46"/>
      <c r="C294" s="46"/>
      <c r="D294" s="46">
        <v>2</v>
      </c>
      <c r="E294" s="46"/>
      <c r="F294" s="157" t="s">
        <v>442</v>
      </c>
      <c r="G294" s="46"/>
      <c r="H294" s="47"/>
      <c r="I294" s="49"/>
      <c r="J294" s="48">
        <f t="shared" ref="J294:J314" si="1">(I294*100)</f>
        <v>0</v>
      </c>
    </row>
    <row r="295" spans="1:10" s="37" customFormat="1" ht="37.5" customHeight="1">
      <c r="A295" s="71" t="s">
        <v>191</v>
      </c>
      <c r="B295" s="46"/>
      <c r="C295" s="46"/>
      <c r="D295" s="46">
        <v>3</v>
      </c>
      <c r="E295" s="46"/>
      <c r="F295" s="158" t="s">
        <v>443</v>
      </c>
      <c r="G295" s="46"/>
      <c r="H295" s="47"/>
      <c r="I295" s="49"/>
      <c r="J295" s="48">
        <f t="shared" si="1"/>
        <v>0</v>
      </c>
    </row>
    <row r="296" spans="1:10" s="37" customFormat="1" ht="35.25" customHeight="1">
      <c r="A296" s="71" t="s">
        <v>191</v>
      </c>
      <c r="B296" s="46"/>
      <c r="C296" s="46"/>
      <c r="D296" s="46">
        <v>4</v>
      </c>
      <c r="E296" s="46"/>
      <c r="F296" s="158" t="s">
        <v>443</v>
      </c>
      <c r="G296" s="46"/>
      <c r="H296" s="47"/>
      <c r="I296" s="49"/>
      <c r="J296" s="48">
        <f t="shared" si="1"/>
        <v>0</v>
      </c>
    </row>
    <row r="297" spans="1:10" s="37" customFormat="1" ht="38.25" customHeight="1">
      <c r="A297" s="71" t="s">
        <v>191</v>
      </c>
      <c r="B297" s="46"/>
      <c r="C297" s="46"/>
      <c r="D297" s="46">
        <v>5</v>
      </c>
      <c r="E297" s="46"/>
      <c r="F297" s="71" t="s">
        <v>443</v>
      </c>
      <c r="G297" s="46"/>
      <c r="H297" s="47"/>
      <c r="I297" s="49"/>
      <c r="J297" s="48">
        <f t="shared" si="1"/>
        <v>0</v>
      </c>
    </row>
    <row r="298" spans="1:10" s="37" customFormat="1" ht="26.25" customHeight="1">
      <c r="A298" s="156" t="s">
        <v>192</v>
      </c>
      <c r="B298" s="46"/>
      <c r="C298" s="46"/>
      <c r="D298" s="46">
        <v>6</v>
      </c>
      <c r="E298" s="46">
        <v>2</v>
      </c>
      <c r="F298" s="46" t="s">
        <v>193</v>
      </c>
      <c r="G298" s="46"/>
      <c r="H298" s="47" t="s">
        <v>194</v>
      </c>
      <c r="I298" s="49">
        <v>11620.28</v>
      </c>
      <c r="J298" s="48">
        <f t="shared" si="1"/>
        <v>1162028</v>
      </c>
    </row>
    <row r="299" spans="1:10" s="37" customFormat="1" ht="26.25" customHeight="1">
      <c r="A299" s="156" t="s">
        <v>195</v>
      </c>
      <c r="B299" s="46"/>
      <c r="C299" s="46"/>
      <c r="D299" s="46">
        <v>8</v>
      </c>
      <c r="E299" s="46">
        <v>2</v>
      </c>
      <c r="F299" s="46" t="s">
        <v>196</v>
      </c>
      <c r="G299" s="46"/>
      <c r="H299" s="47"/>
      <c r="I299" s="49">
        <v>330</v>
      </c>
      <c r="J299" s="48">
        <f>I299*50</f>
        <v>16500</v>
      </c>
    </row>
    <row r="300" spans="1:10" s="37" customFormat="1" ht="24" customHeight="1">
      <c r="A300" s="156" t="s">
        <v>195</v>
      </c>
      <c r="B300" s="46"/>
      <c r="C300" s="46"/>
      <c r="D300" s="46">
        <v>10</v>
      </c>
      <c r="E300" s="46">
        <v>2</v>
      </c>
      <c r="F300" s="46" t="s">
        <v>196</v>
      </c>
      <c r="G300" s="46"/>
      <c r="H300" s="47"/>
      <c r="I300" s="49">
        <v>330</v>
      </c>
      <c r="J300" s="48">
        <f>I300*50</f>
        <v>16500</v>
      </c>
    </row>
    <row r="301" spans="1:10" s="37" customFormat="1" ht="24" customHeight="1">
      <c r="A301" s="156" t="s">
        <v>197</v>
      </c>
      <c r="B301" s="46"/>
      <c r="C301" s="46"/>
      <c r="D301" s="46">
        <v>11</v>
      </c>
      <c r="E301" s="46">
        <v>2</v>
      </c>
      <c r="F301" s="46" t="s">
        <v>193</v>
      </c>
      <c r="G301" s="46" t="s">
        <v>116</v>
      </c>
      <c r="H301" s="47" t="s">
        <v>198</v>
      </c>
      <c r="I301" s="49">
        <v>17662.830000000002</v>
      </c>
      <c r="J301" s="48">
        <f t="shared" si="1"/>
        <v>1766283.0000000002</v>
      </c>
    </row>
    <row r="302" spans="1:10" s="37" customFormat="1" ht="24.75" customHeight="1">
      <c r="A302" s="156" t="s">
        <v>197</v>
      </c>
      <c r="B302" s="46"/>
      <c r="C302" s="46"/>
      <c r="D302" s="46">
        <v>12</v>
      </c>
      <c r="E302" s="46">
        <v>2</v>
      </c>
      <c r="F302" s="46" t="s">
        <v>193</v>
      </c>
      <c r="G302" s="46" t="s">
        <v>116</v>
      </c>
      <c r="H302" s="47" t="s">
        <v>199</v>
      </c>
      <c r="I302" s="49">
        <v>18127.64</v>
      </c>
      <c r="J302" s="48">
        <f t="shared" si="1"/>
        <v>1812764</v>
      </c>
    </row>
    <row r="303" spans="1:10" s="37" customFormat="1" ht="36" customHeight="1">
      <c r="A303" s="156" t="s">
        <v>200</v>
      </c>
      <c r="B303" s="46"/>
      <c r="C303" s="46"/>
      <c r="D303" s="46">
        <v>13</v>
      </c>
      <c r="E303" s="46"/>
      <c r="F303" s="158" t="s">
        <v>444</v>
      </c>
      <c r="G303" s="46"/>
      <c r="H303" s="47"/>
      <c r="I303" s="49"/>
      <c r="J303" s="48">
        <f t="shared" si="1"/>
        <v>0</v>
      </c>
    </row>
    <row r="304" spans="1:10" s="37" customFormat="1" ht="24" customHeight="1">
      <c r="A304" s="651" t="s">
        <v>201</v>
      </c>
      <c r="B304" s="652"/>
      <c r="C304" s="652"/>
      <c r="D304" s="652"/>
      <c r="E304" s="652"/>
      <c r="F304" s="652"/>
      <c r="G304" s="652"/>
      <c r="H304" s="652"/>
      <c r="I304" s="653"/>
      <c r="J304" s="48">
        <f>SUM(J293:J303)</f>
        <v>6377674</v>
      </c>
    </row>
    <row r="305" spans="1:10" ht="23.25" customHeight="1">
      <c r="A305" s="516" t="s">
        <v>104</v>
      </c>
      <c r="B305" s="516"/>
      <c r="C305" s="516"/>
      <c r="D305" s="516"/>
      <c r="E305" s="516"/>
      <c r="F305" s="516"/>
      <c r="G305" s="516"/>
      <c r="H305" s="516"/>
      <c r="I305" s="516"/>
      <c r="J305" s="516"/>
    </row>
    <row r="306" spans="1:10" ht="18.75" customHeight="1">
      <c r="A306" s="528" t="s">
        <v>440</v>
      </c>
      <c r="B306" s="528"/>
      <c r="C306" s="528"/>
      <c r="D306" s="528"/>
      <c r="E306" s="528"/>
      <c r="F306" s="518"/>
      <c r="G306" s="518"/>
      <c r="H306" s="518"/>
      <c r="I306" s="518"/>
      <c r="J306" s="518"/>
    </row>
    <row r="307" spans="1:10" ht="9" customHeight="1"/>
    <row r="308" spans="1:10" ht="25.5" customHeight="1">
      <c r="A308" s="32" t="s">
        <v>441</v>
      </c>
    </row>
    <row r="309" spans="1:10" s="35" customFormat="1" ht="33" customHeight="1">
      <c r="A309" s="481" t="s">
        <v>61</v>
      </c>
      <c r="B309" s="481" t="s">
        <v>62</v>
      </c>
      <c r="C309" s="483" t="s">
        <v>63</v>
      </c>
      <c r="D309" s="484"/>
      <c r="E309" s="485" t="s">
        <v>105</v>
      </c>
      <c r="F309" s="607" t="s">
        <v>106</v>
      </c>
      <c r="G309" s="481" t="s">
        <v>66</v>
      </c>
      <c r="H309" s="487" t="s">
        <v>107</v>
      </c>
      <c r="I309" s="69" t="s">
        <v>108</v>
      </c>
      <c r="J309" s="530" t="s">
        <v>69</v>
      </c>
    </row>
    <row r="310" spans="1:10" s="37" customFormat="1" ht="29.25" customHeight="1">
      <c r="A310" s="482"/>
      <c r="B310" s="482"/>
      <c r="C310" s="36" t="s">
        <v>70</v>
      </c>
      <c r="D310" s="36" t="s">
        <v>71</v>
      </c>
      <c r="E310" s="486"/>
      <c r="F310" s="608"/>
      <c r="G310" s="482"/>
      <c r="H310" s="488"/>
      <c r="I310" s="70" t="s">
        <v>109</v>
      </c>
      <c r="J310" s="531"/>
    </row>
    <row r="311" spans="1:10" s="37" customFormat="1" ht="34.5" customHeight="1">
      <c r="A311" s="651" t="s">
        <v>201</v>
      </c>
      <c r="B311" s="652"/>
      <c r="C311" s="652"/>
      <c r="D311" s="652"/>
      <c r="E311" s="652"/>
      <c r="F311" s="652"/>
      <c r="G311" s="652"/>
      <c r="H311" s="652"/>
      <c r="I311" s="653"/>
      <c r="J311" s="48">
        <f>J304</f>
        <v>6377674</v>
      </c>
    </row>
    <row r="312" spans="1:10" s="37" customFormat="1" ht="30" customHeight="1">
      <c r="A312" s="71" t="s">
        <v>202</v>
      </c>
      <c r="B312" s="46">
        <v>56</v>
      </c>
      <c r="C312" s="46">
        <v>323</v>
      </c>
      <c r="D312" s="46">
        <v>15</v>
      </c>
      <c r="E312" s="46"/>
      <c r="F312" s="46" t="s">
        <v>203</v>
      </c>
      <c r="G312" s="46"/>
      <c r="H312" s="47"/>
      <c r="I312" s="49"/>
      <c r="J312" s="48">
        <f t="shared" si="1"/>
        <v>0</v>
      </c>
    </row>
    <row r="313" spans="1:10" s="37" customFormat="1" ht="30" customHeight="1">
      <c r="A313" s="71" t="s">
        <v>202</v>
      </c>
      <c r="B313" s="46"/>
      <c r="C313" s="46"/>
      <c r="D313" s="46">
        <v>16</v>
      </c>
      <c r="E313" s="46"/>
      <c r="F313" s="46" t="s">
        <v>203</v>
      </c>
      <c r="G313" s="46"/>
      <c r="H313" s="47"/>
      <c r="I313" s="49"/>
      <c r="J313" s="48">
        <f t="shared" si="1"/>
        <v>0</v>
      </c>
    </row>
    <row r="314" spans="1:10" s="37" customFormat="1" ht="30" customHeight="1">
      <c r="A314" s="71" t="s">
        <v>202</v>
      </c>
      <c r="B314" s="46"/>
      <c r="C314" s="46"/>
      <c r="D314" s="46">
        <v>17</v>
      </c>
      <c r="E314" s="46"/>
      <c r="F314" s="46" t="s">
        <v>203</v>
      </c>
      <c r="G314" s="46"/>
      <c r="H314" s="47"/>
      <c r="I314" s="49"/>
      <c r="J314" s="48">
        <f t="shared" si="1"/>
        <v>0</v>
      </c>
    </row>
    <row r="315" spans="1:10" s="37" customFormat="1" ht="24.95" customHeight="1">
      <c r="A315" s="654" t="s">
        <v>134</v>
      </c>
      <c r="B315" s="654"/>
      <c r="C315" s="654"/>
      <c r="D315" s="654"/>
      <c r="E315" s="654"/>
      <c r="F315" s="654"/>
      <c r="G315" s="654"/>
      <c r="H315" s="654"/>
      <c r="I315" s="654"/>
      <c r="J315" s="58">
        <f>SUM(J311:J314)</f>
        <v>6377674</v>
      </c>
    </row>
    <row r="316" spans="1:10" s="37" customFormat="1" ht="9.75" customHeight="1">
      <c r="A316" s="105"/>
      <c r="B316" s="105"/>
      <c r="C316" s="105"/>
      <c r="D316" s="105"/>
      <c r="E316" s="105"/>
      <c r="F316" s="105"/>
      <c r="G316" s="105"/>
      <c r="H316" s="105"/>
      <c r="I316" s="105"/>
      <c r="J316" s="140"/>
    </row>
    <row r="317" spans="1:10" s="59" customFormat="1" ht="23.25" customHeight="1">
      <c r="A317" s="532" t="s">
        <v>204</v>
      </c>
      <c r="B317" s="533"/>
      <c r="C317" s="533"/>
      <c r="D317" s="533"/>
      <c r="E317" s="533"/>
      <c r="F317" s="533"/>
      <c r="G317" s="533"/>
      <c r="H317" s="533"/>
      <c r="I317" s="534"/>
      <c r="J317" s="58">
        <v>4428994.95</v>
      </c>
    </row>
    <row r="318" spans="1:10" s="37" customFormat="1" ht="24.95" customHeight="1">
      <c r="A318" s="546" t="s">
        <v>171</v>
      </c>
      <c r="B318" s="547"/>
      <c r="C318" s="547"/>
      <c r="D318" s="547"/>
      <c r="E318" s="548"/>
      <c r="F318" s="496"/>
      <c r="G318" s="496"/>
      <c r="H318" s="496"/>
      <c r="I318" s="496"/>
      <c r="J318" s="58">
        <f>J315+J317</f>
        <v>10806668.949999999</v>
      </c>
    </row>
    <row r="319" spans="1:10" s="37" customFormat="1" ht="53.25" customHeight="1">
      <c r="A319" s="497" t="s">
        <v>205</v>
      </c>
      <c r="B319" s="497"/>
      <c r="C319" s="497"/>
      <c r="D319" s="497"/>
      <c r="E319" s="497"/>
      <c r="F319" s="497"/>
      <c r="G319" s="497"/>
      <c r="H319" s="497"/>
      <c r="I319" s="497"/>
      <c r="J319" s="497"/>
    </row>
    <row r="320" spans="1:10" ht="36" customHeight="1" thickBot="1">
      <c r="A320" s="650"/>
      <c r="B320" s="650"/>
      <c r="C320" s="650"/>
      <c r="D320" s="650"/>
      <c r="E320" s="650"/>
      <c r="F320" s="650"/>
      <c r="G320" s="650"/>
      <c r="H320" s="650"/>
      <c r="I320" s="650"/>
      <c r="J320" s="650"/>
    </row>
    <row r="321" spans="1:10" ht="48" customHeight="1" thickTop="1" thickBot="1">
      <c r="A321" s="535" t="s">
        <v>206</v>
      </c>
      <c r="B321" s="536"/>
      <c r="C321" s="536"/>
      <c r="D321" s="536"/>
      <c r="E321" s="536"/>
      <c r="F321" s="536"/>
      <c r="G321" s="536"/>
      <c r="H321" s="536"/>
      <c r="I321" s="536"/>
      <c r="J321" s="537"/>
    </row>
    <row r="322" spans="1:10" ht="27.75" customHeight="1" thickTop="1">
      <c r="A322" s="516" t="s">
        <v>207</v>
      </c>
      <c r="B322" s="516"/>
      <c r="C322" s="516"/>
      <c r="D322" s="516"/>
      <c r="E322" s="516"/>
      <c r="F322" s="641"/>
      <c r="G322" s="641"/>
      <c r="H322" s="641"/>
      <c r="I322" s="641"/>
      <c r="J322" s="641"/>
    </row>
    <row r="323" spans="1:10" s="37" customFormat="1" ht="16.5" customHeight="1">
      <c r="A323" s="59" t="s">
        <v>445</v>
      </c>
      <c r="I323" s="12"/>
    </row>
    <row r="324" spans="1:10" s="37" customFormat="1" ht="16.5" customHeight="1">
      <c r="I324" s="12"/>
    </row>
    <row r="325" spans="1:10" s="37" customFormat="1" ht="22.5" customHeight="1">
      <c r="I325" s="12"/>
    </row>
    <row r="326" spans="1:10" s="37" customFormat="1" ht="28.5" customHeight="1">
      <c r="A326" s="59" t="s">
        <v>446</v>
      </c>
      <c r="I326" s="12"/>
    </row>
    <row r="327" spans="1:10" s="37" customFormat="1" ht="27" customHeight="1">
      <c r="A327" s="572" t="s">
        <v>447</v>
      </c>
      <c r="B327" s="572"/>
      <c r="C327" s="572"/>
      <c r="D327" s="572"/>
      <c r="E327" s="572"/>
      <c r="F327" s="572"/>
      <c r="G327" s="572"/>
      <c r="H327" s="572"/>
      <c r="I327" s="572"/>
    </row>
    <row r="328" spans="1:10" s="104" customFormat="1" ht="27" customHeight="1">
      <c r="A328" s="159"/>
      <c r="I328" s="160"/>
    </row>
    <row r="329" spans="1:10" s="35" customFormat="1" ht="33" customHeight="1">
      <c r="A329" s="549" t="s">
        <v>61</v>
      </c>
      <c r="B329" s="549" t="s">
        <v>62</v>
      </c>
      <c r="C329" s="549" t="s">
        <v>63</v>
      </c>
      <c r="D329" s="549"/>
      <c r="E329" s="550" t="s">
        <v>105</v>
      </c>
      <c r="F329" s="549" t="s">
        <v>106</v>
      </c>
      <c r="G329" s="549" t="s">
        <v>66</v>
      </c>
      <c r="H329" s="642" t="s">
        <v>107</v>
      </c>
      <c r="I329" s="69" t="s">
        <v>108</v>
      </c>
      <c r="J329" s="597" t="s">
        <v>69</v>
      </c>
    </row>
    <row r="330" spans="1:10" s="37" customFormat="1" ht="24.95" customHeight="1">
      <c r="A330" s="549"/>
      <c r="B330" s="549"/>
      <c r="C330" s="36" t="s">
        <v>70</v>
      </c>
      <c r="D330" s="36" t="s">
        <v>71</v>
      </c>
      <c r="E330" s="550"/>
      <c r="F330" s="549"/>
      <c r="G330" s="549"/>
      <c r="H330" s="642"/>
      <c r="I330" s="70" t="s">
        <v>109</v>
      </c>
      <c r="J330" s="597"/>
    </row>
    <row r="331" spans="1:10" s="37" customFormat="1" ht="96" customHeight="1">
      <c r="A331" s="161" t="s">
        <v>208</v>
      </c>
      <c r="B331" s="162">
        <v>11</v>
      </c>
      <c r="C331" s="161" t="s">
        <v>209</v>
      </c>
      <c r="D331" s="162"/>
      <c r="E331" s="162"/>
      <c r="F331" s="162" t="s">
        <v>130</v>
      </c>
      <c r="G331" s="162" t="s">
        <v>116</v>
      </c>
      <c r="H331" s="163" t="s">
        <v>210</v>
      </c>
      <c r="I331" s="164">
        <v>5794.67</v>
      </c>
      <c r="J331" s="165">
        <f>I331*100</f>
        <v>579467</v>
      </c>
    </row>
    <row r="332" spans="1:10" s="37" customFormat="1" ht="39" customHeight="1">
      <c r="A332" s="643" t="s">
        <v>211</v>
      </c>
      <c r="B332" s="644"/>
      <c r="C332" s="644"/>
      <c r="D332" s="644"/>
      <c r="E332" s="644"/>
      <c r="F332" s="644"/>
      <c r="G332" s="644"/>
      <c r="H332" s="644"/>
      <c r="I332" s="645"/>
      <c r="J332" s="166">
        <v>356696.68</v>
      </c>
    </row>
    <row r="333" spans="1:10" ht="24" customHeight="1">
      <c r="A333" s="646" t="s">
        <v>212</v>
      </c>
      <c r="B333" s="647"/>
      <c r="C333" s="647"/>
      <c r="D333" s="647"/>
      <c r="E333" s="647"/>
      <c r="F333" s="647"/>
      <c r="G333" s="647"/>
      <c r="H333" s="647"/>
      <c r="I333" s="648"/>
      <c r="J333" s="167">
        <f>J331+J332</f>
        <v>936163.67999999993</v>
      </c>
    </row>
    <row r="334" spans="1:10" s="37" customFormat="1" ht="45" customHeight="1">
      <c r="A334" s="649"/>
      <c r="B334" s="649"/>
      <c r="C334" s="649"/>
      <c r="D334" s="649"/>
      <c r="E334" s="649"/>
      <c r="F334" s="649"/>
      <c r="G334" s="649"/>
      <c r="H334" s="649"/>
      <c r="I334" s="649"/>
      <c r="J334" s="649"/>
    </row>
    <row r="335" spans="1:10" s="37" customFormat="1" ht="12.75" customHeight="1">
      <c r="A335" s="59"/>
      <c r="I335" s="12"/>
    </row>
    <row r="336" spans="1:10" s="37" customFormat="1" ht="18.75" customHeight="1" thickBot="1">
      <c r="I336" s="12"/>
    </row>
    <row r="337" spans="1:11" ht="48" customHeight="1" thickTop="1" thickBot="1">
      <c r="A337" s="535" t="s">
        <v>213</v>
      </c>
      <c r="B337" s="536"/>
      <c r="C337" s="536"/>
      <c r="D337" s="536"/>
      <c r="E337" s="536"/>
      <c r="F337" s="536"/>
      <c r="G337" s="536"/>
      <c r="H337" s="536"/>
      <c r="I337" s="536"/>
      <c r="J337" s="537"/>
    </row>
    <row r="338" spans="1:11" s="34" customFormat="1" ht="21.75" customHeight="1" thickTop="1">
      <c r="A338" s="516" t="s">
        <v>207</v>
      </c>
      <c r="B338" s="516"/>
      <c r="C338" s="516"/>
      <c r="D338" s="516"/>
      <c r="E338" s="516"/>
      <c r="F338" s="516"/>
      <c r="G338" s="516"/>
      <c r="H338" s="516"/>
      <c r="I338" s="516"/>
      <c r="J338" s="516"/>
    </row>
    <row r="339" spans="1:11" s="104" customFormat="1" ht="15.75">
      <c r="A339" s="561" t="s">
        <v>214</v>
      </c>
      <c r="B339" s="561"/>
      <c r="C339" s="561"/>
      <c r="D339" s="561"/>
      <c r="E339" s="561"/>
      <c r="F339" s="561"/>
      <c r="G339" s="561"/>
      <c r="H339" s="561"/>
      <c r="I339" s="561"/>
      <c r="J339" s="561"/>
    </row>
    <row r="340" spans="1:11" s="104" customFormat="1" ht="15.75">
      <c r="A340" s="561" t="s">
        <v>448</v>
      </c>
      <c r="B340" s="561"/>
      <c r="C340" s="561"/>
      <c r="D340" s="561"/>
      <c r="E340" s="561"/>
      <c r="F340" s="561"/>
      <c r="G340" s="561"/>
      <c r="H340" s="561"/>
      <c r="I340" s="561"/>
      <c r="J340" s="561"/>
    </row>
    <row r="341" spans="1:11" s="104" customFormat="1" ht="18" customHeight="1">
      <c r="A341" s="561" t="s">
        <v>449</v>
      </c>
      <c r="B341" s="561"/>
      <c r="C341" s="561"/>
      <c r="D341" s="561"/>
      <c r="E341" s="561"/>
      <c r="F341" s="561"/>
      <c r="G341" s="561"/>
      <c r="H341" s="561"/>
      <c r="I341" s="561"/>
      <c r="J341" s="561"/>
    </row>
    <row r="342" spans="1:11" s="104" customFormat="1" ht="25.5" customHeight="1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</row>
    <row r="343" spans="1:11" s="35" customFormat="1" ht="27" customHeight="1">
      <c r="A343" s="549" t="s">
        <v>61</v>
      </c>
      <c r="B343" s="549" t="s">
        <v>62</v>
      </c>
      <c r="C343" s="549" t="s">
        <v>63</v>
      </c>
      <c r="D343" s="549"/>
      <c r="E343" s="550" t="s">
        <v>105</v>
      </c>
      <c r="F343" s="549" t="s">
        <v>106</v>
      </c>
      <c r="G343" s="549" t="s">
        <v>66</v>
      </c>
      <c r="H343" s="642" t="s">
        <v>107</v>
      </c>
      <c r="I343" s="69" t="s">
        <v>108</v>
      </c>
      <c r="J343" s="597" t="s">
        <v>69</v>
      </c>
    </row>
    <row r="344" spans="1:11" s="37" customFormat="1" ht="18.75" customHeight="1">
      <c r="A344" s="549"/>
      <c r="B344" s="549"/>
      <c r="C344" s="36" t="s">
        <v>70</v>
      </c>
      <c r="D344" s="36" t="s">
        <v>71</v>
      </c>
      <c r="E344" s="550"/>
      <c r="F344" s="549"/>
      <c r="G344" s="549"/>
      <c r="H344" s="642"/>
      <c r="I344" s="70" t="s">
        <v>109</v>
      </c>
      <c r="J344" s="597"/>
    </row>
    <row r="345" spans="1:11" s="37" customFormat="1" ht="18.75" customHeight="1">
      <c r="A345" s="72"/>
      <c r="B345" s="549">
        <v>37</v>
      </c>
      <c r="C345" s="36">
        <v>1225</v>
      </c>
      <c r="D345" s="36">
        <v>1</v>
      </c>
      <c r="E345" s="121"/>
      <c r="F345" s="72" t="s">
        <v>130</v>
      </c>
      <c r="G345" s="72" t="s">
        <v>116</v>
      </c>
      <c r="H345" s="169" t="s">
        <v>215</v>
      </c>
      <c r="I345" s="49">
        <v>6322.69</v>
      </c>
      <c r="J345" s="170">
        <f>I345*100</f>
        <v>632269</v>
      </c>
    </row>
    <row r="346" spans="1:11" s="104" customFormat="1" ht="135" customHeight="1" thickBot="1">
      <c r="A346" s="90" t="s">
        <v>216</v>
      </c>
      <c r="B346" s="549"/>
      <c r="C346" s="71" t="s">
        <v>217</v>
      </c>
      <c r="D346" s="36"/>
      <c r="E346" s="36"/>
      <c r="F346" s="36"/>
      <c r="G346" s="36"/>
      <c r="H346" s="122"/>
      <c r="I346" s="171"/>
      <c r="J346" s="172"/>
    </row>
    <row r="347" spans="1:11" s="59" customFormat="1" ht="34.5" customHeight="1">
      <c r="A347" s="500" t="s">
        <v>218</v>
      </c>
      <c r="B347" s="501"/>
      <c r="C347" s="501"/>
      <c r="D347" s="501"/>
      <c r="E347" s="501"/>
      <c r="F347" s="501"/>
      <c r="G347" s="501"/>
      <c r="H347" s="501"/>
      <c r="I347" s="501"/>
      <c r="J347" s="173">
        <v>810096.62</v>
      </c>
    </row>
    <row r="348" spans="1:11" s="104" customFormat="1" ht="34.5" customHeight="1" thickBot="1">
      <c r="A348" s="502" t="s">
        <v>171</v>
      </c>
      <c r="B348" s="503"/>
      <c r="C348" s="503"/>
      <c r="D348" s="503"/>
      <c r="E348" s="503"/>
      <c r="F348" s="503"/>
      <c r="G348" s="503"/>
      <c r="H348" s="503"/>
      <c r="I348" s="503"/>
      <c r="J348" s="174">
        <f>SUM(J345:J347)</f>
        <v>1442365.62</v>
      </c>
      <c r="K348" s="409">
        <f>J348-1310085.24</f>
        <v>132280.38000000012</v>
      </c>
    </row>
    <row r="349" spans="1:11" s="104" customFormat="1" ht="34.5" customHeight="1" thickBot="1">
      <c r="A349" s="504" t="s">
        <v>605</v>
      </c>
      <c r="B349" s="504"/>
      <c r="C349" s="504"/>
      <c r="D349" s="504"/>
      <c r="E349" s="504"/>
      <c r="F349" s="504"/>
      <c r="G349" s="504"/>
      <c r="H349" s="504"/>
      <c r="I349" s="504"/>
      <c r="J349" s="504"/>
    </row>
    <row r="350" spans="1:11" ht="54.75" customHeight="1" thickBot="1">
      <c r="A350" s="574" t="s">
        <v>219</v>
      </c>
      <c r="B350" s="575"/>
      <c r="C350" s="575"/>
      <c r="D350" s="575"/>
      <c r="E350" s="575"/>
      <c r="F350" s="575"/>
      <c r="G350" s="575"/>
      <c r="H350" s="575"/>
      <c r="I350" s="575"/>
      <c r="J350" s="576"/>
    </row>
    <row r="351" spans="1:11" ht="48" customHeight="1" thickTop="1" thickBot="1">
      <c r="A351" s="535" t="s">
        <v>220</v>
      </c>
      <c r="B351" s="536"/>
      <c r="C351" s="536"/>
      <c r="D351" s="536"/>
      <c r="E351" s="536"/>
      <c r="F351" s="536"/>
      <c r="G351" s="536"/>
      <c r="H351" s="536"/>
      <c r="I351" s="536"/>
      <c r="J351" s="537"/>
    </row>
    <row r="352" spans="1:11" ht="27" thickTop="1">
      <c r="A352" s="516" t="s">
        <v>221</v>
      </c>
      <c r="B352" s="516"/>
      <c r="C352" s="516"/>
      <c r="D352" s="516"/>
      <c r="E352" s="516"/>
      <c r="F352" s="641"/>
      <c r="G352" s="641"/>
      <c r="H352" s="641"/>
      <c r="I352" s="641"/>
      <c r="J352" s="641"/>
    </row>
    <row r="353" spans="1:10" s="37" customFormat="1" ht="18.95" customHeight="1">
      <c r="A353" s="491" t="s">
        <v>445</v>
      </c>
      <c r="B353" s="491"/>
      <c r="C353" s="491"/>
      <c r="D353" s="491"/>
      <c r="E353" s="491"/>
      <c r="F353" s="492"/>
      <c r="G353" s="492"/>
      <c r="H353" s="492"/>
      <c r="I353" s="12"/>
    </row>
    <row r="354" spans="1:10" s="37" customFormat="1" ht="18.95" customHeight="1">
      <c r="A354" s="572" t="s">
        <v>450</v>
      </c>
      <c r="B354" s="572"/>
      <c r="C354" s="572"/>
      <c r="D354" s="572"/>
      <c r="E354" s="572"/>
      <c r="F354" s="572"/>
      <c r="G354" s="572"/>
      <c r="I354" s="12"/>
    </row>
    <row r="355" spans="1:10" s="37" customFormat="1" ht="18.95" customHeight="1">
      <c r="A355" s="491" t="s">
        <v>451</v>
      </c>
      <c r="B355" s="491"/>
      <c r="C355" s="491"/>
      <c r="D355" s="491"/>
      <c r="E355" s="491"/>
      <c r="F355" s="491"/>
      <c r="G355" s="491"/>
      <c r="I355" s="12"/>
    </row>
    <row r="356" spans="1:10" s="37" customFormat="1">
      <c r="I356" s="12"/>
    </row>
    <row r="357" spans="1:10" s="35" customFormat="1" ht="28.5" customHeight="1">
      <c r="A357" s="481" t="s">
        <v>61</v>
      </c>
      <c r="B357" s="481" t="s">
        <v>62</v>
      </c>
      <c r="C357" s="483" t="s">
        <v>63</v>
      </c>
      <c r="D357" s="484"/>
      <c r="E357" s="485" t="s">
        <v>64</v>
      </c>
      <c r="F357" s="481" t="s">
        <v>65</v>
      </c>
      <c r="G357" s="481" t="s">
        <v>66</v>
      </c>
      <c r="H357" s="551" t="s">
        <v>67</v>
      </c>
      <c r="I357" s="544" t="s">
        <v>68</v>
      </c>
      <c r="J357" s="530" t="s">
        <v>69</v>
      </c>
    </row>
    <row r="358" spans="1:10" s="37" customFormat="1" ht="19.5" customHeight="1">
      <c r="A358" s="482"/>
      <c r="B358" s="482"/>
      <c r="C358" s="175" t="s">
        <v>70</v>
      </c>
      <c r="D358" s="175" t="s">
        <v>71</v>
      </c>
      <c r="E358" s="486"/>
      <c r="F358" s="482"/>
      <c r="G358" s="482"/>
      <c r="H358" s="552"/>
      <c r="I358" s="545"/>
      <c r="J358" s="531"/>
    </row>
    <row r="359" spans="1:10" s="104" customFormat="1" ht="29.25" customHeight="1">
      <c r="A359" s="406" t="s">
        <v>222</v>
      </c>
      <c r="B359" s="62">
        <v>69</v>
      </c>
      <c r="C359" s="46">
        <v>335</v>
      </c>
      <c r="D359" s="36"/>
      <c r="E359" s="47" t="s">
        <v>223</v>
      </c>
      <c r="F359" s="36" t="s">
        <v>72</v>
      </c>
      <c r="G359" s="46">
        <v>3</v>
      </c>
      <c r="H359" s="48">
        <v>4.18</v>
      </c>
      <c r="I359" s="49">
        <v>3.95</v>
      </c>
      <c r="J359" s="48">
        <f>H359*75</f>
        <v>313.5</v>
      </c>
    </row>
    <row r="360" spans="1:10" s="59" customFormat="1" ht="15" customHeight="1">
      <c r="A360" s="546" t="s">
        <v>92</v>
      </c>
      <c r="B360" s="547"/>
      <c r="C360" s="547"/>
      <c r="D360" s="547"/>
      <c r="E360" s="547"/>
      <c r="F360" s="547"/>
      <c r="G360" s="547"/>
      <c r="H360" s="547"/>
      <c r="I360" s="548"/>
      <c r="J360" s="58">
        <f>SUM(J359:J359)</f>
        <v>313.5</v>
      </c>
    </row>
    <row r="361" spans="1:10" s="104" customFormat="1">
      <c r="A361" s="640"/>
      <c r="B361" s="640"/>
      <c r="C361" s="640"/>
      <c r="D361" s="640"/>
      <c r="E361" s="640"/>
      <c r="F361" s="492"/>
      <c r="G361" s="492"/>
      <c r="H361" s="492"/>
      <c r="I361" s="492"/>
      <c r="J361" s="492"/>
    </row>
    <row r="362" spans="1:10" s="34" customFormat="1">
      <c r="A362" s="176"/>
      <c r="B362" s="176"/>
      <c r="C362" s="176"/>
      <c r="E362" s="177"/>
      <c r="F362" s="176"/>
      <c r="G362" s="176"/>
      <c r="H362" s="178"/>
      <c r="I362" s="120"/>
    </row>
    <row r="363" spans="1:10" s="104" customFormat="1" ht="29.25" customHeight="1">
      <c r="A363" s="103"/>
      <c r="B363" s="86"/>
      <c r="C363" s="86"/>
      <c r="E363" s="105"/>
      <c r="G363" s="86"/>
      <c r="H363" s="87"/>
      <c r="I363" s="106"/>
      <c r="J363" s="179"/>
    </row>
    <row r="364" spans="1:10" s="34" customFormat="1" ht="26.25">
      <c r="A364" s="516" t="s">
        <v>207</v>
      </c>
      <c r="B364" s="516"/>
      <c r="C364" s="516"/>
      <c r="D364" s="516"/>
      <c r="E364" s="516"/>
      <c r="F364" s="516"/>
      <c r="G364" s="516"/>
      <c r="H364" s="516"/>
      <c r="I364" s="516"/>
      <c r="J364" s="516"/>
    </row>
    <row r="365" spans="1:10" s="37" customFormat="1" ht="15.75">
      <c r="A365" s="491" t="s">
        <v>452</v>
      </c>
      <c r="B365" s="491"/>
      <c r="C365" s="491"/>
      <c r="D365" s="491"/>
      <c r="E365" s="491"/>
      <c r="F365" s="491"/>
      <c r="G365" s="491"/>
      <c r="H365" s="491"/>
      <c r="I365" s="491"/>
      <c r="J365" s="491"/>
    </row>
    <row r="366" spans="1:10" s="37" customFormat="1" ht="15.75">
      <c r="A366" s="491" t="s">
        <v>453</v>
      </c>
      <c r="B366" s="491"/>
      <c r="C366" s="491"/>
      <c r="D366" s="491"/>
      <c r="E366" s="491"/>
      <c r="F366" s="491"/>
      <c r="G366" s="491"/>
      <c r="H366" s="491"/>
      <c r="I366" s="491"/>
      <c r="J366" s="491"/>
    </row>
    <row r="367" spans="1:10" s="37" customFormat="1" ht="15.75">
      <c r="A367" s="491" t="s">
        <v>454</v>
      </c>
      <c r="B367" s="491"/>
      <c r="C367" s="491"/>
      <c r="D367" s="491"/>
      <c r="E367" s="491"/>
      <c r="F367" s="491"/>
      <c r="G367" s="491"/>
      <c r="H367" s="491"/>
      <c r="I367" s="491"/>
      <c r="J367" s="491"/>
    </row>
    <row r="368" spans="1:10" s="37" customFormat="1" ht="7.5" customHeight="1">
      <c r="I368" s="12"/>
    </row>
    <row r="369" spans="1:12" s="35" customFormat="1" ht="18" customHeight="1">
      <c r="A369" s="481" t="s">
        <v>61</v>
      </c>
      <c r="B369" s="481" t="s">
        <v>62</v>
      </c>
      <c r="C369" s="483" t="s">
        <v>63</v>
      </c>
      <c r="D369" s="484"/>
      <c r="E369" s="485" t="s">
        <v>105</v>
      </c>
      <c r="F369" s="481" t="s">
        <v>106</v>
      </c>
      <c r="G369" s="481" t="s">
        <v>66</v>
      </c>
      <c r="H369" s="487" t="s">
        <v>107</v>
      </c>
      <c r="I369" s="69" t="s">
        <v>108</v>
      </c>
      <c r="J369" s="530" t="s">
        <v>69</v>
      </c>
    </row>
    <row r="370" spans="1:12" s="37" customFormat="1" ht="18" customHeight="1">
      <c r="A370" s="482"/>
      <c r="B370" s="482"/>
      <c r="C370" s="36" t="s">
        <v>70</v>
      </c>
      <c r="D370" s="36" t="s">
        <v>71</v>
      </c>
      <c r="E370" s="486"/>
      <c r="F370" s="482"/>
      <c r="G370" s="482"/>
      <c r="H370" s="488"/>
      <c r="I370" s="70" t="s">
        <v>109</v>
      </c>
      <c r="J370" s="531"/>
    </row>
    <row r="371" spans="1:12" s="37" customFormat="1" ht="45" customHeight="1">
      <c r="A371" s="550" t="s">
        <v>224</v>
      </c>
      <c r="B371" s="549">
        <v>69</v>
      </c>
      <c r="C371" s="485">
        <v>606</v>
      </c>
      <c r="D371" s="36">
        <v>7</v>
      </c>
      <c r="E371" s="180"/>
      <c r="F371" s="72" t="s">
        <v>111</v>
      </c>
      <c r="G371" s="72">
        <v>2</v>
      </c>
      <c r="H371" s="91" t="s">
        <v>225</v>
      </c>
      <c r="I371" s="181">
        <v>178110.78</v>
      </c>
      <c r="J371" s="182">
        <f>I371*100</f>
        <v>17811078</v>
      </c>
    </row>
    <row r="372" spans="1:12" s="37" customFormat="1">
      <c r="A372" s="550"/>
      <c r="B372" s="549"/>
      <c r="C372" s="565"/>
      <c r="D372" s="36">
        <v>5</v>
      </c>
      <c r="E372" s="36"/>
      <c r="F372" s="72" t="s">
        <v>139</v>
      </c>
      <c r="G372" s="72">
        <v>1</v>
      </c>
      <c r="H372" s="91" t="s">
        <v>226</v>
      </c>
      <c r="I372" s="181">
        <v>1084.56</v>
      </c>
      <c r="J372" s="182">
        <f>I372*50</f>
        <v>54228</v>
      </c>
    </row>
    <row r="373" spans="1:12" s="37" customFormat="1">
      <c r="A373" s="550"/>
      <c r="B373" s="549"/>
      <c r="C373" s="486"/>
      <c r="D373" s="36">
        <v>8</v>
      </c>
      <c r="E373" s="36"/>
      <c r="F373" s="72" t="s">
        <v>137</v>
      </c>
      <c r="G373" s="72">
        <v>4</v>
      </c>
      <c r="H373" s="91" t="s">
        <v>588</v>
      </c>
      <c r="I373" s="181">
        <v>918.26</v>
      </c>
      <c r="J373" s="182">
        <f>I373*34</f>
        <v>31220.84</v>
      </c>
    </row>
    <row r="374" spans="1:12" s="37" customFormat="1" ht="19.5" customHeight="1">
      <c r="A374" s="634" t="s">
        <v>227</v>
      </c>
      <c r="B374" s="635"/>
      <c r="C374" s="635"/>
      <c r="D374" s="635"/>
      <c r="E374" s="635"/>
      <c r="F374" s="635"/>
      <c r="G374" s="635"/>
      <c r="H374" s="635"/>
      <c r="I374" s="636"/>
      <c r="J374" s="183">
        <v>108000</v>
      </c>
    </row>
    <row r="375" spans="1:12" s="37" customFormat="1" ht="20.25" customHeight="1">
      <c r="A375" s="637" t="s">
        <v>228</v>
      </c>
      <c r="B375" s="638"/>
      <c r="C375" s="638"/>
      <c r="D375" s="638"/>
      <c r="E375" s="638"/>
      <c r="F375" s="638"/>
      <c r="G375" s="638"/>
      <c r="H375" s="638"/>
      <c r="I375" s="639"/>
      <c r="J375" s="183">
        <v>7950997.6399999997</v>
      </c>
      <c r="L375" s="299">
        <f>J375-7821492.07</f>
        <v>129505.56999999937</v>
      </c>
    </row>
    <row r="376" spans="1:12" s="37" customFormat="1" ht="24" customHeight="1">
      <c r="A376" s="496" t="s">
        <v>171</v>
      </c>
      <c r="B376" s="496"/>
      <c r="C376" s="496"/>
      <c r="D376" s="496"/>
      <c r="E376" s="496"/>
      <c r="F376" s="496"/>
      <c r="G376" s="496"/>
      <c r="H376" s="496"/>
      <c r="I376" s="496"/>
      <c r="J376" s="184">
        <f>SUM(J371:J375)</f>
        <v>25955524.48</v>
      </c>
      <c r="L376" s="408">
        <f>J376-L375</f>
        <v>25826018.91</v>
      </c>
    </row>
    <row r="377" spans="1:12" s="159" customFormat="1" ht="15.75">
      <c r="A377" s="629" t="s">
        <v>229</v>
      </c>
      <c r="B377" s="630"/>
      <c r="C377" s="630"/>
      <c r="D377" s="630"/>
      <c r="E377" s="630"/>
      <c r="F377" s="630"/>
      <c r="G377" s="630"/>
      <c r="H377" s="630"/>
      <c r="I377" s="630"/>
      <c r="J377" s="631"/>
    </row>
    <row r="378" spans="1:12" s="590" customFormat="1" ht="9.75" customHeight="1"/>
    <row r="379" spans="1:12" s="185" customFormat="1" ht="81.75" customHeight="1">
      <c r="A379" s="570" t="s">
        <v>230</v>
      </c>
      <c r="B379" s="570"/>
      <c r="C379" s="570"/>
      <c r="D379" s="570"/>
      <c r="E379" s="570"/>
      <c r="F379" s="632"/>
      <c r="G379" s="632"/>
      <c r="H379" s="632"/>
      <c r="I379" s="632"/>
      <c r="J379" s="632"/>
    </row>
    <row r="380" spans="1:12" s="104" customFormat="1" ht="55.5" customHeight="1">
      <c r="A380" s="553" t="s">
        <v>606</v>
      </c>
      <c r="B380" s="633"/>
      <c r="C380" s="633"/>
      <c r="D380" s="633"/>
      <c r="E380" s="633"/>
      <c r="F380" s="633"/>
      <c r="G380" s="633"/>
      <c r="H380" s="633"/>
      <c r="I380" s="633"/>
      <c r="J380" s="633"/>
    </row>
    <row r="381" spans="1:12" s="104" customFormat="1" ht="41.25" customHeight="1">
      <c r="A381" s="620" t="s">
        <v>231</v>
      </c>
      <c r="B381" s="620"/>
      <c r="C381" s="620"/>
      <c r="D381" s="620"/>
      <c r="E381" s="620"/>
      <c r="F381" s="620"/>
      <c r="G381" s="620"/>
      <c r="H381" s="620"/>
      <c r="I381" s="620"/>
      <c r="J381" s="620"/>
    </row>
    <row r="382" spans="1:12" s="34" customFormat="1" ht="50.1" customHeight="1">
      <c r="A382" s="516" t="s">
        <v>207</v>
      </c>
      <c r="B382" s="516"/>
      <c r="C382" s="516"/>
      <c r="D382" s="516"/>
      <c r="E382" s="516"/>
      <c r="F382" s="516"/>
      <c r="G382" s="516"/>
      <c r="H382" s="516"/>
      <c r="I382" s="516"/>
      <c r="J382" s="516"/>
    </row>
    <row r="383" spans="1:12" s="37" customFormat="1" ht="30" customHeight="1">
      <c r="A383" s="491" t="s">
        <v>445</v>
      </c>
      <c r="B383" s="491"/>
      <c r="C383" s="491"/>
      <c r="D383" s="491"/>
      <c r="E383" s="491"/>
      <c r="F383" s="491"/>
      <c r="G383" s="491"/>
      <c r="H383" s="491"/>
      <c r="I383" s="491"/>
      <c r="J383" s="491"/>
    </row>
    <row r="384" spans="1:12" s="37" customFormat="1" ht="30" customHeight="1">
      <c r="A384" s="491" t="s">
        <v>455</v>
      </c>
      <c r="B384" s="491"/>
      <c r="C384" s="491"/>
      <c r="D384" s="491"/>
      <c r="E384" s="491"/>
      <c r="F384" s="491"/>
      <c r="G384" s="491"/>
      <c r="H384" s="491"/>
      <c r="I384" s="491"/>
      <c r="J384" s="491"/>
    </row>
    <row r="385" spans="1:10" s="37" customFormat="1" ht="30" customHeight="1">
      <c r="A385" s="491" t="s">
        <v>456</v>
      </c>
      <c r="B385" s="491"/>
      <c r="C385" s="491"/>
      <c r="D385" s="491"/>
      <c r="E385" s="491"/>
      <c r="F385" s="491"/>
      <c r="G385" s="491"/>
      <c r="H385" s="491"/>
      <c r="I385" s="491"/>
      <c r="J385" s="491"/>
    </row>
    <row r="386" spans="1:10" s="37" customFormat="1" ht="30" customHeight="1">
      <c r="I386" s="12"/>
    </row>
    <row r="387" spans="1:10" s="35" customFormat="1" ht="33" customHeight="1">
      <c r="A387" s="481" t="s">
        <v>61</v>
      </c>
      <c r="B387" s="481" t="s">
        <v>62</v>
      </c>
      <c r="C387" s="483" t="s">
        <v>63</v>
      </c>
      <c r="D387" s="484"/>
      <c r="E387" s="485" t="s">
        <v>105</v>
      </c>
      <c r="F387" s="481" t="s">
        <v>106</v>
      </c>
      <c r="G387" s="481" t="s">
        <v>66</v>
      </c>
      <c r="H387" s="487" t="s">
        <v>107</v>
      </c>
      <c r="I387" s="69" t="s">
        <v>108</v>
      </c>
      <c r="J387" s="530" t="s">
        <v>69</v>
      </c>
    </row>
    <row r="388" spans="1:10" s="37" customFormat="1" ht="24.95" customHeight="1">
      <c r="A388" s="482"/>
      <c r="B388" s="482"/>
      <c r="C388" s="36" t="s">
        <v>70</v>
      </c>
      <c r="D388" s="36" t="s">
        <v>71</v>
      </c>
      <c r="E388" s="486"/>
      <c r="F388" s="482"/>
      <c r="G388" s="482"/>
      <c r="H388" s="488"/>
      <c r="I388" s="70" t="s">
        <v>109</v>
      </c>
      <c r="J388" s="531"/>
    </row>
    <row r="389" spans="1:10" s="37" customFormat="1" ht="30">
      <c r="A389" s="127" t="s">
        <v>232</v>
      </c>
      <c r="B389" s="89">
        <v>66</v>
      </c>
      <c r="C389" s="89">
        <v>145</v>
      </c>
      <c r="D389" s="186"/>
      <c r="E389" s="186"/>
      <c r="F389" s="89" t="s">
        <v>111</v>
      </c>
      <c r="G389" s="89">
        <v>2</v>
      </c>
      <c r="H389" s="187" t="s">
        <v>233</v>
      </c>
      <c r="I389" s="188">
        <f>5838000/1936.27</f>
        <v>3015.075376884422</v>
      </c>
      <c r="J389" s="189">
        <f>I389*100</f>
        <v>301507.53768844221</v>
      </c>
    </row>
    <row r="390" spans="1:10" s="59" customFormat="1" ht="34.5" customHeight="1">
      <c r="A390" s="532" t="s">
        <v>218</v>
      </c>
      <c r="B390" s="533"/>
      <c r="C390" s="533"/>
      <c r="D390" s="533"/>
      <c r="E390" s="533"/>
      <c r="F390" s="533"/>
      <c r="G390" s="533"/>
      <c r="H390" s="533"/>
      <c r="I390" s="534"/>
      <c r="J390" s="58">
        <v>134324.9</v>
      </c>
    </row>
    <row r="391" spans="1:10" s="37" customFormat="1" ht="24.95" customHeight="1">
      <c r="A391" s="546" t="s">
        <v>171</v>
      </c>
      <c r="B391" s="547"/>
      <c r="C391" s="547"/>
      <c r="D391" s="547"/>
      <c r="E391" s="548"/>
      <c r="F391" s="496"/>
      <c r="G391" s="496"/>
      <c r="H391" s="496"/>
      <c r="I391" s="496"/>
      <c r="J391" s="58">
        <f>SUM(J389:J390)</f>
        <v>435832.43768844218</v>
      </c>
    </row>
    <row r="392" spans="1:10" s="37" customFormat="1" ht="41.25" customHeight="1">
      <c r="A392" s="627" t="s">
        <v>234</v>
      </c>
      <c r="B392" s="627"/>
      <c r="C392" s="627"/>
      <c r="D392" s="627"/>
      <c r="E392" s="627"/>
      <c r="F392" s="627"/>
      <c r="G392" s="627"/>
      <c r="H392" s="627"/>
      <c r="I392" s="627"/>
      <c r="J392" s="627"/>
    </row>
    <row r="393" spans="1:10" s="34" customFormat="1">
      <c r="A393" s="628"/>
      <c r="B393" s="628"/>
      <c r="C393" s="628"/>
      <c r="D393" s="628"/>
      <c r="E393" s="628"/>
      <c r="F393" s="628"/>
      <c r="G393" s="628"/>
      <c r="H393" s="628"/>
      <c r="I393" s="628"/>
      <c r="J393" s="628"/>
    </row>
    <row r="394" spans="1:10" s="34" customFormat="1">
      <c r="A394" s="176"/>
      <c r="B394" s="176"/>
      <c r="C394" s="176"/>
      <c r="E394" s="177"/>
      <c r="F394" s="176"/>
      <c r="G394" s="176"/>
      <c r="I394" s="160"/>
    </row>
    <row r="395" spans="1:10" ht="50.1" customHeight="1">
      <c r="A395" s="540" t="s">
        <v>207</v>
      </c>
      <c r="B395" s="540"/>
      <c r="C395" s="540"/>
      <c r="D395" s="540"/>
      <c r="E395" s="540"/>
      <c r="F395" s="540"/>
      <c r="G395" s="540"/>
      <c r="H395" s="540"/>
      <c r="I395" s="540"/>
      <c r="J395" s="540"/>
    </row>
    <row r="396" spans="1:10" ht="30" customHeight="1">
      <c r="A396" s="491" t="s">
        <v>452</v>
      </c>
      <c r="B396" s="491"/>
      <c r="C396" s="491"/>
      <c r="D396" s="491"/>
      <c r="E396" s="491"/>
      <c r="F396" s="491"/>
      <c r="G396" s="491"/>
      <c r="H396" s="491"/>
      <c r="I396" s="491"/>
      <c r="J396" s="491"/>
    </row>
    <row r="397" spans="1:10" ht="30" customHeight="1">
      <c r="A397" s="491" t="s">
        <v>457</v>
      </c>
      <c r="B397" s="491"/>
      <c r="C397" s="491"/>
      <c r="D397" s="491"/>
      <c r="E397" s="491"/>
      <c r="F397" s="491"/>
      <c r="G397" s="491"/>
      <c r="H397" s="491"/>
      <c r="I397" s="491"/>
      <c r="J397" s="491"/>
    </row>
    <row r="398" spans="1:10" ht="30" customHeight="1">
      <c r="A398" s="491" t="s">
        <v>622</v>
      </c>
      <c r="B398" s="491"/>
      <c r="C398" s="491"/>
      <c r="D398" s="491"/>
      <c r="E398" s="491"/>
      <c r="F398" s="491"/>
      <c r="G398" s="491"/>
      <c r="H398" s="491"/>
      <c r="I398" s="491"/>
      <c r="J398" s="491"/>
    </row>
    <row r="399" spans="1:10" ht="30" customHeight="1">
      <c r="A399" s="37"/>
      <c r="B399" s="37"/>
      <c r="C399" s="37"/>
      <c r="D399" s="37"/>
      <c r="E399" s="37"/>
      <c r="F399" s="37"/>
      <c r="G399" s="37"/>
      <c r="H399" s="37"/>
      <c r="I399" s="12"/>
      <c r="J399" s="37"/>
    </row>
    <row r="400" spans="1:10" s="35" customFormat="1" ht="33" customHeight="1">
      <c r="A400" s="481" t="s">
        <v>61</v>
      </c>
      <c r="B400" s="481" t="s">
        <v>62</v>
      </c>
      <c r="C400" s="483" t="s">
        <v>63</v>
      </c>
      <c r="D400" s="484"/>
      <c r="E400" s="485" t="s">
        <v>105</v>
      </c>
      <c r="F400" s="481" t="s">
        <v>106</v>
      </c>
      <c r="G400" s="481" t="s">
        <v>66</v>
      </c>
      <c r="H400" s="487" t="s">
        <v>107</v>
      </c>
      <c r="I400" s="69" t="s">
        <v>108</v>
      </c>
      <c r="J400" s="530" t="s">
        <v>69</v>
      </c>
    </row>
    <row r="401" spans="1:11" s="37" customFormat="1" ht="24.95" customHeight="1">
      <c r="A401" s="482"/>
      <c r="B401" s="482"/>
      <c r="C401" s="36" t="s">
        <v>70</v>
      </c>
      <c r="D401" s="36" t="s">
        <v>71</v>
      </c>
      <c r="E401" s="486"/>
      <c r="F401" s="482"/>
      <c r="G401" s="482"/>
      <c r="H401" s="488"/>
      <c r="I401" s="70" t="s">
        <v>109</v>
      </c>
      <c r="J401" s="531"/>
    </row>
    <row r="402" spans="1:11" ht="40.5" customHeight="1" thickBot="1">
      <c r="A402" s="161" t="s">
        <v>235</v>
      </c>
      <c r="B402" s="89">
        <v>74</v>
      </c>
      <c r="C402" s="89">
        <v>271</v>
      </c>
      <c r="D402" s="89"/>
      <c r="E402" s="89"/>
      <c r="F402" s="89" t="s">
        <v>130</v>
      </c>
      <c r="G402" s="89" t="s">
        <v>116</v>
      </c>
      <c r="H402" s="187" t="s">
        <v>236</v>
      </c>
      <c r="I402" s="190">
        <v>10114.32</v>
      </c>
      <c r="J402" s="189">
        <f>I402*100</f>
        <v>1011432</v>
      </c>
    </row>
    <row r="403" spans="1:11" s="59" customFormat="1" ht="34.5" customHeight="1">
      <c r="A403" s="500" t="s">
        <v>218</v>
      </c>
      <c r="B403" s="501"/>
      <c r="C403" s="501"/>
      <c r="D403" s="501"/>
      <c r="E403" s="501"/>
      <c r="F403" s="501"/>
      <c r="G403" s="501"/>
      <c r="H403" s="501"/>
      <c r="I403" s="501"/>
      <c r="J403" s="173">
        <v>17632.8</v>
      </c>
    </row>
    <row r="404" spans="1:11" s="104" customFormat="1" ht="34.5" customHeight="1" thickBot="1">
      <c r="A404" s="502" t="s">
        <v>171</v>
      </c>
      <c r="B404" s="503"/>
      <c r="C404" s="503"/>
      <c r="D404" s="503"/>
      <c r="E404" s="503"/>
      <c r="F404" s="503"/>
      <c r="G404" s="503"/>
      <c r="H404" s="503"/>
      <c r="I404" s="503"/>
      <c r="J404" s="174">
        <f>SUM(J402:J403)</f>
        <v>1029064.8</v>
      </c>
    </row>
    <row r="405" spans="1:11" s="104" customFormat="1" ht="34.5" customHeight="1">
      <c r="A405" s="504" t="s">
        <v>237</v>
      </c>
      <c r="B405" s="504"/>
      <c r="C405" s="504"/>
      <c r="D405" s="504"/>
      <c r="E405" s="504"/>
      <c r="F405" s="504"/>
      <c r="G405" s="504"/>
      <c r="H405" s="504"/>
      <c r="I405" s="504"/>
      <c r="J405" s="504"/>
    </row>
    <row r="406" spans="1:11" s="34" customFormat="1">
      <c r="I406" s="160"/>
    </row>
    <row r="407" spans="1:11" ht="50.1" customHeight="1">
      <c r="A407" s="540" t="s">
        <v>207</v>
      </c>
      <c r="B407" s="540"/>
      <c r="C407" s="540"/>
      <c r="D407" s="540"/>
      <c r="E407" s="540"/>
      <c r="F407" s="540"/>
      <c r="G407" s="540"/>
      <c r="H407" s="540"/>
      <c r="I407" s="540"/>
      <c r="J407" s="540"/>
    </row>
    <row r="408" spans="1:11" s="37" customFormat="1" ht="30" customHeight="1">
      <c r="A408" s="491" t="s">
        <v>452</v>
      </c>
      <c r="B408" s="491"/>
      <c r="C408" s="491"/>
      <c r="D408" s="491"/>
      <c r="E408" s="491"/>
      <c r="F408" s="491"/>
      <c r="G408" s="491"/>
      <c r="H408" s="491"/>
      <c r="I408" s="491"/>
      <c r="J408" s="491"/>
    </row>
    <row r="409" spans="1:11" s="37" customFormat="1" ht="30" customHeight="1">
      <c r="A409" s="491" t="s">
        <v>453</v>
      </c>
      <c r="B409" s="491"/>
      <c r="C409" s="491"/>
      <c r="D409" s="491"/>
      <c r="E409" s="491"/>
      <c r="F409" s="491"/>
      <c r="G409" s="491"/>
      <c r="H409" s="491"/>
      <c r="I409" s="491"/>
      <c r="J409" s="491"/>
    </row>
    <row r="410" spans="1:11" s="37" customFormat="1" ht="30" customHeight="1">
      <c r="A410" s="491" t="s">
        <v>607</v>
      </c>
      <c r="B410" s="491"/>
      <c r="C410" s="491"/>
      <c r="D410" s="491"/>
      <c r="E410" s="491"/>
      <c r="F410" s="491"/>
      <c r="G410" s="491"/>
      <c r="H410" s="491"/>
      <c r="I410" s="491"/>
      <c r="J410" s="491"/>
    </row>
    <row r="411" spans="1:11" s="37" customFormat="1" ht="30" customHeight="1">
      <c r="I411" s="12"/>
    </row>
    <row r="412" spans="1:11" s="35" customFormat="1" ht="33" customHeight="1">
      <c r="A412" s="481" t="s">
        <v>61</v>
      </c>
      <c r="B412" s="481" t="s">
        <v>62</v>
      </c>
      <c r="C412" s="483" t="s">
        <v>63</v>
      </c>
      <c r="D412" s="484"/>
      <c r="E412" s="485" t="s">
        <v>105</v>
      </c>
      <c r="F412" s="481" t="s">
        <v>106</v>
      </c>
      <c r="G412" s="481" t="s">
        <v>66</v>
      </c>
      <c r="H412" s="487" t="s">
        <v>107</v>
      </c>
      <c r="I412" s="69" t="s">
        <v>108</v>
      </c>
      <c r="J412" s="530" t="s">
        <v>69</v>
      </c>
    </row>
    <row r="413" spans="1:11" s="37" customFormat="1" ht="24.95" customHeight="1">
      <c r="A413" s="482"/>
      <c r="B413" s="482"/>
      <c r="C413" s="36" t="s">
        <v>70</v>
      </c>
      <c r="D413" s="36" t="s">
        <v>71</v>
      </c>
      <c r="E413" s="486"/>
      <c r="F413" s="482"/>
      <c r="G413" s="482"/>
      <c r="H413" s="488"/>
      <c r="I413" s="70" t="s">
        <v>109</v>
      </c>
      <c r="J413" s="531"/>
    </row>
    <row r="414" spans="1:11" s="37" customFormat="1" ht="57" customHeight="1" thickBot="1">
      <c r="A414" s="405" t="s">
        <v>224</v>
      </c>
      <c r="B414" s="89">
        <v>69</v>
      </c>
      <c r="C414" s="89">
        <v>606</v>
      </c>
      <c r="D414" s="186"/>
      <c r="E414" s="186"/>
      <c r="F414" s="89" t="s">
        <v>130</v>
      </c>
      <c r="G414" s="89" t="s">
        <v>116</v>
      </c>
      <c r="H414" s="187" t="s">
        <v>238</v>
      </c>
      <c r="I414" s="188" t="s">
        <v>239</v>
      </c>
      <c r="J414" s="189">
        <v>584672</v>
      </c>
    </row>
    <row r="415" spans="1:11" s="59" customFormat="1" ht="34.5" customHeight="1">
      <c r="A415" s="500" t="s">
        <v>218</v>
      </c>
      <c r="B415" s="501"/>
      <c r="C415" s="501"/>
      <c r="D415" s="501"/>
      <c r="E415" s="501"/>
      <c r="F415" s="501"/>
      <c r="G415" s="501"/>
      <c r="H415" s="501"/>
      <c r="I415" s="501"/>
      <c r="J415" s="173">
        <v>68337.960000000006</v>
      </c>
    </row>
    <row r="416" spans="1:11" s="104" customFormat="1" ht="34.5" customHeight="1" thickBot="1">
      <c r="A416" s="502" t="s">
        <v>171</v>
      </c>
      <c r="B416" s="503"/>
      <c r="C416" s="503"/>
      <c r="D416" s="503"/>
      <c r="E416" s="503"/>
      <c r="F416" s="503"/>
      <c r="G416" s="503"/>
      <c r="H416" s="503"/>
      <c r="I416" s="503"/>
      <c r="J416" s="174">
        <f>SUM(J414:J415)</f>
        <v>653009.96</v>
      </c>
      <c r="K416" s="409">
        <f>J416-J415</f>
        <v>584672</v>
      </c>
    </row>
    <row r="417" spans="1:10" s="104" customFormat="1" ht="34.5" customHeight="1">
      <c r="A417" s="504" t="s">
        <v>608</v>
      </c>
      <c r="B417" s="504"/>
      <c r="C417" s="504"/>
      <c r="D417" s="504"/>
      <c r="E417" s="504"/>
      <c r="F417" s="504"/>
      <c r="G417" s="504"/>
      <c r="H417" s="504"/>
      <c r="I417" s="504"/>
      <c r="J417" s="504"/>
    </row>
    <row r="418" spans="1:10" s="34" customFormat="1" ht="15.75" thickBot="1">
      <c r="A418"/>
      <c r="B418"/>
      <c r="C418"/>
      <c r="D418"/>
      <c r="E418"/>
      <c r="F418" s="7"/>
      <c r="G418"/>
      <c r="H418" s="8"/>
      <c r="I418" s="9"/>
      <c r="J418" s="11"/>
    </row>
    <row r="419" spans="1:10" ht="48" customHeight="1" thickTop="1" thickBot="1">
      <c r="A419" s="535" t="s">
        <v>240</v>
      </c>
      <c r="B419" s="536"/>
      <c r="C419" s="536"/>
      <c r="D419" s="536"/>
      <c r="E419" s="536"/>
      <c r="F419" s="536"/>
      <c r="G419" s="536"/>
      <c r="H419" s="536"/>
      <c r="I419" s="536"/>
      <c r="J419" s="537"/>
    </row>
    <row r="420" spans="1:10" ht="27" thickTop="1">
      <c r="A420" s="516" t="s">
        <v>207</v>
      </c>
      <c r="B420" s="516"/>
      <c r="C420" s="516"/>
      <c r="D420" s="516"/>
      <c r="E420" s="516"/>
      <c r="F420" s="516"/>
      <c r="G420" s="516"/>
      <c r="H420" s="516"/>
      <c r="I420" s="516"/>
      <c r="J420" s="516"/>
    </row>
    <row r="421" spans="1:10" s="37" customFormat="1" ht="20.100000000000001" customHeight="1">
      <c r="A421" s="572" t="s">
        <v>241</v>
      </c>
      <c r="B421" s="572"/>
      <c r="C421" s="572"/>
      <c r="D421" s="572"/>
      <c r="E421" s="572"/>
      <c r="F421" s="572"/>
      <c r="G421" s="572"/>
      <c r="H421" s="572"/>
      <c r="I421" s="572"/>
      <c r="J421" s="572"/>
    </row>
    <row r="422" spans="1:10" s="37" customFormat="1" ht="20.100000000000001" customHeight="1">
      <c r="A422" s="491" t="s">
        <v>458</v>
      </c>
      <c r="B422" s="491"/>
      <c r="C422" s="491"/>
      <c r="D422" s="491"/>
      <c r="E422" s="491"/>
      <c r="F422" s="491"/>
      <c r="G422" s="491"/>
      <c r="H422" s="491"/>
      <c r="I422" s="491"/>
      <c r="J422" s="491"/>
    </row>
    <row r="423" spans="1:10" s="37" customFormat="1" ht="20.100000000000001" customHeight="1">
      <c r="A423" s="491" t="s">
        <v>459</v>
      </c>
      <c r="B423" s="491"/>
      <c r="C423" s="491"/>
      <c r="D423" s="491"/>
      <c r="E423" s="491"/>
      <c r="F423" s="491"/>
      <c r="G423" s="491"/>
      <c r="H423" s="491"/>
      <c r="I423" s="491"/>
      <c r="J423" s="491"/>
    </row>
    <row r="424" spans="1:10" s="37" customFormat="1">
      <c r="E424" s="191"/>
      <c r="I424" s="12"/>
    </row>
    <row r="425" spans="1:10" s="35" customFormat="1" ht="33" customHeight="1">
      <c r="A425" s="481" t="s">
        <v>61</v>
      </c>
      <c r="B425" s="481" t="s">
        <v>62</v>
      </c>
      <c r="C425" s="483" t="s">
        <v>63</v>
      </c>
      <c r="D425" s="484"/>
      <c r="E425" s="485" t="s">
        <v>105</v>
      </c>
      <c r="F425" s="481" t="s">
        <v>106</v>
      </c>
      <c r="G425" s="481" t="s">
        <v>66</v>
      </c>
      <c r="H425" s="487" t="s">
        <v>107</v>
      </c>
      <c r="I425" s="69" t="s">
        <v>108</v>
      </c>
      <c r="J425" s="530" t="s">
        <v>69</v>
      </c>
    </row>
    <row r="426" spans="1:10" s="37" customFormat="1" ht="24.95" customHeight="1">
      <c r="A426" s="482"/>
      <c r="B426" s="482"/>
      <c r="C426" s="36" t="s">
        <v>70</v>
      </c>
      <c r="D426" s="36" t="s">
        <v>71</v>
      </c>
      <c r="E426" s="486"/>
      <c r="F426" s="482"/>
      <c r="G426" s="482"/>
      <c r="H426" s="488"/>
      <c r="I426" s="70" t="s">
        <v>109</v>
      </c>
      <c r="J426" s="531"/>
    </row>
    <row r="427" spans="1:10" s="37" customFormat="1" ht="15.75" thickBot="1">
      <c r="A427" s="175" t="s">
        <v>242</v>
      </c>
      <c r="B427" s="162">
        <v>15</v>
      </c>
      <c r="C427" s="192">
        <v>810</v>
      </c>
      <c r="D427" s="175"/>
      <c r="E427" s="175"/>
      <c r="F427" s="162" t="s">
        <v>130</v>
      </c>
      <c r="G427" s="175" t="s">
        <v>116</v>
      </c>
      <c r="H427" s="163" t="s">
        <v>243</v>
      </c>
      <c r="I427" s="164">
        <v>2905.29</v>
      </c>
      <c r="J427" s="193">
        <f>I427*100</f>
        <v>290529</v>
      </c>
    </row>
    <row r="428" spans="1:10" s="104" customFormat="1" ht="34.5" customHeight="1" thickBot="1">
      <c r="A428" s="621" t="s">
        <v>171</v>
      </c>
      <c r="B428" s="622"/>
      <c r="C428" s="622"/>
      <c r="D428" s="622"/>
      <c r="E428" s="622"/>
      <c r="F428" s="622"/>
      <c r="G428" s="622"/>
      <c r="H428" s="622"/>
      <c r="I428" s="622"/>
      <c r="J428" s="194">
        <f>SUM(J426:J427)</f>
        <v>290529</v>
      </c>
    </row>
    <row r="429" spans="1:10" s="37" customFormat="1">
      <c r="I429" s="12"/>
    </row>
    <row r="430" spans="1:10" s="37" customFormat="1" ht="30.75" customHeight="1">
      <c r="A430" s="590"/>
      <c r="B430" s="590"/>
      <c r="C430" s="590"/>
      <c r="D430" s="590"/>
      <c r="E430" s="590"/>
      <c r="F430" s="590"/>
      <c r="G430" s="590"/>
      <c r="H430" s="590"/>
      <c r="I430" s="590"/>
      <c r="J430" s="590"/>
    </row>
    <row r="431" spans="1:10" s="37" customFormat="1" ht="15.75">
      <c r="A431" s="491"/>
      <c r="B431" s="491"/>
      <c r="C431" s="491"/>
      <c r="D431" s="491"/>
      <c r="E431" s="491"/>
      <c r="F431" s="491"/>
      <c r="G431" s="491"/>
      <c r="H431" s="491"/>
      <c r="I431" s="491"/>
      <c r="J431" s="491"/>
    </row>
    <row r="432" spans="1:10" ht="15.75" thickBot="1"/>
    <row r="433" spans="1:10" ht="90" customHeight="1" thickTop="1" thickBot="1">
      <c r="A433" s="624" t="s">
        <v>244</v>
      </c>
      <c r="B433" s="625"/>
      <c r="C433" s="625"/>
      <c r="D433" s="625"/>
      <c r="E433" s="625"/>
      <c r="F433" s="625"/>
      <c r="G433" s="625"/>
      <c r="H433" s="625"/>
      <c r="I433" s="625"/>
      <c r="J433" s="626"/>
    </row>
    <row r="434" spans="1:10" ht="27" thickTop="1">
      <c r="A434" s="540" t="s">
        <v>207</v>
      </c>
      <c r="B434" s="540"/>
      <c r="C434" s="540"/>
      <c r="D434" s="540"/>
      <c r="E434" s="540"/>
      <c r="F434" s="540"/>
      <c r="G434" s="540"/>
      <c r="H434" s="540"/>
      <c r="I434" s="540"/>
      <c r="J434" s="540"/>
    </row>
    <row r="435" spans="1:10" s="37" customFormat="1" ht="20.100000000000001" customHeight="1">
      <c r="A435" s="491" t="s">
        <v>245</v>
      </c>
      <c r="B435" s="491"/>
      <c r="C435" s="491"/>
      <c r="D435" s="491"/>
      <c r="E435" s="491"/>
      <c r="F435" s="491"/>
      <c r="G435" s="491"/>
      <c r="H435" s="491"/>
      <c r="I435" s="491"/>
      <c r="J435" s="491"/>
    </row>
    <row r="436" spans="1:10" s="37" customFormat="1" ht="20.100000000000001" customHeight="1">
      <c r="A436" s="195"/>
      <c r="B436" s="195"/>
      <c r="C436" s="623" t="s">
        <v>246</v>
      </c>
      <c r="D436" s="623"/>
      <c r="E436" s="623"/>
      <c r="F436" s="623"/>
      <c r="G436" s="623"/>
      <c r="H436" s="623"/>
      <c r="I436" s="623"/>
      <c r="J436" s="623"/>
    </row>
    <row r="437" spans="1:10" s="37" customFormat="1" ht="20.100000000000001" customHeight="1">
      <c r="A437" s="195"/>
      <c r="B437" s="195"/>
      <c r="C437" s="623" t="s">
        <v>247</v>
      </c>
      <c r="D437" s="623"/>
      <c r="E437" s="623"/>
      <c r="F437" s="623"/>
      <c r="G437" s="623"/>
      <c r="H437" s="623"/>
      <c r="I437" s="623"/>
      <c r="J437" s="196"/>
    </row>
    <row r="438" spans="1:10" s="37" customFormat="1" ht="20.100000000000001" customHeight="1">
      <c r="A438" s="195"/>
      <c r="B438" s="195"/>
      <c r="C438" s="196" t="s">
        <v>248</v>
      </c>
      <c r="D438" s="195"/>
      <c r="E438" s="195"/>
      <c r="F438" s="195"/>
      <c r="G438" s="195"/>
      <c r="H438" s="195"/>
      <c r="I438" s="195"/>
      <c r="J438" s="195"/>
    </row>
    <row r="439" spans="1:10" s="37" customFormat="1" ht="20.100000000000001" customHeight="1">
      <c r="A439" s="195"/>
      <c r="B439" s="195"/>
      <c r="C439" s="196" t="s">
        <v>249</v>
      </c>
      <c r="D439" s="195"/>
      <c r="E439" s="195"/>
      <c r="F439" s="195"/>
      <c r="G439" s="195"/>
      <c r="H439" s="195"/>
      <c r="I439" s="195"/>
      <c r="J439" s="195"/>
    </row>
    <row r="440" spans="1:10" s="37" customFormat="1" ht="20.100000000000001" customHeight="1">
      <c r="A440" s="195"/>
      <c r="B440" s="195"/>
      <c r="C440" s="196" t="s">
        <v>250</v>
      </c>
      <c r="D440" s="195"/>
      <c r="E440" s="195"/>
      <c r="F440" s="195"/>
      <c r="G440" s="195"/>
      <c r="H440" s="195"/>
      <c r="I440" s="195"/>
      <c r="J440" s="195"/>
    </row>
    <row r="441" spans="1:10" s="37" customFormat="1" ht="20.100000000000001" customHeight="1">
      <c r="A441" s="195"/>
      <c r="B441" s="195"/>
      <c r="C441" s="196" t="s">
        <v>251</v>
      </c>
      <c r="D441" s="195"/>
      <c r="E441" s="195"/>
      <c r="F441" s="195"/>
      <c r="G441" s="195"/>
      <c r="H441" s="195"/>
      <c r="I441" s="195"/>
      <c r="J441" s="195"/>
    </row>
    <row r="442" spans="1:10" s="37" customFormat="1" ht="28.5" customHeight="1">
      <c r="A442" s="491" t="s">
        <v>460</v>
      </c>
      <c r="B442" s="491"/>
      <c r="C442" s="491"/>
      <c r="D442" s="491"/>
      <c r="E442" s="491"/>
      <c r="F442" s="491"/>
      <c r="G442" s="491"/>
      <c r="H442" s="491"/>
      <c r="I442" s="491"/>
      <c r="J442" s="491"/>
    </row>
    <row r="443" spans="1:10" s="37" customFormat="1" ht="30.75" customHeight="1">
      <c r="A443" s="491" t="s">
        <v>461</v>
      </c>
      <c r="B443" s="491"/>
      <c r="C443" s="491"/>
      <c r="D443" s="491"/>
      <c r="E443" s="491"/>
      <c r="F443" s="491"/>
      <c r="G443" s="491"/>
      <c r="H443" s="491"/>
      <c r="I443" s="491"/>
      <c r="J443" s="491"/>
    </row>
    <row r="444" spans="1:10" s="37" customFormat="1" ht="32.25" customHeight="1">
      <c r="A444" s="492"/>
      <c r="B444" s="492"/>
      <c r="C444" s="492"/>
      <c r="D444" s="492"/>
      <c r="E444" s="492"/>
      <c r="F444" s="492"/>
      <c r="G444" s="492"/>
      <c r="H444" s="492"/>
      <c r="I444" s="492"/>
      <c r="J444" s="492"/>
    </row>
    <row r="445" spans="1:10" s="35" customFormat="1" ht="33" customHeight="1">
      <c r="A445" s="549" t="s">
        <v>61</v>
      </c>
      <c r="B445" s="549" t="s">
        <v>62</v>
      </c>
      <c r="C445" s="549" t="s">
        <v>63</v>
      </c>
      <c r="D445" s="549"/>
      <c r="E445" s="550" t="s">
        <v>105</v>
      </c>
      <c r="F445" s="481" t="s">
        <v>106</v>
      </c>
      <c r="G445" s="481" t="s">
        <v>66</v>
      </c>
      <c r="H445" s="487" t="s">
        <v>107</v>
      </c>
      <c r="I445" s="69" t="s">
        <v>108</v>
      </c>
      <c r="J445" s="530" t="s">
        <v>69</v>
      </c>
    </row>
    <row r="446" spans="1:10" s="37" customFormat="1" ht="24.95" customHeight="1">
      <c r="A446" s="549"/>
      <c r="B446" s="549"/>
      <c r="C446" s="36" t="s">
        <v>70</v>
      </c>
      <c r="D446" s="36" t="s">
        <v>71</v>
      </c>
      <c r="E446" s="550"/>
      <c r="F446" s="482"/>
      <c r="G446" s="482"/>
      <c r="H446" s="488"/>
      <c r="I446" s="70" t="s">
        <v>109</v>
      </c>
      <c r="J446" s="531"/>
    </row>
    <row r="447" spans="1:10" s="37" customFormat="1" ht="30.75" thickBot="1">
      <c r="A447" s="161" t="s">
        <v>252</v>
      </c>
      <c r="B447" s="162">
        <v>10</v>
      </c>
      <c r="C447" s="197" t="s">
        <v>253</v>
      </c>
      <c r="D447" s="175"/>
      <c r="E447" s="175"/>
      <c r="F447" s="89" t="s">
        <v>130</v>
      </c>
      <c r="G447" s="89" t="s">
        <v>116</v>
      </c>
      <c r="H447" s="89" t="s">
        <v>254</v>
      </c>
      <c r="I447" s="198">
        <v>7725.09</v>
      </c>
      <c r="J447" s="199">
        <f>I447*100</f>
        <v>772509</v>
      </c>
    </row>
    <row r="448" spans="1:10" s="104" customFormat="1" ht="34.5" customHeight="1" thickBot="1">
      <c r="A448" s="621" t="s">
        <v>171</v>
      </c>
      <c r="B448" s="622"/>
      <c r="C448" s="622"/>
      <c r="D448" s="622"/>
      <c r="E448" s="622"/>
      <c r="F448" s="622"/>
      <c r="G448" s="622"/>
      <c r="H448" s="622"/>
      <c r="I448" s="622"/>
      <c r="J448" s="200">
        <f>SUM(J446:J447)</f>
        <v>772509</v>
      </c>
    </row>
    <row r="449" spans="1:10" s="37" customFormat="1" ht="32.25" customHeight="1">
      <c r="A449" s="590"/>
      <c r="B449" s="590"/>
      <c r="C449" s="590"/>
      <c r="D449" s="590"/>
      <c r="E449" s="590"/>
      <c r="F449" s="590"/>
      <c r="G449" s="590"/>
      <c r="H449" s="590"/>
      <c r="I449" s="590"/>
      <c r="J449" s="590"/>
    </row>
    <row r="450" spans="1:10" s="37" customFormat="1" ht="15.75">
      <c r="A450" s="491"/>
      <c r="B450" s="491"/>
      <c r="C450" s="491"/>
      <c r="D450" s="491"/>
      <c r="E450" s="491"/>
      <c r="F450" s="491"/>
      <c r="G450" s="491"/>
      <c r="H450" s="491"/>
      <c r="I450" s="491"/>
      <c r="J450" s="491"/>
    </row>
    <row r="451" spans="1:10" s="37" customFormat="1" ht="15.75" thickBot="1">
      <c r="H451" s="108"/>
      <c r="I451" s="9"/>
      <c r="J451" s="109"/>
    </row>
    <row r="452" spans="1:10" ht="48" customHeight="1" thickTop="1" thickBot="1">
      <c r="A452" s="535" t="s">
        <v>255</v>
      </c>
      <c r="B452" s="536"/>
      <c r="C452" s="536"/>
      <c r="D452" s="536"/>
      <c r="E452" s="536"/>
      <c r="F452" s="536"/>
      <c r="G452" s="536"/>
      <c r="H452" s="536"/>
      <c r="I452" s="536"/>
      <c r="J452" s="537"/>
    </row>
    <row r="453" spans="1:10" ht="30" customHeight="1" thickTop="1">
      <c r="A453" s="540" t="s">
        <v>207</v>
      </c>
      <c r="B453" s="540"/>
      <c r="C453" s="540"/>
      <c r="D453" s="540"/>
      <c r="E453" s="540"/>
      <c r="F453" s="540"/>
      <c r="G453" s="540"/>
      <c r="H453" s="540"/>
      <c r="I453" s="540"/>
      <c r="J453" s="540"/>
    </row>
    <row r="454" spans="1:10" s="37" customFormat="1" ht="51" customHeight="1">
      <c r="A454" s="538" t="s">
        <v>462</v>
      </c>
      <c r="B454" s="492"/>
      <c r="C454" s="492"/>
      <c r="D454" s="492"/>
      <c r="E454" s="492"/>
      <c r="F454" s="492"/>
      <c r="G454" s="492"/>
      <c r="H454" s="492"/>
      <c r="I454" s="492"/>
      <c r="J454" s="492"/>
    </row>
    <row r="455" spans="1:10" s="37" customFormat="1" ht="23.25" customHeight="1">
      <c r="A455" s="491" t="s">
        <v>463</v>
      </c>
      <c r="B455" s="492"/>
      <c r="C455" s="492"/>
      <c r="D455" s="492"/>
      <c r="E455" s="492"/>
      <c r="F455" s="492"/>
      <c r="G455" s="492"/>
      <c r="H455" s="492"/>
      <c r="I455" s="492"/>
      <c r="J455" s="492"/>
    </row>
    <row r="456" spans="1:10" s="37" customFormat="1" ht="24.75" customHeight="1">
      <c r="A456" s="491" t="s">
        <v>464</v>
      </c>
      <c r="B456" s="492"/>
      <c r="C456" s="492"/>
      <c r="D456" s="492"/>
      <c r="E456" s="492"/>
      <c r="F456" s="492"/>
      <c r="G456" s="492"/>
      <c r="H456" s="492"/>
      <c r="I456" s="492"/>
      <c r="J456" s="492"/>
    </row>
    <row r="457" spans="1:10" s="37" customFormat="1">
      <c r="A457" s="195"/>
      <c r="B457" s="195"/>
      <c r="C457" s="195"/>
      <c r="D457" s="195"/>
      <c r="E457" s="195"/>
      <c r="F457" s="195"/>
      <c r="G457" s="195"/>
      <c r="H457" s="195"/>
      <c r="I457" s="201"/>
      <c r="J457" s="195"/>
    </row>
    <row r="458" spans="1:10" s="35" customFormat="1" ht="33" customHeight="1">
      <c r="A458" s="549" t="s">
        <v>61</v>
      </c>
      <c r="B458" s="549" t="s">
        <v>62</v>
      </c>
      <c r="C458" s="549" t="s">
        <v>63</v>
      </c>
      <c r="D458" s="549"/>
      <c r="E458" s="550" t="s">
        <v>105</v>
      </c>
      <c r="F458" s="481" t="s">
        <v>106</v>
      </c>
      <c r="G458" s="481" t="s">
        <v>66</v>
      </c>
      <c r="H458" s="487" t="s">
        <v>107</v>
      </c>
      <c r="I458" s="69" t="s">
        <v>108</v>
      </c>
      <c r="J458" s="530" t="s">
        <v>69</v>
      </c>
    </row>
    <row r="459" spans="1:10" s="37" customFormat="1" ht="24.95" customHeight="1">
      <c r="A459" s="549"/>
      <c r="B459" s="549"/>
      <c r="C459" s="36" t="s">
        <v>70</v>
      </c>
      <c r="D459" s="36" t="s">
        <v>71</v>
      </c>
      <c r="E459" s="550"/>
      <c r="F459" s="482"/>
      <c r="G459" s="482"/>
      <c r="H459" s="488"/>
      <c r="I459" s="70" t="s">
        <v>109</v>
      </c>
      <c r="J459" s="531"/>
    </row>
    <row r="460" spans="1:10" s="37" customFormat="1" ht="15.75" thickBot="1">
      <c r="A460" s="202" t="s">
        <v>256</v>
      </c>
      <c r="B460" s="203">
        <v>16</v>
      </c>
      <c r="C460" s="203">
        <v>710</v>
      </c>
      <c r="D460" s="175"/>
      <c r="E460" s="175"/>
      <c r="F460" s="203" t="s">
        <v>130</v>
      </c>
      <c r="G460" s="175"/>
      <c r="H460" s="204" t="s">
        <v>257</v>
      </c>
      <c r="I460" s="205">
        <v>2516.1799999999998</v>
      </c>
      <c r="J460" s="206">
        <f>I460*100</f>
        <v>251617.99999999997</v>
      </c>
    </row>
    <row r="461" spans="1:10" s="104" customFormat="1" ht="34.5" customHeight="1" thickBot="1">
      <c r="A461" s="621" t="s">
        <v>171</v>
      </c>
      <c r="B461" s="622"/>
      <c r="C461" s="622"/>
      <c r="D461" s="622"/>
      <c r="E461" s="622"/>
      <c r="F461" s="622"/>
      <c r="G461" s="622"/>
      <c r="H461" s="622"/>
      <c r="I461" s="622"/>
      <c r="J461" s="207">
        <f>SUM(J459:J460)</f>
        <v>251617.99999999997</v>
      </c>
    </row>
    <row r="462" spans="1:10" s="37" customFormat="1">
      <c r="I462" s="12"/>
    </row>
    <row r="463" spans="1:10" s="37" customFormat="1" ht="38.25" customHeight="1">
      <c r="A463" s="618"/>
      <c r="B463" s="618"/>
      <c r="C463" s="618"/>
      <c r="D463" s="618"/>
      <c r="E463" s="618"/>
      <c r="F463" s="618"/>
      <c r="G463" s="618"/>
      <c r="H463" s="618"/>
      <c r="I463" s="618"/>
      <c r="J463" s="618"/>
    </row>
    <row r="464" spans="1:10" s="37" customFormat="1" ht="15.75">
      <c r="A464" s="572"/>
      <c r="B464" s="572"/>
      <c r="C464" s="572"/>
      <c r="D464" s="572"/>
      <c r="E464" s="572"/>
      <c r="F464" s="572"/>
      <c r="G464" s="572"/>
      <c r="H464" s="572"/>
      <c r="I464" s="572"/>
      <c r="J464" s="572"/>
    </row>
    <row r="465" spans="1:10" ht="30.75" customHeight="1">
      <c r="A465" s="516" t="s">
        <v>104</v>
      </c>
      <c r="B465" s="516"/>
      <c r="C465" s="516"/>
      <c r="D465" s="516"/>
      <c r="E465" s="516"/>
      <c r="F465" s="516"/>
      <c r="G465" s="516"/>
      <c r="H465" s="516"/>
      <c r="I465" s="516"/>
      <c r="J465" s="516"/>
    </row>
    <row r="466" spans="1:10" ht="30.75" customHeight="1">
      <c r="A466" s="208"/>
      <c r="B466" s="208"/>
      <c r="C466" s="208"/>
      <c r="D466" s="208"/>
      <c r="E466" s="208"/>
      <c r="F466" s="208"/>
      <c r="G466" s="208"/>
      <c r="H466" s="208"/>
      <c r="I466" s="208"/>
      <c r="J466" s="208"/>
    </row>
    <row r="467" spans="1:10" ht="21" customHeight="1">
      <c r="A467" s="517" t="s">
        <v>465</v>
      </c>
      <c r="B467" s="517"/>
      <c r="C467" s="517"/>
      <c r="D467" s="517"/>
      <c r="E467" s="517"/>
      <c r="F467" s="517"/>
      <c r="G467" s="517"/>
      <c r="H467" s="517"/>
      <c r="I467" s="517"/>
      <c r="J467" s="517"/>
    </row>
    <row r="468" spans="1:10" ht="15.75" customHeight="1"/>
    <row r="469" spans="1:10" ht="20.100000000000001" customHeight="1">
      <c r="A469" s="32" t="s">
        <v>466</v>
      </c>
    </row>
    <row r="470" spans="1:10" ht="20.100000000000001" customHeight="1"/>
    <row r="471" spans="1:10" ht="20.100000000000001" customHeight="1">
      <c r="A471" s="518" t="s">
        <v>467</v>
      </c>
      <c r="B471" s="518"/>
      <c r="C471" s="518"/>
      <c r="D471" s="518"/>
      <c r="E471" s="518"/>
      <c r="F471" s="518"/>
      <c r="G471" s="518"/>
      <c r="H471" s="518"/>
      <c r="I471" s="518"/>
      <c r="J471" s="518"/>
    </row>
    <row r="472" spans="1:10" ht="25.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</row>
    <row r="473" spans="1:10" ht="15" customHeight="1">
      <c r="A473" s="481" t="s">
        <v>61</v>
      </c>
      <c r="B473" s="481" t="s">
        <v>62</v>
      </c>
      <c r="C473" s="483" t="s">
        <v>63</v>
      </c>
      <c r="D473" s="484"/>
      <c r="E473" s="485" t="s">
        <v>105</v>
      </c>
      <c r="F473" s="607" t="s">
        <v>106</v>
      </c>
      <c r="G473" s="481" t="s">
        <v>66</v>
      </c>
      <c r="H473" s="487" t="s">
        <v>107</v>
      </c>
      <c r="I473" s="69" t="s">
        <v>108</v>
      </c>
      <c r="J473" s="489" t="s">
        <v>258</v>
      </c>
    </row>
    <row r="474" spans="1:10" s="37" customFormat="1" ht="33" customHeight="1">
      <c r="A474" s="482"/>
      <c r="B474" s="482"/>
      <c r="C474" s="36" t="s">
        <v>70</v>
      </c>
      <c r="D474" s="36" t="s">
        <v>71</v>
      </c>
      <c r="E474" s="486"/>
      <c r="F474" s="608"/>
      <c r="G474" s="482"/>
      <c r="H474" s="488"/>
      <c r="I474" s="70" t="s">
        <v>109</v>
      </c>
      <c r="J474" s="490"/>
    </row>
    <row r="475" spans="1:10" ht="100.5" customHeight="1">
      <c r="A475" s="71" t="s">
        <v>259</v>
      </c>
      <c r="B475" s="46">
        <v>3</v>
      </c>
      <c r="C475" s="46">
        <v>745</v>
      </c>
      <c r="D475" s="46"/>
      <c r="E475" s="46" t="s">
        <v>116</v>
      </c>
      <c r="F475" s="46" t="s">
        <v>130</v>
      </c>
      <c r="G475" s="46" t="s">
        <v>116</v>
      </c>
      <c r="H475" s="47">
        <v>6000</v>
      </c>
      <c r="I475" s="48">
        <v>8986.3799999999992</v>
      </c>
      <c r="J475" s="48">
        <f>I475*100</f>
        <v>898637.99999999988</v>
      </c>
    </row>
    <row r="476" spans="1:10" ht="34.5" customHeight="1" thickBot="1">
      <c r="A476" s="209"/>
      <c r="B476" s="210"/>
      <c r="C476" s="210"/>
      <c r="D476" s="210"/>
      <c r="E476" s="210"/>
      <c r="F476" s="210"/>
      <c r="G476" s="210"/>
      <c r="H476" s="211"/>
      <c r="I476" s="212"/>
      <c r="J476" s="213"/>
    </row>
    <row r="477" spans="1:10" s="59" customFormat="1" ht="34.5" customHeight="1">
      <c r="A477" s="500" t="s">
        <v>204</v>
      </c>
      <c r="B477" s="501"/>
      <c r="C477" s="501"/>
      <c r="D477" s="501"/>
      <c r="E477" s="501"/>
      <c r="F477" s="501"/>
      <c r="G477" s="501"/>
      <c r="H477" s="501"/>
      <c r="I477" s="501"/>
      <c r="J477" s="173">
        <v>2886085.06</v>
      </c>
    </row>
    <row r="478" spans="1:10" ht="29.25" customHeight="1">
      <c r="A478" s="139"/>
      <c r="B478" s="139"/>
      <c r="C478" s="139"/>
      <c r="D478" s="139"/>
      <c r="E478" s="139"/>
      <c r="F478" s="139"/>
      <c r="G478" s="139"/>
      <c r="H478" s="139"/>
      <c r="I478" s="214"/>
      <c r="J478" s="140"/>
    </row>
    <row r="479" spans="1:10" s="12" customFormat="1" ht="21.75" customHeight="1">
      <c r="A479" s="619" t="s">
        <v>468</v>
      </c>
      <c r="B479" s="619"/>
      <c r="C479" s="619"/>
      <c r="D479" s="619"/>
      <c r="E479" s="619"/>
      <c r="F479" s="619"/>
      <c r="G479" s="619"/>
      <c r="H479" s="619"/>
      <c r="I479" s="619"/>
      <c r="J479" s="619"/>
    </row>
    <row r="480" spans="1:10" ht="41.25" customHeight="1" thickBot="1">
      <c r="A480" s="620"/>
      <c r="B480" s="620"/>
      <c r="C480" s="620"/>
      <c r="D480" s="620"/>
      <c r="E480" s="620"/>
      <c r="F480" s="620"/>
      <c r="G480" s="620"/>
      <c r="H480" s="620"/>
      <c r="I480" s="620"/>
      <c r="J480" s="620"/>
    </row>
    <row r="481" spans="1:10" ht="41.25" thickTop="1" thickBot="1">
      <c r="A481" s="535" t="s">
        <v>260</v>
      </c>
      <c r="B481" s="536"/>
      <c r="C481" s="536"/>
      <c r="D481" s="536"/>
      <c r="E481" s="536"/>
      <c r="F481" s="536"/>
      <c r="G481" s="536"/>
      <c r="H481" s="536"/>
      <c r="I481" s="536"/>
      <c r="J481" s="537"/>
    </row>
    <row r="482" spans="1:10" ht="15.75" thickTop="1"/>
    <row r="483" spans="1:10" s="37" customFormat="1" ht="24" customHeight="1">
      <c r="A483" s="540" t="s">
        <v>207</v>
      </c>
      <c r="B483" s="540"/>
      <c r="C483" s="540"/>
      <c r="D483" s="540"/>
      <c r="E483" s="540"/>
      <c r="F483" s="540"/>
      <c r="G483" s="540"/>
      <c r="H483" s="540"/>
      <c r="I483" s="540"/>
      <c r="J483" s="540"/>
    </row>
    <row r="484" spans="1:10" s="37" customFormat="1" ht="20.100000000000001" customHeight="1">
      <c r="A484" s="491" t="s">
        <v>445</v>
      </c>
      <c r="B484" s="491"/>
      <c r="C484" s="491"/>
      <c r="D484" s="491"/>
      <c r="E484" s="491"/>
      <c r="F484" s="491"/>
      <c r="G484" s="491"/>
      <c r="H484" s="491"/>
      <c r="I484" s="491"/>
      <c r="J484" s="491"/>
    </row>
    <row r="485" spans="1:10" s="37" customFormat="1" ht="20.100000000000001" customHeight="1">
      <c r="A485" s="491" t="s">
        <v>469</v>
      </c>
      <c r="B485" s="491"/>
      <c r="C485" s="491"/>
      <c r="D485" s="491"/>
      <c r="E485" s="491"/>
      <c r="F485" s="491"/>
      <c r="G485" s="491"/>
      <c r="H485" s="491"/>
      <c r="I485" s="491"/>
      <c r="J485" s="491"/>
    </row>
    <row r="486" spans="1:10" s="37" customFormat="1" ht="20.100000000000001" customHeight="1">
      <c r="A486" s="491"/>
      <c r="B486" s="491"/>
      <c r="C486" s="491"/>
      <c r="D486" s="491"/>
      <c r="E486" s="491"/>
      <c r="F486" s="491"/>
      <c r="G486" s="491"/>
      <c r="H486" s="491"/>
      <c r="I486" s="491"/>
      <c r="J486" s="491"/>
    </row>
    <row r="487" spans="1:10" s="35" customFormat="1" ht="24" customHeight="1">
      <c r="A487" s="215"/>
      <c r="B487" s="215"/>
      <c r="C487" s="215"/>
      <c r="D487" s="215"/>
      <c r="E487" s="215"/>
      <c r="F487" s="215"/>
      <c r="G487" s="215"/>
      <c r="H487" s="215"/>
      <c r="I487" s="215"/>
      <c r="J487" s="215"/>
    </row>
    <row r="488" spans="1:10" s="37" customFormat="1" ht="24.95" customHeight="1">
      <c r="A488" s="549" t="s">
        <v>61</v>
      </c>
      <c r="B488" s="549" t="s">
        <v>62</v>
      </c>
      <c r="C488" s="549" t="s">
        <v>63</v>
      </c>
      <c r="D488" s="549"/>
      <c r="E488" s="550" t="s">
        <v>105</v>
      </c>
      <c r="F488" s="481" t="s">
        <v>106</v>
      </c>
      <c r="G488" s="481" t="s">
        <v>66</v>
      </c>
      <c r="H488" s="487" t="s">
        <v>107</v>
      </c>
      <c r="I488" s="69" t="s">
        <v>108</v>
      </c>
      <c r="J488" s="530" t="s">
        <v>69</v>
      </c>
    </row>
    <row r="489" spans="1:10" s="37" customFormat="1">
      <c r="A489" s="549"/>
      <c r="B489" s="549"/>
      <c r="C489" s="36" t="s">
        <v>70</v>
      </c>
      <c r="D489" s="36" t="s">
        <v>71</v>
      </c>
      <c r="E489" s="550"/>
      <c r="F489" s="482"/>
      <c r="G489" s="482"/>
      <c r="H489" s="488"/>
      <c r="I489" s="70" t="s">
        <v>109</v>
      </c>
      <c r="J489" s="531"/>
    </row>
    <row r="490" spans="1:10" s="37" customFormat="1">
      <c r="A490" s="36" t="s">
        <v>261</v>
      </c>
      <c r="B490" s="122">
        <v>18</v>
      </c>
      <c r="C490" s="158">
        <v>587</v>
      </c>
      <c r="D490" s="36"/>
      <c r="E490" s="122" t="s">
        <v>111</v>
      </c>
      <c r="F490" s="36"/>
      <c r="G490" s="36"/>
      <c r="H490" s="216">
        <v>6125</v>
      </c>
      <c r="I490" s="217">
        <v>8857.24</v>
      </c>
      <c r="J490" s="218">
        <f>I490*100</f>
        <v>885724</v>
      </c>
    </row>
    <row r="491" spans="1:10" ht="20.100000000000001" customHeight="1">
      <c r="A491" s="496" t="s">
        <v>171</v>
      </c>
      <c r="B491" s="496"/>
      <c r="C491" s="496"/>
      <c r="D491" s="496"/>
      <c r="E491" s="496"/>
      <c r="F491" s="496"/>
      <c r="G491" s="496"/>
      <c r="H491" s="496"/>
      <c r="I491" s="496"/>
      <c r="J491" s="58">
        <f>SUM(J490:J490)</f>
        <v>885724</v>
      </c>
    </row>
    <row r="492" spans="1:10" s="37" customFormat="1" ht="22.5" customHeight="1">
      <c r="I492" s="12"/>
    </row>
    <row r="493" spans="1:10" s="59" customFormat="1" ht="34.5" customHeight="1" thickBot="1">
      <c r="A493" s="507" t="s">
        <v>218</v>
      </c>
      <c r="B493" s="508"/>
      <c r="C493" s="508"/>
      <c r="D493" s="508"/>
      <c r="E493" s="508"/>
      <c r="F493" s="508"/>
      <c r="G493" s="508"/>
      <c r="H493" s="508"/>
      <c r="I493" s="509"/>
      <c r="J493" s="154">
        <v>975529.79</v>
      </c>
    </row>
    <row r="494" spans="1:10" s="104" customFormat="1" ht="34.5" customHeight="1" thickBot="1">
      <c r="A494" s="616" t="s">
        <v>171</v>
      </c>
      <c r="B494" s="617"/>
      <c r="C494" s="617"/>
      <c r="D494" s="617"/>
      <c r="E494" s="617"/>
      <c r="F494" s="617"/>
      <c r="G494" s="617"/>
      <c r="H494" s="617"/>
      <c r="I494" s="617"/>
      <c r="J494" s="219">
        <f>J491+J493</f>
        <v>1861253.79</v>
      </c>
    </row>
    <row r="495" spans="1:10" s="104" customFormat="1" ht="19.5" customHeight="1">
      <c r="A495" s="139"/>
      <c r="B495" s="139"/>
      <c r="C495" s="139"/>
      <c r="D495" s="139"/>
      <c r="E495" s="139"/>
      <c r="F495" s="139"/>
      <c r="G495" s="139"/>
      <c r="H495" s="139"/>
      <c r="I495" s="139"/>
      <c r="J495" s="220"/>
    </row>
    <row r="496" spans="1:10" s="104" customFormat="1" ht="54" customHeight="1">
      <c r="A496" s="504" t="s">
        <v>262</v>
      </c>
      <c r="B496" s="504"/>
      <c r="C496" s="504"/>
      <c r="D496" s="504"/>
      <c r="E496" s="504"/>
      <c r="F496" s="504"/>
      <c r="G496" s="504"/>
      <c r="H496" s="504"/>
      <c r="I496" s="504"/>
      <c r="J496" s="504"/>
    </row>
    <row r="497" spans="1:10" s="37" customFormat="1" ht="29.25" customHeight="1" thickBot="1">
      <c r="A497" s="618"/>
      <c r="B497" s="618"/>
      <c r="C497" s="618"/>
      <c r="D497" s="618"/>
      <c r="E497" s="618"/>
      <c r="F497" s="618"/>
      <c r="G497" s="618"/>
      <c r="H497" s="618"/>
      <c r="I497" s="618"/>
      <c r="J497" s="618"/>
    </row>
    <row r="498" spans="1:10" ht="50.1" customHeight="1" thickTop="1" thickBot="1">
      <c r="A498" s="535" t="s">
        <v>263</v>
      </c>
      <c r="B498" s="536"/>
      <c r="C498" s="536"/>
      <c r="D498" s="536"/>
      <c r="E498" s="536"/>
      <c r="F498" s="536"/>
      <c r="G498" s="536"/>
      <c r="H498" s="536"/>
      <c r="I498" s="536"/>
      <c r="J498" s="537"/>
    </row>
    <row r="499" spans="1:10" s="37" customFormat="1" ht="24.95" customHeight="1" thickTop="1">
      <c r="A499" s="540" t="s">
        <v>207</v>
      </c>
      <c r="B499" s="615"/>
      <c r="C499" s="615"/>
      <c r="D499" s="615"/>
      <c r="E499" s="615"/>
      <c r="F499" s="615"/>
      <c r="G499" s="615"/>
      <c r="H499" s="615"/>
      <c r="I499" s="615"/>
      <c r="J499" s="615"/>
    </row>
    <row r="500" spans="1:10" s="37" customFormat="1" ht="24.95" customHeight="1">
      <c r="A500" s="491" t="s">
        <v>589</v>
      </c>
      <c r="B500" s="492"/>
      <c r="C500" s="492"/>
      <c r="D500" s="492"/>
      <c r="E500" s="492"/>
      <c r="F500" s="492"/>
      <c r="G500" s="492"/>
      <c r="H500" s="492"/>
      <c r="I500" s="492"/>
      <c r="J500" s="492"/>
    </row>
    <row r="501" spans="1:10" s="37" customFormat="1" ht="36.75" customHeight="1">
      <c r="A501" s="491" t="s">
        <v>470</v>
      </c>
      <c r="B501" s="492"/>
      <c r="C501" s="492"/>
      <c r="D501" s="492"/>
      <c r="E501" s="492"/>
      <c r="F501" s="492"/>
      <c r="G501" s="492"/>
      <c r="H501" s="492"/>
      <c r="I501" s="492"/>
      <c r="J501" s="492"/>
    </row>
    <row r="502" spans="1:10" s="37" customFormat="1" ht="38.25" customHeight="1">
      <c r="A502" s="491" t="s">
        <v>471</v>
      </c>
      <c r="B502" s="492"/>
      <c r="C502" s="492"/>
      <c r="D502" s="492"/>
      <c r="E502" s="492"/>
      <c r="F502" s="492"/>
      <c r="G502" s="492"/>
      <c r="H502" s="492"/>
      <c r="I502" s="492"/>
      <c r="J502" s="492"/>
    </row>
    <row r="503" spans="1:10" ht="24" customHeight="1">
      <c r="A503" s="215"/>
      <c r="B503" s="195"/>
      <c r="C503" s="195"/>
      <c r="D503" s="195"/>
      <c r="E503" s="195"/>
      <c r="F503" s="195"/>
      <c r="G503" s="195"/>
      <c r="H503" s="195"/>
      <c r="I503" s="195"/>
      <c r="J503" s="195"/>
    </row>
    <row r="504" spans="1:10" s="37" customFormat="1" ht="33" customHeight="1">
      <c r="A504" s="481" t="s">
        <v>61</v>
      </c>
      <c r="B504" s="481" t="s">
        <v>62</v>
      </c>
      <c r="C504" s="483" t="s">
        <v>63</v>
      </c>
      <c r="D504" s="484"/>
      <c r="E504" s="485" t="s">
        <v>105</v>
      </c>
      <c r="F504" s="607" t="s">
        <v>106</v>
      </c>
      <c r="G504" s="481" t="s">
        <v>66</v>
      </c>
      <c r="H504" s="487" t="s">
        <v>107</v>
      </c>
      <c r="I504" s="69" t="s">
        <v>108</v>
      </c>
      <c r="J504" s="489" t="s">
        <v>264</v>
      </c>
    </row>
    <row r="505" spans="1:10" s="37" customFormat="1">
      <c r="A505" s="482"/>
      <c r="B505" s="482"/>
      <c r="C505" s="36" t="s">
        <v>70</v>
      </c>
      <c r="D505" s="36" t="s">
        <v>71</v>
      </c>
      <c r="E505" s="486"/>
      <c r="F505" s="608"/>
      <c r="G505" s="482"/>
      <c r="H505" s="488"/>
      <c r="I505" s="70" t="s">
        <v>109</v>
      </c>
      <c r="J505" s="490"/>
    </row>
    <row r="506" spans="1:10" s="37" customFormat="1" ht="29.25" customHeight="1">
      <c r="A506" s="221" t="s">
        <v>265</v>
      </c>
      <c r="B506" s="72">
        <v>13</v>
      </c>
      <c r="C506" s="121">
        <v>1311</v>
      </c>
      <c r="D506" s="36">
        <v>2</v>
      </c>
      <c r="E506" s="72" t="s">
        <v>111</v>
      </c>
      <c r="F506" s="36"/>
      <c r="G506" s="72" t="s">
        <v>116</v>
      </c>
      <c r="H506" s="216" t="s">
        <v>266</v>
      </c>
      <c r="I506" s="222">
        <v>5188.53</v>
      </c>
      <c r="J506" s="218">
        <f>I506*100</f>
        <v>518853</v>
      </c>
    </row>
    <row r="507" spans="1:10" ht="20.100000000000001" customHeight="1">
      <c r="A507" s="496" t="s">
        <v>171</v>
      </c>
      <c r="B507" s="496"/>
      <c r="C507" s="496"/>
      <c r="D507" s="496"/>
      <c r="E507" s="496"/>
      <c r="F507" s="496"/>
      <c r="G507" s="496"/>
      <c r="H507" s="496"/>
      <c r="I507" s="496"/>
      <c r="J507" s="58">
        <f>SUM(J506:J506)</f>
        <v>518853</v>
      </c>
    </row>
    <row r="508" spans="1:10" s="37" customFormat="1" ht="35.25" customHeight="1">
      <c r="I508" s="12"/>
    </row>
    <row r="509" spans="1:10" ht="48" customHeight="1" thickBot="1">
      <c r="A509" s="590"/>
      <c r="B509" s="570"/>
      <c r="C509" s="570"/>
      <c r="D509" s="570"/>
      <c r="E509" s="570"/>
      <c r="F509" s="570"/>
      <c r="G509" s="570"/>
      <c r="H509" s="570"/>
      <c r="I509" s="570"/>
      <c r="J509" s="570"/>
    </row>
    <row r="510" spans="1:10" ht="50.1" customHeight="1" thickTop="1" thickBot="1">
      <c r="A510" s="535" t="s">
        <v>267</v>
      </c>
      <c r="B510" s="536"/>
      <c r="C510" s="536"/>
      <c r="D510" s="536"/>
      <c r="E510" s="536"/>
      <c r="F510" s="536"/>
      <c r="G510" s="536"/>
      <c r="H510" s="536"/>
      <c r="I510" s="536"/>
      <c r="J510" s="537"/>
    </row>
    <row r="511" spans="1:10" ht="24.95" customHeight="1" thickTop="1">
      <c r="A511" s="540" t="s">
        <v>207</v>
      </c>
      <c r="B511" s="540"/>
      <c r="C511" s="540"/>
      <c r="D511" s="540"/>
      <c r="E511" s="540"/>
      <c r="F511" s="540"/>
      <c r="G511" s="540"/>
      <c r="H511" s="540"/>
      <c r="I511" s="540"/>
      <c r="J511" s="540"/>
    </row>
    <row r="512" spans="1:10" ht="24.95" customHeight="1">
      <c r="A512" s="491" t="s">
        <v>472</v>
      </c>
      <c r="B512" s="492"/>
      <c r="C512" s="492"/>
      <c r="D512" s="492"/>
      <c r="E512" s="492"/>
      <c r="F512" s="492"/>
      <c r="G512" s="492"/>
      <c r="H512" s="492"/>
      <c r="I512" s="492"/>
      <c r="J512" s="492"/>
    </row>
    <row r="513" spans="1:10" ht="24.95" customHeight="1">
      <c r="A513" s="491" t="s">
        <v>590</v>
      </c>
      <c r="B513" s="492"/>
      <c r="C513" s="492"/>
      <c r="D513" s="492"/>
      <c r="E513" s="492"/>
      <c r="F513" s="492"/>
      <c r="G513" s="492"/>
      <c r="H513" s="492"/>
      <c r="I513" s="492"/>
      <c r="J513" s="492"/>
    </row>
    <row r="514" spans="1:10" ht="24.95" customHeight="1">
      <c r="A514" s="491" t="s">
        <v>471</v>
      </c>
      <c r="B514" s="492"/>
      <c r="C514" s="492"/>
      <c r="D514" s="492"/>
      <c r="E514" s="492"/>
      <c r="F514" s="492"/>
      <c r="G514" s="492"/>
      <c r="H514" s="492"/>
      <c r="I514" s="492"/>
      <c r="J514" s="492"/>
    </row>
    <row r="515" spans="1:10" ht="24.95" customHeight="1">
      <c r="A515" s="37"/>
      <c r="B515" s="37"/>
      <c r="C515" s="37"/>
      <c r="D515" s="37"/>
      <c r="E515" s="37"/>
      <c r="F515" s="37"/>
      <c r="G515" s="37"/>
      <c r="H515" s="37"/>
      <c r="I515" s="12"/>
      <c r="J515" s="37"/>
    </row>
    <row r="516" spans="1:10" ht="24" customHeight="1">
      <c r="A516" s="37"/>
      <c r="B516" s="37"/>
      <c r="C516" s="37"/>
      <c r="D516" s="37"/>
      <c r="E516" s="37"/>
      <c r="F516" s="37"/>
      <c r="G516" s="37"/>
      <c r="H516" s="37"/>
      <c r="I516" s="12"/>
      <c r="J516" s="37"/>
    </row>
    <row r="517" spans="1:10" s="37" customFormat="1" ht="33" customHeight="1">
      <c r="A517" s="481" t="s">
        <v>61</v>
      </c>
      <c r="B517" s="481" t="s">
        <v>62</v>
      </c>
      <c r="C517" s="483" t="s">
        <v>63</v>
      </c>
      <c r="D517" s="484"/>
      <c r="E517" s="485" t="s">
        <v>105</v>
      </c>
      <c r="F517" s="607" t="s">
        <v>106</v>
      </c>
      <c r="G517" s="481" t="s">
        <v>66</v>
      </c>
      <c r="H517" s="487" t="s">
        <v>107</v>
      </c>
      <c r="I517" s="69" t="s">
        <v>108</v>
      </c>
      <c r="J517" s="489" t="s">
        <v>264</v>
      </c>
    </row>
    <row r="518" spans="1:10" ht="15.75">
      <c r="A518" s="482"/>
      <c r="B518" s="482"/>
      <c r="C518" s="36" t="s">
        <v>70</v>
      </c>
      <c r="D518" s="36" t="s">
        <v>71</v>
      </c>
      <c r="E518" s="486"/>
      <c r="F518" s="608"/>
      <c r="G518" s="482"/>
      <c r="H518" s="488"/>
      <c r="I518" s="70" t="s">
        <v>109</v>
      </c>
      <c r="J518" s="490"/>
    </row>
    <row r="519" spans="1:10" ht="25.5" customHeight="1">
      <c r="A519" s="609" t="s">
        <v>268</v>
      </c>
      <c r="B519" s="481">
        <v>27</v>
      </c>
      <c r="C519" s="485" t="s">
        <v>612</v>
      </c>
      <c r="D519" s="158"/>
      <c r="E519" s="36"/>
      <c r="F519" s="481" t="s">
        <v>111</v>
      </c>
      <c r="G519" s="481" t="s">
        <v>116</v>
      </c>
      <c r="H519" s="481" t="s">
        <v>613</v>
      </c>
      <c r="I519" s="611">
        <v>3412.8</v>
      </c>
      <c r="J519" s="613">
        <f>I519*120</f>
        <v>409536</v>
      </c>
    </row>
    <row r="520" spans="1:10" ht="20.25" customHeight="1">
      <c r="A520" s="610"/>
      <c r="B520" s="482"/>
      <c r="C520" s="486"/>
      <c r="D520" s="158"/>
      <c r="E520" s="36"/>
      <c r="F520" s="482"/>
      <c r="G520" s="482"/>
      <c r="H520" s="482"/>
      <c r="I520" s="612"/>
      <c r="J520" s="614"/>
    </row>
    <row r="521" spans="1:10" s="78" customFormat="1" ht="28.5" customHeight="1">
      <c r="A521" s="546" t="s">
        <v>171</v>
      </c>
      <c r="B521" s="547"/>
      <c r="C521" s="547"/>
      <c r="D521" s="547"/>
      <c r="E521" s="547"/>
      <c r="F521" s="547"/>
      <c r="G521" s="547"/>
      <c r="H521" s="547"/>
      <c r="I521" s="548"/>
      <c r="J521" s="167">
        <f>SUM(J519:J520)</f>
        <v>409536</v>
      </c>
    </row>
    <row r="522" spans="1:10" s="78" customFormat="1" ht="31.5" customHeight="1">
      <c r="A522" s="559"/>
      <c r="B522" s="559"/>
      <c r="C522" s="559"/>
      <c r="D522" s="559"/>
      <c r="E522" s="559"/>
      <c r="F522" s="559"/>
      <c r="G522" s="559"/>
      <c r="H522" s="559"/>
      <c r="I522" s="559"/>
      <c r="J522" s="559"/>
    </row>
    <row r="523" spans="1:10" ht="48" customHeight="1" thickBot="1">
      <c r="A523" s="37"/>
      <c r="B523" s="37"/>
      <c r="C523" s="37"/>
      <c r="D523" s="37"/>
      <c r="E523" s="37"/>
      <c r="F523" s="37"/>
      <c r="G523" s="37"/>
      <c r="H523" s="108"/>
      <c r="J523" s="109"/>
    </row>
    <row r="524" spans="1:10" ht="51" customHeight="1" thickTop="1" thickBot="1">
      <c r="A524" s="535" t="s">
        <v>269</v>
      </c>
      <c r="B524" s="536"/>
      <c r="C524" s="536"/>
      <c r="D524" s="536"/>
      <c r="E524" s="536"/>
      <c r="F524" s="536"/>
      <c r="G524" s="536"/>
      <c r="H524" s="536"/>
      <c r="I524" s="536"/>
      <c r="J524" s="537"/>
    </row>
    <row r="525" spans="1:10" s="37" customFormat="1" ht="50.1" customHeight="1" thickTop="1">
      <c r="A525" s="540" t="s">
        <v>207</v>
      </c>
      <c r="B525" s="540"/>
      <c r="C525" s="540"/>
      <c r="D525" s="540"/>
      <c r="E525" s="540"/>
      <c r="F525" s="540"/>
      <c r="G525" s="540"/>
      <c r="H525" s="540"/>
      <c r="I525" s="540"/>
      <c r="J525" s="540"/>
    </row>
    <row r="526" spans="1:10" s="37" customFormat="1" ht="50.1" customHeight="1">
      <c r="A526" s="223"/>
      <c r="B526" s="223"/>
      <c r="C526" s="223"/>
      <c r="D526" s="223"/>
      <c r="E526" s="223"/>
      <c r="F526" s="223"/>
      <c r="G526" s="223"/>
      <c r="H526" s="223"/>
      <c r="I526" s="223"/>
      <c r="J526" s="223"/>
    </row>
    <row r="527" spans="1:10" s="37" customFormat="1" ht="33.75" customHeight="1">
      <c r="A527" s="538" t="s">
        <v>473</v>
      </c>
      <c r="B527" s="492"/>
      <c r="C527" s="492"/>
      <c r="D527" s="492"/>
      <c r="E527" s="492"/>
      <c r="F527" s="492"/>
      <c r="G527" s="492"/>
      <c r="H527" s="492"/>
      <c r="I527" s="492"/>
      <c r="J527" s="492"/>
    </row>
    <row r="528" spans="1:10" s="37" customFormat="1" ht="24.95" customHeight="1">
      <c r="A528" s="491" t="s">
        <v>474</v>
      </c>
      <c r="B528" s="492"/>
      <c r="C528" s="492"/>
      <c r="D528" s="492"/>
      <c r="E528" s="492"/>
      <c r="F528" s="492"/>
      <c r="G528" s="492"/>
      <c r="H528" s="492"/>
      <c r="I528" s="492"/>
      <c r="J528" s="492"/>
    </row>
    <row r="529" spans="1:10" s="37" customFormat="1" ht="24.95" customHeight="1">
      <c r="A529" s="491" t="s">
        <v>475</v>
      </c>
      <c r="B529" s="492"/>
      <c r="C529" s="492"/>
      <c r="D529" s="492"/>
      <c r="E529" s="492"/>
      <c r="F529" s="492"/>
      <c r="G529" s="492"/>
      <c r="H529" s="492"/>
      <c r="I529" s="492"/>
      <c r="J529" s="492"/>
    </row>
    <row r="530" spans="1:10" s="37" customFormat="1" ht="15.75">
      <c r="A530" s="215"/>
      <c r="B530" s="195"/>
      <c r="C530" s="195"/>
      <c r="D530" s="195"/>
      <c r="E530" s="195"/>
      <c r="F530" s="195"/>
      <c r="G530" s="195"/>
      <c r="H530" s="195"/>
      <c r="I530" s="195"/>
      <c r="J530" s="195"/>
    </row>
    <row r="531" spans="1:10" s="37" customFormat="1" ht="61.5" customHeight="1">
      <c r="A531" s="72" t="s">
        <v>61</v>
      </c>
      <c r="B531" s="72" t="s">
        <v>270</v>
      </c>
      <c r="C531" s="598" t="s">
        <v>271</v>
      </c>
      <c r="D531" s="598"/>
      <c r="E531" s="224" t="s">
        <v>272</v>
      </c>
      <c r="F531" s="72" t="s">
        <v>106</v>
      </c>
      <c r="G531" s="72" t="s">
        <v>66</v>
      </c>
      <c r="H531" s="72" t="s">
        <v>107</v>
      </c>
      <c r="I531" s="221" t="s">
        <v>273</v>
      </c>
      <c r="J531" s="121" t="s">
        <v>264</v>
      </c>
    </row>
    <row r="532" spans="1:10" s="37" customFormat="1" ht="30" customHeight="1">
      <c r="A532" s="225" t="s">
        <v>274</v>
      </c>
      <c r="B532" s="122">
        <v>2</v>
      </c>
      <c r="C532" s="71">
        <v>762</v>
      </c>
      <c r="D532" s="225"/>
      <c r="E532" s="122">
        <v>1</v>
      </c>
      <c r="F532" s="225" t="s">
        <v>111</v>
      </c>
      <c r="G532" s="122" t="s">
        <v>116</v>
      </c>
      <c r="H532" s="216">
        <v>1100</v>
      </c>
      <c r="I532" s="110">
        <v>1193.02</v>
      </c>
      <c r="J532" s="226">
        <f>I532*100</f>
        <v>119302</v>
      </c>
    </row>
    <row r="533" spans="1:10" s="37" customFormat="1" ht="30" customHeight="1" thickBot="1">
      <c r="A533" s="225"/>
      <c r="B533" s="122"/>
      <c r="C533" s="71"/>
      <c r="D533" s="225"/>
      <c r="E533" s="122"/>
      <c r="F533" s="225"/>
      <c r="G533" s="122"/>
      <c r="H533" s="216"/>
      <c r="I533" s="110"/>
      <c r="J533" s="226"/>
    </row>
    <row r="534" spans="1:10" s="37" customFormat="1" ht="30" customHeight="1" thickBot="1">
      <c r="A534" s="601" t="s">
        <v>275</v>
      </c>
      <c r="B534" s="602"/>
      <c r="C534" s="602"/>
      <c r="D534" s="602"/>
      <c r="E534" s="602"/>
      <c r="F534" s="602"/>
      <c r="G534" s="602"/>
      <c r="H534" s="602"/>
      <c r="I534" s="602"/>
      <c r="J534" s="227">
        <v>337271.19</v>
      </c>
    </row>
    <row r="535" spans="1:10" s="37" customFormat="1" ht="47.25" customHeight="1">
      <c r="I535" s="12"/>
    </row>
    <row r="536" spans="1:10" ht="41.25" customHeight="1" thickBot="1">
      <c r="A536" s="590"/>
      <c r="B536" s="570"/>
      <c r="C536" s="570"/>
      <c r="D536" s="570"/>
      <c r="E536" s="570"/>
      <c r="F536" s="570"/>
      <c r="G536" s="570"/>
      <c r="H536" s="570"/>
      <c r="I536" s="570"/>
      <c r="J536" s="570"/>
    </row>
    <row r="537" spans="1:10" ht="48" customHeight="1" thickBot="1">
      <c r="A537" s="574" t="s">
        <v>276</v>
      </c>
      <c r="B537" s="575"/>
      <c r="C537" s="575"/>
      <c r="D537" s="575"/>
      <c r="E537" s="575"/>
      <c r="F537" s="575"/>
      <c r="G537" s="575"/>
      <c r="H537" s="575"/>
      <c r="I537" s="575"/>
      <c r="J537" s="576"/>
    </row>
    <row r="538" spans="1:10" ht="39.950000000000003" customHeight="1" thickTop="1" thickBot="1">
      <c r="A538" s="535" t="s">
        <v>277</v>
      </c>
      <c r="B538" s="536"/>
      <c r="C538" s="536"/>
      <c r="D538" s="536"/>
      <c r="E538" s="536"/>
      <c r="F538" s="536"/>
      <c r="G538" s="536"/>
      <c r="H538" s="536"/>
      <c r="I538" s="536"/>
      <c r="J538" s="537"/>
    </row>
    <row r="539" spans="1:10" s="37" customFormat="1" ht="28.5" customHeight="1" thickTop="1">
      <c r="A539" s="540" t="s">
        <v>221</v>
      </c>
      <c r="B539" s="540"/>
      <c r="C539" s="540"/>
      <c r="D539" s="540"/>
      <c r="E539" s="540"/>
      <c r="F539" s="540"/>
      <c r="G539" s="540"/>
      <c r="H539" s="540"/>
      <c r="I539" s="540"/>
      <c r="J539" s="540"/>
    </row>
    <row r="540" spans="1:10" s="37" customFormat="1" ht="20.100000000000001" customHeight="1">
      <c r="A540" s="491" t="s">
        <v>445</v>
      </c>
      <c r="B540" s="492"/>
      <c r="C540" s="492"/>
      <c r="D540" s="492"/>
      <c r="E540" s="492"/>
      <c r="F540" s="492"/>
      <c r="G540" s="492"/>
      <c r="H540" s="492"/>
      <c r="I540" s="492"/>
      <c r="J540" s="492"/>
    </row>
    <row r="541" spans="1:10" s="37" customFormat="1" ht="20.100000000000001" customHeight="1">
      <c r="A541" s="491" t="s">
        <v>476</v>
      </c>
      <c r="B541" s="492"/>
      <c r="C541" s="492"/>
      <c r="D541" s="492"/>
      <c r="E541" s="492"/>
      <c r="F541" s="492"/>
      <c r="G541" s="492"/>
      <c r="H541" s="492"/>
      <c r="I541" s="492"/>
      <c r="J541" s="492"/>
    </row>
    <row r="542" spans="1:10" s="37" customFormat="1" ht="20.100000000000001" customHeight="1">
      <c r="A542" s="491" t="s">
        <v>477</v>
      </c>
      <c r="B542" s="492"/>
      <c r="C542" s="492"/>
      <c r="D542" s="492"/>
      <c r="E542" s="492"/>
      <c r="F542" s="492"/>
      <c r="G542" s="492"/>
      <c r="H542" s="492"/>
      <c r="I542" s="492"/>
      <c r="J542" s="492"/>
    </row>
    <row r="543" spans="1:10" s="35" customFormat="1" ht="28.5" customHeight="1">
      <c r="A543" s="215"/>
      <c r="B543" s="195"/>
      <c r="C543" s="195"/>
      <c r="D543" s="195"/>
      <c r="E543" s="195"/>
      <c r="F543" s="195"/>
      <c r="G543" s="195"/>
      <c r="H543" s="195"/>
      <c r="I543" s="195"/>
      <c r="J543" s="195"/>
    </row>
    <row r="544" spans="1:10" s="37" customFormat="1" ht="19.5" customHeight="1">
      <c r="A544" s="549" t="s">
        <v>61</v>
      </c>
      <c r="B544" s="549" t="s">
        <v>62</v>
      </c>
      <c r="C544" s="549" t="s">
        <v>63</v>
      </c>
      <c r="D544" s="549"/>
      <c r="E544" s="550" t="s">
        <v>64</v>
      </c>
      <c r="F544" s="481" t="s">
        <v>65</v>
      </c>
      <c r="G544" s="481" t="s">
        <v>66</v>
      </c>
      <c r="H544" s="551" t="s">
        <v>67</v>
      </c>
      <c r="I544" s="544" t="s">
        <v>68</v>
      </c>
      <c r="J544" s="530" t="s">
        <v>69</v>
      </c>
    </row>
    <row r="545" spans="1:10" s="37" customFormat="1">
      <c r="A545" s="481"/>
      <c r="B545" s="481"/>
      <c r="C545" s="175" t="s">
        <v>70</v>
      </c>
      <c r="D545" s="175" t="s">
        <v>71</v>
      </c>
      <c r="E545" s="485"/>
      <c r="F545" s="482"/>
      <c r="G545" s="482"/>
      <c r="H545" s="552"/>
      <c r="I545" s="545"/>
      <c r="J545" s="531"/>
    </row>
    <row r="546" spans="1:10" s="37" customFormat="1">
      <c r="A546" s="71" t="s">
        <v>278</v>
      </c>
      <c r="B546" s="46">
        <v>16</v>
      </c>
      <c r="C546" s="46">
        <v>266</v>
      </c>
      <c r="D546" s="36"/>
      <c r="E546" s="47" t="s">
        <v>279</v>
      </c>
      <c r="F546" s="46" t="s">
        <v>280</v>
      </c>
      <c r="G546" s="36"/>
      <c r="H546" s="47"/>
      <c r="I546" s="228"/>
      <c r="J546" s="229"/>
    </row>
    <row r="547" spans="1:10" ht="33" customHeight="1">
      <c r="A547" s="540" t="s">
        <v>207</v>
      </c>
      <c r="B547" s="540"/>
      <c r="C547" s="540"/>
      <c r="D547" s="540"/>
      <c r="E547" s="540"/>
      <c r="F547" s="540"/>
      <c r="G547" s="540"/>
      <c r="H547" s="540"/>
      <c r="I547" s="540"/>
      <c r="J547" s="540"/>
    </row>
    <row r="548" spans="1:10" ht="20.100000000000001" customHeight="1">
      <c r="A548" s="491" t="s">
        <v>445</v>
      </c>
      <c r="B548" s="492"/>
      <c r="C548" s="492"/>
      <c r="D548" s="492"/>
      <c r="E548" s="492"/>
      <c r="F548" s="492"/>
      <c r="G548" s="492"/>
      <c r="H548" s="492"/>
      <c r="I548" s="492"/>
      <c r="J548" s="492"/>
    </row>
    <row r="549" spans="1:10" ht="20.100000000000001" customHeight="1">
      <c r="A549" s="491" t="s">
        <v>476</v>
      </c>
      <c r="B549" s="492"/>
      <c r="C549" s="492"/>
      <c r="D549" s="492"/>
      <c r="E549" s="492"/>
      <c r="F549" s="492"/>
      <c r="G549" s="492"/>
      <c r="H549" s="492"/>
      <c r="I549" s="492"/>
      <c r="J549" s="492"/>
    </row>
    <row r="550" spans="1:10" ht="20.100000000000001" customHeight="1">
      <c r="A550" s="491" t="s">
        <v>478</v>
      </c>
      <c r="B550" s="492"/>
      <c r="C550" s="492"/>
      <c r="D550" s="492"/>
      <c r="E550" s="492"/>
      <c r="F550" s="492"/>
      <c r="G550" s="492"/>
      <c r="H550" s="492"/>
      <c r="I550" s="492"/>
      <c r="J550" s="492"/>
    </row>
    <row r="551" spans="1:10" ht="24" customHeight="1">
      <c r="A551" s="215"/>
      <c r="B551" s="195"/>
      <c r="C551" s="195"/>
      <c r="D551" s="195"/>
      <c r="E551" s="195"/>
      <c r="F551" s="195"/>
      <c r="G551" s="195"/>
      <c r="H551" s="195"/>
      <c r="I551" s="195"/>
      <c r="J551" s="195"/>
    </row>
    <row r="552" spans="1:10" s="37" customFormat="1" ht="33" customHeight="1">
      <c r="A552" s="481" t="s">
        <v>61</v>
      </c>
      <c r="B552" s="481" t="s">
        <v>62</v>
      </c>
      <c r="C552" s="483" t="s">
        <v>63</v>
      </c>
      <c r="D552" s="484"/>
      <c r="E552" s="485" t="s">
        <v>105</v>
      </c>
      <c r="F552" s="607" t="s">
        <v>106</v>
      </c>
      <c r="G552" s="481" t="s">
        <v>66</v>
      </c>
      <c r="H552" s="487" t="s">
        <v>107</v>
      </c>
      <c r="I552" s="69" t="s">
        <v>108</v>
      </c>
      <c r="J552" s="489" t="s">
        <v>264</v>
      </c>
    </row>
    <row r="553" spans="1:10" ht="15.75">
      <c r="A553" s="482"/>
      <c r="B553" s="482"/>
      <c r="C553" s="36" t="s">
        <v>70</v>
      </c>
      <c r="D553" s="36" t="s">
        <v>71</v>
      </c>
      <c r="E553" s="486"/>
      <c r="F553" s="608"/>
      <c r="G553" s="482"/>
      <c r="H553" s="488"/>
      <c r="I553" s="70" t="s">
        <v>109</v>
      </c>
      <c r="J553" s="490"/>
    </row>
    <row r="554" spans="1:10" ht="15.75">
      <c r="A554" s="230" t="s">
        <v>278</v>
      </c>
      <c r="B554" s="46">
        <v>16</v>
      </c>
      <c r="C554" s="46">
        <v>266</v>
      </c>
      <c r="D554" s="36"/>
      <c r="E554" s="36"/>
      <c r="F554" s="46" t="s">
        <v>111</v>
      </c>
      <c r="G554" s="36"/>
      <c r="H554" s="47" t="s">
        <v>281</v>
      </c>
      <c r="I554" s="228" t="s">
        <v>282</v>
      </c>
      <c r="J554" s="48">
        <f>2303.91*100</f>
        <v>230391</v>
      </c>
    </row>
    <row r="555" spans="1:10" s="59" customFormat="1" ht="34.5" customHeight="1">
      <c r="A555" s="507" t="s">
        <v>218</v>
      </c>
      <c r="B555" s="508"/>
      <c r="C555" s="508"/>
      <c r="D555" s="508"/>
      <c r="E555" s="508"/>
      <c r="F555" s="508"/>
      <c r="G555" s="508"/>
      <c r="H555" s="508"/>
      <c r="I555" s="509"/>
      <c r="J555" s="154">
        <v>187362.62</v>
      </c>
    </row>
    <row r="556" spans="1:10" s="59" customFormat="1" ht="35.25" customHeight="1">
      <c r="A556" s="496" t="s">
        <v>171</v>
      </c>
      <c r="B556" s="496"/>
      <c r="C556" s="496"/>
      <c r="D556" s="496"/>
      <c r="E556" s="496"/>
      <c r="F556" s="496"/>
      <c r="G556" s="496"/>
      <c r="H556" s="496"/>
      <c r="I556" s="496"/>
      <c r="J556" s="231">
        <f>J554+J555</f>
        <v>417753.62</v>
      </c>
    </row>
    <row r="557" spans="1:10" s="104" customFormat="1" ht="34.5" customHeight="1">
      <c r="A557" s="504" t="s">
        <v>283</v>
      </c>
      <c r="B557" s="504"/>
      <c r="C557" s="504"/>
      <c r="D557" s="504"/>
      <c r="E557" s="504"/>
      <c r="F557" s="504"/>
      <c r="G557" s="504"/>
      <c r="H557" s="504"/>
      <c r="I557" s="504"/>
      <c r="J557" s="504"/>
    </row>
    <row r="558" spans="1:10" s="37" customFormat="1">
      <c r="A558" s="104"/>
      <c r="B558" s="86"/>
      <c r="C558" s="86"/>
      <c r="D558" s="104"/>
      <c r="E558" s="104"/>
      <c r="F558" s="86"/>
      <c r="G558" s="104"/>
      <c r="H558" s="105"/>
      <c r="I558" s="232"/>
      <c r="J558" s="87"/>
    </row>
    <row r="559" spans="1:10" s="37" customFormat="1" ht="24" customHeight="1">
      <c r="A559" s="540" t="s">
        <v>221</v>
      </c>
      <c r="B559" s="540"/>
      <c r="C559" s="540"/>
      <c r="D559" s="540"/>
      <c r="E559" s="540"/>
      <c r="F559" s="540"/>
      <c r="G559" s="540"/>
      <c r="H559" s="540"/>
      <c r="I559" s="540"/>
      <c r="J559" s="540"/>
    </row>
    <row r="560" spans="1:10" s="37" customFormat="1" ht="20.100000000000001" customHeight="1">
      <c r="A560" s="491" t="s">
        <v>479</v>
      </c>
      <c r="B560" s="492"/>
      <c r="C560" s="492"/>
      <c r="D560" s="492"/>
      <c r="E560" s="492"/>
      <c r="F560" s="492"/>
      <c r="G560" s="492"/>
      <c r="H560" s="492"/>
      <c r="I560" s="492"/>
      <c r="J560" s="492"/>
    </row>
    <row r="561" spans="1:10" s="37" customFormat="1" ht="20.100000000000001" customHeight="1">
      <c r="A561" s="491" t="s">
        <v>480</v>
      </c>
      <c r="B561" s="492"/>
      <c r="C561" s="492"/>
      <c r="D561" s="492"/>
      <c r="E561" s="492"/>
      <c r="F561" s="492"/>
      <c r="G561" s="492"/>
      <c r="H561" s="492"/>
      <c r="I561" s="492"/>
      <c r="J561" s="492"/>
    </row>
    <row r="562" spans="1:10" s="37" customFormat="1" ht="20.100000000000001" customHeight="1">
      <c r="A562" s="491" t="s">
        <v>481</v>
      </c>
      <c r="B562" s="492"/>
      <c r="C562" s="492"/>
      <c r="D562" s="492"/>
      <c r="E562" s="492"/>
      <c r="F562" s="492"/>
      <c r="G562" s="492"/>
      <c r="H562" s="492"/>
      <c r="I562" s="492"/>
      <c r="J562" s="492"/>
    </row>
    <row r="563" spans="1:10" s="35" customFormat="1" ht="28.5" customHeight="1">
      <c r="A563" s="215"/>
      <c r="B563" s="195"/>
      <c r="C563" s="195"/>
      <c r="D563" s="195"/>
      <c r="E563" s="195"/>
      <c r="F563" s="195"/>
      <c r="G563" s="195"/>
      <c r="H563" s="195"/>
      <c r="I563" s="195"/>
      <c r="J563" s="195"/>
    </row>
    <row r="564" spans="1:10" s="37" customFormat="1" ht="19.5" customHeight="1">
      <c r="A564" s="549" t="s">
        <v>61</v>
      </c>
      <c r="B564" s="549" t="s">
        <v>62</v>
      </c>
      <c r="C564" s="549" t="s">
        <v>63</v>
      </c>
      <c r="D564" s="549"/>
      <c r="E564" s="550" t="s">
        <v>64</v>
      </c>
      <c r="F564" s="481" t="s">
        <v>65</v>
      </c>
      <c r="G564" s="481" t="s">
        <v>66</v>
      </c>
      <c r="H564" s="551" t="s">
        <v>67</v>
      </c>
      <c r="I564" s="544" t="s">
        <v>68</v>
      </c>
      <c r="J564" s="530" t="s">
        <v>69</v>
      </c>
    </row>
    <row r="565" spans="1:10" s="37" customFormat="1">
      <c r="A565" s="481"/>
      <c r="B565" s="481"/>
      <c r="C565" s="175" t="s">
        <v>70</v>
      </c>
      <c r="D565" s="175" t="s">
        <v>71</v>
      </c>
      <c r="E565" s="485"/>
      <c r="F565" s="482"/>
      <c r="G565" s="482"/>
      <c r="H565" s="552"/>
      <c r="I565" s="545"/>
      <c r="J565" s="531"/>
    </row>
    <row r="566" spans="1:10" s="37" customFormat="1">
      <c r="A566" s="485" t="s">
        <v>284</v>
      </c>
      <c r="B566" s="46">
        <v>16</v>
      </c>
      <c r="C566" s="46">
        <v>1611</v>
      </c>
      <c r="D566" s="36"/>
      <c r="E566" s="47" t="s">
        <v>619</v>
      </c>
      <c r="F566" s="46" t="s">
        <v>76</v>
      </c>
      <c r="G566" s="46">
        <v>2</v>
      </c>
      <c r="H566" s="56">
        <v>56.66</v>
      </c>
      <c r="I566" s="49">
        <v>33.99</v>
      </c>
      <c r="J566" s="56">
        <f>H566*75</f>
        <v>4249.5</v>
      </c>
    </row>
    <row r="567" spans="1:10" s="37" customFormat="1">
      <c r="A567" s="565"/>
      <c r="B567" s="36"/>
      <c r="C567" s="46">
        <v>72</v>
      </c>
      <c r="D567" s="36"/>
      <c r="E567" s="47" t="s">
        <v>285</v>
      </c>
      <c r="F567" s="46" t="s">
        <v>286</v>
      </c>
      <c r="G567" s="46"/>
      <c r="H567" s="56">
        <v>0</v>
      </c>
      <c r="I567" s="49">
        <v>0</v>
      </c>
      <c r="J567" s="56">
        <v>0</v>
      </c>
    </row>
    <row r="568" spans="1:10" s="37" customFormat="1">
      <c r="A568" s="565"/>
      <c r="B568" s="36"/>
      <c r="C568" s="46">
        <v>1622</v>
      </c>
      <c r="D568" s="36"/>
      <c r="E568" s="47" t="s">
        <v>621</v>
      </c>
      <c r="F568" s="46" t="s">
        <v>78</v>
      </c>
      <c r="G568" s="46"/>
      <c r="H568" s="56">
        <v>0</v>
      </c>
      <c r="I568" s="49">
        <v>0</v>
      </c>
      <c r="J568" s="56">
        <v>0</v>
      </c>
    </row>
    <row r="569" spans="1:10" s="37" customFormat="1">
      <c r="A569" s="565"/>
      <c r="B569" s="36"/>
      <c r="C569" s="46">
        <v>1619</v>
      </c>
      <c r="D569" s="36"/>
      <c r="E569" s="47" t="s">
        <v>620</v>
      </c>
      <c r="F569" s="46" t="s">
        <v>80</v>
      </c>
      <c r="G569" s="46">
        <v>3</v>
      </c>
      <c r="H569" s="56">
        <v>42.03</v>
      </c>
      <c r="I569" s="49">
        <v>33.270000000000003</v>
      </c>
      <c r="J569" s="56">
        <f>H569*75</f>
        <v>3152.25</v>
      </c>
    </row>
    <row r="570" spans="1:10" s="37" customFormat="1">
      <c r="A570" s="486"/>
      <c r="B570" s="36"/>
      <c r="C570" s="46">
        <v>187</v>
      </c>
      <c r="D570" s="36"/>
      <c r="E570" s="47" t="s">
        <v>287</v>
      </c>
      <c r="F570" s="46" t="s">
        <v>80</v>
      </c>
      <c r="G570" s="46">
        <v>2</v>
      </c>
      <c r="H570" s="56">
        <v>12.487927819983783</v>
      </c>
      <c r="I570" s="49">
        <v>9.2652367696653872</v>
      </c>
      <c r="J570" s="56">
        <f>H570*75</f>
        <v>936.59458649878377</v>
      </c>
    </row>
    <row r="571" spans="1:10" s="37" customFormat="1" ht="15.75">
      <c r="A571" s="496" t="s">
        <v>171</v>
      </c>
      <c r="B571" s="496"/>
      <c r="C571" s="496"/>
      <c r="D571" s="496"/>
      <c r="E571" s="496"/>
      <c r="F571" s="496"/>
      <c r="G571" s="496"/>
      <c r="H571" s="496"/>
      <c r="I571" s="496"/>
      <c r="J571" s="58">
        <f>SUM(J566:J570)</f>
        <v>8338.3445864987843</v>
      </c>
    </row>
    <row r="572" spans="1:10" s="37" customFormat="1">
      <c r="I572" s="12"/>
    </row>
    <row r="573" spans="1:10" s="37" customFormat="1" ht="27" customHeight="1">
      <c r="A573" s="540" t="s">
        <v>207</v>
      </c>
      <c r="B573" s="540"/>
      <c r="C573" s="540"/>
      <c r="D573" s="540"/>
      <c r="E573" s="540"/>
      <c r="F573" s="540"/>
      <c r="G573" s="540"/>
      <c r="H573" s="540"/>
      <c r="I573" s="540"/>
      <c r="J573" s="540"/>
    </row>
    <row r="574" spans="1:10" s="37" customFormat="1" ht="20.100000000000001" customHeight="1">
      <c r="A574" s="491" t="s">
        <v>479</v>
      </c>
      <c r="B574" s="492"/>
      <c r="C574" s="492"/>
      <c r="D574" s="492"/>
      <c r="E574" s="492"/>
      <c r="F574" s="492"/>
      <c r="G574" s="492"/>
      <c r="H574" s="492"/>
      <c r="I574" s="492"/>
      <c r="J574" s="492"/>
    </row>
    <row r="575" spans="1:10" s="37" customFormat="1" ht="20.100000000000001" customHeight="1">
      <c r="A575" s="491" t="s">
        <v>480</v>
      </c>
      <c r="B575" s="492"/>
      <c r="C575" s="492"/>
      <c r="D575" s="492"/>
      <c r="E575" s="492"/>
      <c r="F575" s="492"/>
      <c r="G575" s="492"/>
      <c r="H575" s="492"/>
      <c r="I575" s="492"/>
      <c r="J575" s="492"/>
    </row>
    <row r="576" spans="1:10" s="37" customFormat="1" ht="15.75">
      <c r="A576" s="491" t="s">
        <v>482</v>
      </c>
      <c r="B576" s="492"/>
      <c r="C576" s="492"/>
      <c r="D576" s="492"/>
      <c r="E576" s="492"/>
      <c r="F576" s="492"/>
      <c r="G576" s="492"/>
      <c r="H576" s="492"/>
      <c r="I576" s="492"/>
      <c r="J576" s="492"/>
    </row>
    <row r="577" spans="1:10" ht="24" customHeight="1">
      <c r="A577" s="215"/>
      <c r="B577" s="195"/>
      <c r="C577" s="195"/>
      <c r="D577" s="195"/>
      <c r="E577" s="195"/>
      <c r="F577" s="195"/>
      <c r="G577" s="195"/>
      <c r="H577" s="195"/>
      <c r="I577" s="201"/>
      <c r="J577" s="195"/>
    </row>
    <row r="578" spans="1:10" s="37" customFormat="1" ht="33" customHeight="1">
      <c r="A578" s="481" t="s">
        <v>61</v>
      </c>
      <c r="B578" s="481" t="s">
        <v>62</v>
      </c>
      <c r="C578" s="483" t="s">
        <v>63</v>
      </c>
      <c r="D578" s="484"/>
      <c r="E578" s="485" t="s">
        <v>105</v>
      </c>
      <c r="F578" s="607" t="s">
        <v>106</v>
      </c>
      <c r="G578" s="481" t="s">
        <v>66</v>
      </c>
      <c r="H578" s="487" t="s">
        <v>107</v>
      </c>
      <c r="I578" s="69" t="s">
        <v>108</v>
      </c>
      <c r="J578" s="489" t="s">
        <v>264</v>
      </c>
    </row>
    <row r="579" spans="1:10" s="37" customFormat="1">
      <c r="A579" s="482"/>
      <c r="B579" s="482"/>
      <c r="C579" s="36" t="s">
        <v>70</v>
      </c>
      <c r="D579" s="36" t="s">
        <v>71</v>
      </c>
      <c r="E579" s="486"/>
      <c r="F579" s="608"/>
      <c r="G579" s="482"/>
      <c r="H579" s="488"/>
      <c r="I579" s="70" t="s">
        <v>109</v>
      </c>
      <c r="J579" s="490"/>
    </row>
    <row r="580" spans="1:10" s="37" customFormat="1">
      <c r="A580" s="129" t="s">
        <v>284</v>
      </c>
      <c r="B580" s="122">
        <v>16</v>
      </c>
      <c r="C580" s="122">
        <v>70</v>
      </c>
      <c r="D580" s="225"/>
      <c r="E580" s="225">
        <v>2</v>
      </c>
      <c r="F580" s="122" t="s">
        <v>111</v>
      </c>
      <c r="G580" s="225" t="s">
        <v>116</v>
      </c>
      <c r="H580" s="216" t="s">
        <v>288</v>
      </c>
      <c r="I580" s="222">
        <v>39094.050000000003</v>
      </c>
      <c r="J580" s="233">
        <f>I580*100</f>
        <v>3909405.0000000005</v>
      </c>
    </row>
    <row r="581" spans="1:10" s="37" customFormat="1" ht="30.75" customHeight="1">
      <c r="A581" s="601" t="s">
        <v>211</v>
      </c>
      <c r="B581" s="602"/>
      <c r="C581" s="602"/>
      <c r="D581" s="602"/>
      <c r="E581" s="602"/>
      <c r="F581" s="602"/>
      <c r="G581" s="602"/>
      <c r="H581" s="602"/>
      <c r="I581" s="603"/>
      <c r="J581" s="234">
        <v>3987138.61</v>
      </c>
    </row>
    <row r="582" spans="1:10" s="37" customFormat="1" ht="30.75" customHeight="1">
      <c r="A582" s="604" t="s">
        <v>171</v>
      </c>
      <c r="B582" s="605"/>
      <c r="C582" s="605"/>
      <c r="D582" s="605"/>
      <c r="E582" s="605"/>
      <c r="F582" s="605"/>
      <c r="G582" s="605"/>
      <c r="H582" s="605"/>
      <c r="I582" s="606"/>
      <c r="J582" s="234">
        <f>SUM(J580:J581)</f>
        <v>7896543.6100000003</v>
      </c>
    </row>
    <row r="583" spans="1:10" ht="60.75" customHeight="1">
      <c r="A583" s="570" t="s">
        <v>609</v>
      </c>
      <c r="B583" s="570"/>
      <c r="C583" s="570"/>
      <c r="D583" s="570"/>
      <c r="E583" s="570"/>
      <c r="F583" s="570"/>
      <c r="G583" s="570"/>
      <c r="H583" s="570"/>
      <c r="I583" s="570"/>
      <c r="J583" s="570"/>
    </row>
    <row r="584" spans="1:10" s="37" customFormat="1" ht="30" customHeight="1">
      <c r="A584" s="540" t="s">
        <v>221</v>
      </c>
      <c r="B584" s="540"/>
      <c r="C584" s="540"/>
      <c r="D584" s="540"/>
      <c r="E584" s="540"/>
      <c r="F584" s="540"/>
      <c r="G584" s="540"/>
      <c r="H584" s="540"/>
      <c r="I584" s="540"/>
      <c r="J584" s="540"/>
    </row>
    <row r="585" spans="1:10" s="37" customFormat="1" ht="20.100000000000001" customHeight="1">
      <c r="A585" s="491" t="s">
        <v>483</v>
      </c>
      <c r="B585" s="492"/>
      <c r="C585" s="492"/>
      <c r="D585" s="492"/>
      <c r="E585" s="492"/>
      <c r="F585" s="492"/>
      <c r="G585" s="492"/>
      <c r="H585" s="492"/>
      <c r="I585" s="492"/>
      <c r="J585" s="492"/>
    </row>
    <row r="586" spans="1:10" s="37" customFormat="1" ht="20.100000000000001" customHeight="1">
      <c r="A586" s="491" t="s">
        <v>484</v>
      </c>
      <c r="B586" s="492"/>
      <c r="C586" s="492"/>
      <c r="D586" s="492"/>
      <c r="E586" s="492"/>
      <c r="F586" s="492"/>
      <c r="G586" s="492"/>
      <c r="H586" s="492"/>
      <c r="I586" s="492"/>
      <c r="J586" s="492"/>
    </row>
    <row r="587" spans="1:10" s="37" customFormat="1" ht="20.100000000000001" customHeight="1">
      <c r="A587" s="491" t="s">
        <v>485</v>
      </c>
      <c r="B587" s="492"/>
      <c r="C587" s="492"/>
      <c r="D587" s="492"/>
      <c r="E587" s="492"/>
      <c r="F587" s="492"/>
      <c r="G587" s="492"/>
      <c r="H587" s="492"/>
      <c r="I587" s="492"/>
      <c r="J587" s="492"/>
    </row>
    <row r="588" spans="1:10" s="35" customFormat="1" ht="28.5" customHeight="1">
      <c r="A588" s="215"/>
      <c r="B588" s="195"/>
      <c r="C588" s="195"/>
      <c r="D588" s="195"/>
      <c r="E588" s="195"/>
      <c r="F588" s="195"/>
      <c r="G588" s="195"/>
      <c r="H588" s="195"/>
      <c r="I588" s="195"/>
      <c r="J588" s="195"/>
    </row>
    <row r="589" spans="1:10" s="37" customFormat="1" ht="19.5" customHeight="1">
      <c r="A589" s="549" t="s">
        <v>61</v>
      </c>
      <c r="B589" s="549" t="s">
        <v>62</v>
      </c>
      <c r="C589" s="549" t="s">
        <v>63</v>
      </c>
      <c r="D589" s="549"/>
      <c r="E589" s="577" t="s">
        <v>64</v>
      </c>
      <c r="F589" s="481" t="s">
        <v>65</v>
      </c>
      <c r="G589" s="481" t="s">
        <v>66</v>
      </c>
      <c r="H589" s="551" t="s">
        <v>67</v>
      </c>
      <c r="I589" s="544" t="s">
        <v>68</v>
      </c>
      <c r="J589" s="530" t="s">
        <v>69</v>
      </c>
    </row>
    <row r="590" spans="1:10" s="37" customFormat="1">
      <c r="A590" s="481"/>
      <c r="B590" s="481"/>
      <c r="C590" s="175" t="s">
        <v>70</v>
      </c>
      <c r="D590" s="175" t="s">
        <v>71</v>
      </c>
      <c r="E590" s="578"/>
      <c r="F590" s="482"/>
      <c r="G590" s="482"/>
      <c r="H590" s="552"/>
      <c r="I590" s="545"/>
      <c r="J590" s="531"/>
    </row>
    <row r="591" spans="1:10" s="37" customFormat="1" ht="36" customHeight="1">
      <c r="A591" s="121" t="s">
        <v>289</v>
      </c>
      <c r="B591" s="46">
        <v>15</v>
      </c>
      <c r="C591" s="46">
        <v>591</v>
      </c>
      <c r="D591" s="36"/>
      <c r="E591" s="235" t="s">
        <v>290</v>
      </c>
      <c r="F591" s="46" t="s">
        <v>78</v>
      </c>
      <c r="G591" s="46">
        <v>1</v>
      </c>
      <c r="H591" s="56"/>
      <c r="I591" s="57"/>
      <c r="J591" s="36">
        <v>0</v>
      </c>
    </row>
    <row r="592" spans="1:10" s="37" customFormat="1" ht="30" customHeight="1">
      <c r="A592" s="540" t="s">
        <v>221</v>
      </c>
      <c r="B592" s="540"/>
      <c r="C592" s="540"/>
      <c r="D592" s="540"/>
      <c r="E592" s="540"/>
      <c r="F592" s="540"/>
      <c r="G592" s="540"/>
      <c r="H592" s="540"/>
      <c r="I592" s="540"/>
      <c r="J592" s="540"/>
    </row>
    <row r="593" spans="1:10" s="37" customFormat="1" ht="20.100000000000001" customHeight="1">
      <c r="A593" s="491" t="s">
        <v>486</v>
      </c>
      <c r="B593" s="492"/>
      <c r="C593" s="492"/>
      <c r="D593" s="492"/>
      <c r="E593" s="492"/>
      <c r="F593" s="492"/>
      <c r="G593" s="492"/>
      <c r="H593" s="492"/>
      <c r="I593" s="492"/>
      <c r="J593" s="492"/>
    </row>
    <row r="594" spans="1:10" s="37" customFormat="1" ht="20.100000000000001" customHeight="1">
      <c r="A594" s="491" t="s">
        <v>484</v>
      </c>
      <c r="B594" s="492"/>
      <c r="C594" s="492"/>
      <c r="D594" s="492"/>
      <c r="E594" s="492"/>
      <c r="F594" s="492"/>
      <c r="G594" s="492"/>
      <c r="H594" s="492"/>
      <c r="I594" s="492"/>
      <c r="J594" s="492"/>
    </row>
    <row r="595" spans="1:10" s="37" customFormat="1" ht="20.100000000000001" customHeight="1">
      <c r="A595" s="491" t="s">
        <v>485</v>
      </c>
      <c r="B595" s="492"/>
      <c r="C595" s="492"/>
      <c r="D595" s="492"/>
      <c r="E595" s="492"/>
      <c r="F595" s="492"/>
      <c r="G595" s="492"/>
      <c r="H595" s="492"/>
      <c r="I595" s="492"/>
      <c r="J595" s="492"/>
    </row>
    <row r="596" spans="1:10" s="35" customFormat="1" ht="28.5" customHeight="1">
      <c r="A596" s="215"/>
      <c r="B596" s="195"/>
      <c r="C596" s="195"/>
      <c r="D596" s="195"/>
      <c r="E596" s="195"/>
      <c r="F596" s="195"/>
      <c r="G596" s="195"/>
      <c r="H596" s="195"/>
      <c r="I596" s="195"/>
      <c r="J596" s="195"/>
    </row>
    <row r="597" spans="1:10" s="37" customFormat="1" ht="19.5" customHeight="1">
      <c r="A597" s="549" t="s">
        <v>61</v>
      </c>
      <c r="B597" s="549" t="s">
        <v>62</v>
      </c>
      <c r="C597" s="549" t="s">
        <v>63</v>
      </c>
      <c r="D597" s="549"/>
      <c r="E597" s="577" t="s">
        <v>64</v>
      </c>
      <c r="F597" s="481" t="s">
        <v>65</v>
      </c>
      <c r="G597" s="481" t="s">
        <v>66</v>
      </c>
      <c r="H597" s="551" t="s">
        <v>67</v>
      </c>
      <c r="I597" s="544" t="s">
        <v>68</v>
      </c>
      <c r="J597" s="530" t="s">
        <v>69</v>
      </c>
    </row>
    <row r="598" spans="1:10" s="37" customFormat="1" ht="21" customHeight="1">
      <c r="A598" s="481"/>
      <c r="B598" s="481"/>
      <c r="C598" s="175" t="s">
        <v>70</v>
      </c>
      <c r="D598" s="175" t="s">
        <v>71</v>
      </c>
      <c r="E598" s="578"/>
      <c r="F598" s="482"/>
      <c r="G598" s="482"/>
      <c r="H598" s="552"/>
      <c r="I598" s="545"/>
      <c r="J598" s="531"/>
    </row>
    <row r="599" spans="1:10" s="37" customFormat="1" ht="15" customHeight="1">
      <c r="A599" s="485" t="s">
        <v>289</v>
      </c>
      <c r="B599" s="46">
        <v>15</v>
      </c>
      <c r="C599" s="46">
        <v>42</v>
      </c>
      <c r="D599" s="36"/>
      <c r="E599" s="47" t="s">
        <v>291</v>
      </c>
      <c r="F599" s="46" t="s">
        <v>292</v>
      </c>
      <c r="G599" s="46">
        <v>1</v>
      </c>
      <c r="H599" s="56">
        <f>42178/1936.27</f>
        <v>21.783119089796362</v>
      </c>
      <c r="I599" s="57">
        <f>27037/1936.27</f>
        <v>13.963445180682447</v>
      </c>
      <c r="J599" s="36">
        <v>0</v>
      </c>
    </row>
    <row r="600" spans="1:10" s="37" customFormat="1" ht="15" customHeight="1">
      <c r="A600" s="565"/>
      <c r="B600" s="36"/>
      <c r="C600" s="46">
        <v>648</v>
      </c>
      <c r="D600" s="36"/>
      <c r="E600" s="47" t="s">
        <v>293</v>
      </c>
      <c r="F600" s="46" t="s">
        <v>76</v>
      </c>
      <c r="G600" s="46">
        <v>1</v>
      </c>
      <c r="H600" s="48">
        <v>45.55</v>
      </c>
      <c r="I600" s="57">
        <v>26.32</v>
      </c>
      <c r="J600" s="36">
        <v>0</v>
      </c>
    </row>
    <row r="601" spans="1:10" s="37" customFormat="1" ht="15" customHeight="1">
      <c r="A601" s="565"/>
      <c r="B601" s="36"/>
      <c r="C601" s="46">
        <v>857</v>
      </c>
      <c r="D601" s="36"/>
      <c r="E601" s="47" t="s">
        <v>592</v>
      </c>
      <c r="F601" s="386" t="s">
        <v>76</v>
      </c>
      <c r="G601" s="386">
        <v>1</v>
      </c>
      <c r="H601" s="48">
        <v>0.87</v>
      </c>
      <c r="I601" s="57">
        <v>0.5</v>
      </c>
      <c r="J601" s="36">
        <v>0</v>
      </c>
    </row>
    <row r="602" spans="1:10" ht="15.75">
      <c r="A602" s="486"/>
      <c r="B602" s="36"/>
      <c r="C602" s="46">
        <v>856</v>
      </c>
      <c r="D602" s="36"/>
      <c r="E602" s="47" t="s">
        <v>294</v>
      </c>
      <c r="F602" s="36" t="s">
        <v>76</v>
      </c>
      <c r="G602" s="36">
        <v>1</v>
      </c>
      <c r="H602" s="236">
        <v>8.6</v>
      </c>
      <c r="I602" s="237">
        <v>4.97</v>
      </c>
      <c r="J602" s="36">
        <v>0</v>
      </c>
    </row>
    <row r="603" spans="1:10" s="37" customFormat="1" ht="26.25">
      <c r="A603" s="540" t="s">
        <v>221</v>
      </c>
      <c r="B603" s="540"/>
      <c r="C603" s="540"/>
      <c r="D603" s="540"/>
      <c r="E603" s="540"/>
      <c r="F603" s="540"/>
      <c r="G603" s="540"/>
      <c r="H603" s="540"/>
      <c r="I603" s="540"/>
      <c r="J603" s="540"/>
    </row>
    <row r="604" spans="1:10" s="37" customFormat="1" ht="15.75">
      <c r="A604" s="491" t="s">
        <v>487</v>
      </c>
      <c r="B604" s="492"/>
      <c r="C604" s="492"/>
      <c r="D604" s="492"/>
      <c r="E604" s="492"/>
      <c r="F604" s="492"/>
      <c r="G604" s="492"/>
      <c r="H604" s="492"/>
      <c r="I604" s="492"/>
      <c r="J604" s="492"/>
    </row>
    <row r="605" spans="1:10" s="37" customFormat="1" ht="15.75">
      <c r="A605" s="491" t="s">
        <v>488</v>
      </c>
      <c r="B605" s="492"/>
      <c r="C605" s="492"/>
      <c r="D605" s="492"/>
      <c r="E605" s="492"/>
      <c r="F605" s="492"/>
      <c r="G605" s="492"/>
      <c r="H605" s="492"/>
      <c r="I605" s="492"/>
      <c r="J605" s="492"/>
    </row>
    <row r="606" spans="1:10" s="35" customFormat="1" ht="16.5" customHeight="1">
      <c r="A606" s="491" t="s">
        <v>485</v>
      </c>
      <c r="B606" s="492"/>
      <c r="C606" s="492"/>
      <c r="D606" s="492"/>
      <c r="E606" s="492"/>
      <c r="F606" s="492"/>
      <c r="G606" s="492"/>
      <c r="H606" s="492"/>
      <c r="I606" s="492"/>
      <c r="J606" s="492"/>
    </row>
    <row r="607" spans="1:10" s="37" customFormat="1" ht="19.5" customHeight="1">
      <c r="A607" s="549" t="s">
        <v>61</v>
      </c>
      <c r="B607" s="549" t="s">
        <v>62</v>
      </c>
      <c r="C607" s="549" t="s">
        <v>63</v>
      </c>
      <c r="D607" s="549"/>
      <c r="E607" s="550" t="s">
        <v>64</v>
      </c>
      <c r="F607" s="549" t="s">
        <v>65</v>
      </c>
      <c r="G607" s="549" t="s">
        <v>66</v>
      </c>
      <c r="H607" s="599" t="s">
        <v>67</v>
      </c>
      <c r="I607" s="600" t="s">
        <v>68</v>
      </c>
      <c r="J607" s="597" t="s">
        <v>69</v>
      </c>
    </row>
    <row r="608" spans="1:10" s="37" customFormat="1">
      <c r="A608" s="549"/>
      <c r="B608" s="549"/>
      <c r="C608" s="36" t="s">
        <v>70</v>
      </c>
      <c r="D608" s="36" t="s">
        <v>71</v>
      </c>
      <c r="E608" s="550"/>
      <c r="F608" s="549"/>
      <c r="G608" s="549"/>
      <c r="H608" s="599"/>
      <c r="I608" s="600"/>
      <c r="J608" s="597"/>
    </row>
    <row r="609" spans="1:10" s="37" customFormat="1">
      <c r="A609" s="598" t="s">
        <v>295</v>
      </c>
      <c r="B609" s="549">
        <v>15</v>
      </c>
      <c r="C609" s="36">
        <v>43</v>
      </c>
      <c r="D609" s="36"/>
      <c r="E609" s="238" t="s">
        <v>296</v>
      </c>
      <c r="F609" s="72" t="s">
        <v>78</v>
      </c>
      <c r="G609" s="72"/>
      <c r="H609" s="239"/>
      <c r="I609" s="240"/>
      <c r="J609" s="170">
        <v>0</v>
      </c>
    </row>
    <row r="610" spans="1:10" s="37" customFormat="1">
      <c r="A610" s="598"/>
      <c r="B610" s="549"/>
      <c r="C610" s="36">
        <v>44</v>
      </c>
      <c r="D610" s="36"/>
      <c r="E610" s="121" t="s">
        <v>297</v>
      </c>
      <c r="F610" s="72" t="s">
        <v>298</v>
      </c>
      <c r="G610" s="72"/>
      <c r="H610" s="239"/>
      <c r="I610" s="240"/>
      <c r="J610" s="170">
        <v>0</v>
      </c>
    </row>
    <row r="611" spans="1:10" s="37" customFormat="1">
      <c r="A611" s="598"/>
      <c r="B611" s="549"/>
      <c r="C611" s="36">
        <v>265</v>
      </c>
      <c r="D611" s="36"/>
      <c r="E611" s="121" t="s">
        <v>299</v>
      </c>
      <c r="F611" s="72"/>
      <c r="G611" s="72"/>
      <c r="H611" s="239">
        <v>2.61</v>
      </c>
      <c r="I611" s="240">
        <v>1.51</v>
      </c>
      <c r="J611" s="170">
        <v>0</v>
      </c>
    </row>
    <row r="612" spans="1:10" s="37" customFormat="1">
      <c r="A612" s="598"/>
      <c r="B612" s="549"/>
      <c r="C612" s="36">
        <v>593</v>
      </c>
      <c r="D612" s="36"/>
      <c r="E612" s="121" t="s">
        <v>300</v>
      </c>
      <c r="F612" s="72"/>
      <c r="G612" s="72"/>
      <c r="H612" s="239">
        <v>0.1</v>
      </c>
      <c r="I612" s="240">
        <v>0.06</v>
      </c>
      <c r="J612" s="170">
        <v>0</v>
      </c>
    </row>
    <row r="613" spans="1:10" s="37" customFormat="1">
      <c r="A613" s="598"/>
      <c r="B613" s="549"/>
      <c r="C613" s="36">
        <v>859</v>
      </c>
      <c r="D613" s="36"/>
      <c r="E613" s="121" t="s">
        <v>301</v>
      </c>
      <c r="F613" s="72"/>
      <c r="G613" s="72"/>
      <c r="H613" s="239">
        <v>1.41</v>
      </c>
      <c r="I613" s="240">
        <v>0.83</v>
      </c>
      <c r="J613" s="170">
        <v>0</v>
      </c>
    </row>
    <row r="614" spans="1:10" s="37" customFormat="1">
      <c r="A614" s="598"/>
      <c r="B614" s="549"/>
      <c r="C614" s="36">
        <v>860</v>
      </c>
      <c r="D614" s="36"/>
      <c r="E614" s="121" t="s">
        <v>302</v>
      </c>
      <c r="F614" s="72"/>
      <c r="G614" s="72"/>
      <c r="H614" s="239">
        <v>1.61</v>
      </c>
      <c r="I614" s="240">
        <v>0.95</v>
      </c>
      <c r="J614" s="170">
        <v>0</v>
      </c>
    </row>
    <row r="615" spans="1:10" s="37" customFormat="1">
      <c r="A615" s="598"/>
      <c r="B615" s="549"/>
      <c r="C615" s="36">
        <v>867</v>
      </c>
      <c r="D615" s="36"/>
      <c r="E615" s="121" t="s">
        <v>303</v>
      </c>
      <c r="F615" s="72"/>
      <c r="G615" s="72"/>
      <c r="H615" s="239">
        <v>0.78</v>
      </c>
      <c r="I615" s="240">
        <v>0.5</v>
      </c>
      <c r="J615" s="170">
        <v>0</v>
      </c>
    </row>
    <row r="616" spans="1:10" s="37" customFormat="1">
      <c r="A616" s="598"/>
      <c r="B616" s="549"/>
      <c r="C616" s="36"/>
      <c r="D616" s="36"/>
      <c r="E616" s="121"/>
      <c r="F616" s="72"/>
      <c r="G616" s="72"/>
      <c r="H616" s="239"/>
      <c r="I616" s="240"/>
      <c r="J616" s="170">
        <v>0</v>
      </c>
    </row>
    <row r="617" spans="1:10" s="37" customFormat="1">
      <c r="A617" s="103"/>
      <c r="B617" s="241"/>
      <c r="C617" s="104"/>
      <c r="D617" s="104"/>
      <c r="E617" s="242"/>
      <c r="F617" s="241"/>
      <c r="G617" s="241"/>
      <c r="H617" s="243"/>
      <c r="I617" s="244"/>
      <c r="J617" s="245"/>
    </row>
    <row r="618" spans="1:10">
      <c r="F618"/>
      <c r="H618"/>
      <c r="I618" s="12"/>
      <c r="J618"/>
    </row>
    <row r="619" spans="1:10" s="37" customFormat="1" ht="23.25" customHeight="1">
      <c r="A619" s="540" t="s">
        <v>207</v>
      </c>
      <c r="B619" s="540"/>
      <c r="C619" s="540"/>
      <c r="D619" s="540"/>
      <c r="E619" s="540"/>
      <c r="F619" s="540"/>
      <c r="G619" s="540"/>
      <c r="H619" s="540"/>
      <c r="I619" s="540"/>
      <c r="J619" s="540"/>
    </row>
    <row r="620" spans="1:10" s="37" customFormat="1" ht="15.75">
      <c r="A620" s="491" t="s">
        <v>304</v>
      </c>
      <c r="B620" s="492"/>
      <c r="C620" s="492"/>
      <c r="D620" s="492"/>
      <c r="E620" s="492"/>
      <c r="F620" s="492"/>
      <c r="G620" s="492"/>
      <c r="H620" s="492"/>
      <c r="I620" s="492"/>
      <c r="J620" s="492"/>
    </row>
    <row r="621" spans="1:10" s="37" customFormat="1" ht="15.75">
      <c r="A621" s="491" t="s">
        <v>305</v>
      </c>
      <c r="B621" s="492"/>
      <c r="C621" s="492"/>
      <c r="D621" s="492"/>
      <c r="E621" s="492"/>
      <c r="F621" s="492"/>
      <c r="G621" s="492"/>
      <c r="H621" s="492"/>
      <c r="I621" s="492"/>
      <c r="J621" s="492"/>
    </row>
    <row r="622" spans="1:10" s="37" customFormat="1" ht="24" customHeight="1">
      <c r="A622" s="491" t="s">
        <v>489</v>
      </c>
      <c r="B622" s="492"/>
      <c r="C622" s="492"/>
      <c r="D622" s="492"/>
      <c r="E622" s="492"/>
      <c r="F622" s="492"/>
      <c r="G622" s="492"/>
      <c r="H622" s="492"/>
      <c r="I622" s="492"/>
      <c r="J622" s="492"/>
    </row>
    <row r="623" spans="1:10" s="37" customFormat="1" ht="20.25" customHeight="1">
      <c r="A623" s="481" t="s">
        <v>61</v>
      </c>
      <c r="B623" s="481" t="s">
        <v>62</v>
      </c>
      <c r="C623" s="483" t="s">
        <v>63</v>
      </c>
      <c r="D623" s="484"/>
      <c r="E623" s="485" t="s">
        <v>105</v>
      </c>
      <c r="F623" s="481" t="s">
        <v>106</v>
      </c>
      <c r="G623" s="481" t="s">
        <v>66</v>
      </c>
      <c r="H623" s="487" t="s">
        <v>107</v>
      </c>
      <c r="I623" s="69" t="s">
        <v>108</v>
      </c>
      <c r="J623" s="489" t="s">
        <v>264</v>
      </c>
    </row>
    <row r="624" spans="1:10" s="37" customFormat="1">
      <c r="A624" s="482"/>
      <c r="B624" s="482"/>
      <c r="C624" s="36" t="s">
        <v>70</v>
      </c>
      <c r="D624" s="36" t="s">
        <v>71</v>
      </c>
      <c r="E624" s="486"/>
      <c r="F624" s="482"/>
      <c r="G624" s="482"/>
      <c r="H624" s="488"/>
      <c r="I624" s="70" t="s">
        <v>109</v>
      </c>
      <c r="J624" s="490"/>
    </row>
    <row r="625" spans="1:10" s="37" customFormat="1">
      <c r="A625" s="485" t="s">
        <v>284</v>
      </c>
      <c r="B625" s="46">
        <v>15</v>
      </c>
      <c r="C625" s="46" t="s">
        <v>306</v>
      </c>
      <c r="D625" s="46"/>
      <c r="E625" s="46"/>
      <c r="F625" s="46" t="s">
        <v>111</v>
      </c>
      <c r="G625" s="46" t="s">
        <v>116</v>
      </c>
      <c r="H625" s="47" t="s">
        <v>307</v>
      </c>
      <c r="I625" s="228" t="s">
        <v>308</v>
      </c>
      <c r="J625" s="246">
        <v>4026504.57</v>
      </c>
    </row>
    <row r="626" spans="1:10" s="37" customFormat="1" ht="15.75">
      <c r="A626" s="565"/>
      <c r="B626" s="532" t="s">
        <v>211</v>
      </c>
      <c r="C626" s="533"/>
      <c r="D626" s="533"/>
      <c r="E626" s="533"/>
      <c r="F626" s="533"/>
      <c r="G626" s="533"/>
      <c r="H626" s="533"/>
      <c r="I626" s="534"/>
      <c r="J626" s="247">
        <v>1622699.21</v>
      </c>
    </row>
    <row r="627" spans="1:10" s="37" customFormat="1">
      <c r="A627" s="565"/>
      <c r="B627" s="36" t="s">
        <v>309</v>
      </c>
      <c r="C627" s="46">
        <v>591</v>
      </c>
      <c r="D627" s="46"/>
      <c r="E627" s="46">
        <v>2</v>
      </c>
      <c r="F627" s="46" t="s">
        <v>111</v>
      </c>
      <c r="G627" s="46" t="s">
        <v>116</v>
      </c>
      <c r="H627" s="47" t="s">
        <v>310</v>
      </c>
      <c r="I627" s="57">
        <v>5645.13</v>
      </c>
      <c r="J627" s="248">
        <f>I627*100</f>
        <v>564513</v>
      </c>
    </row>
    <row r="628" spans="1:10" s="37" customFormat="1" ht="15.75">
      <c r="A628" s="565"/>
      <c r="B628" s="532" t="s">
        <v>211</v>
      </c>
      <c r="C628" s="533"/>
      <c r="D628" s="533"/>
      <c r="E628" s="533"/>
      <c r="F628" s="533"/>
      <c r="G628" s="533"/>
      <c r="H628" s="533"/>
      <c r="I628" s="534"/>
      <c r="J628" s="249">
        <v>38600.959999999999</v>
      </c>
    </row>
    <row r="629" spans="1:10" s="59" customFormat="1" ht="15" customHeight="1">
      <c r="A629" s="486"/>
      <c r="B629" s="36" t="s">
        <v>311</v>
      </c>
      <c r="C629" s="46">
        <v>43</v>
      </c>
      <c r="D629" s="36"/>
      <c r="E629" s="36">
        <v>2</v>
      </c>
      <c r="F629" s="46" t="s">
        <v>145</v>
      </c>
      <c r="G629" s="46">
        <v>1</v>
      </c>
      <c r="H629" s="47" t="s">
        <v>312</v>
      </c>
      <c r="I629" s="57">
        <v>2166.0100000000002</v>
      </c>
      <c r="J629" s="248">
        <f>I629*100</f>
        <v>216601.00000000003</v>
      </c>
    </row>
    <row r="630" spans="1:10" s="59" customFormat="1" ht="22.5" customHeight="1">
      <c r="A630" s="496" t="s">
        <v>171</v>
      </c>
      <c r="B630" s="496"/>
      <c r="C630" s="496"/>
      <c r="D630" s="496"/>
      <c r="E630" s="496"/>
      <c r="F630" s="496"/>
      <c r="G630" s="496"/>
      <c r="H630" s="496"/>
      <c r="I630" s="496"/>
      <c r="J630" s="107">
        <f>SUM(J625:J629)</f>
        <v>6468918.7399999993</v>
      </c>
    </row>
    <row r="631" spans="1:10" s="37" customFormat="1" ht="19.5" customHeight="1">
      <c r="A631" s="250"/>
      <c r="B631" s="250"/>
      <c r="C631" s="250"/>
      <c r="D631" s="250"/>
      <c r="E631" s="250"/>
      <c r="F631" s="250"/>
      <c r="G631" s="250"/>
      <c r="H631" s="250"/>
      <c r="I631" s="251"/>
      <c r="J631" s="252"/>
    </row>
    <row r="632" spans="1:10" ht="69.75" customHeight="1">
      <c r="A632" s="595" t="s">
        <v>490</v>
      </c>
      <c r="B632" s="596"/>
      <c r="C632" s="596"/>
      <c r="D632" s="596"/>
      <c r="E632" s="596"/>
      <c r="F632" s="596"/>
      <c r="G632" s="596"/>
      <c r="H632" s="596"/>
      <c r="I632" s="596"/>
      <c r="J632" s="596"/>
    </row>
    <row r="633" spans="1:10" s="37" customFormat="1" ht="24.75" customHeight="1">
      <c r="A633" s="540" t="s">
        <v>207</v>
      </c>
      <c r="B633" s="540"/>
      <c r="C633" s="540"/>
      <c r="D633" s="540"/>
      <c r="E633" s="540"/>
      <c r="F633" s="540"/>
      <c r="G633" s="540"/>
      <c r="H633" s="540"/>
      <c r="I633" s="540"/>
      <c r="J633" s="540"/>
    </row>
    <row r="634" spans="1:10" s="37" customFormat="1" ht="20.100000000000001" customHeight="1">
      <c r="A634" s="491" t="s">
        <v>491</v>
      </c>
      <c r="B634" s="492"/>
      <c r="C634" s="492"/>
      <c r="D634" s="492"/>
      <c r="E634" s="492"/>
      <c r="F634" s="492"/>
      <c r="G634" s="492"/>
      <c r="H634" s="492"/>
      <c r="I634" s="492"/>
      <c r="J634" s="492"/>
    </row>
    <row r="635" spans="1:10" s="37" customFormat="1" ht="20.100000000000001" customHeight="1">
      <c r="A635" s="491" t="s">
        <v>492</v>
      </c>
      <c r="B635" s="492"/>
      <c r="C635" s="492"/>
      <c r="D635" s="492"/>
      <c r="E635" s="492"/>
      <c r="F635" s="492"/>
      <c r="G635" s="492"/>
      <c r="H635" s="492"/>
      <c r="I635" s="492"/>
      <c r="J635" s="492"/>
    </row>
    <row r="636" spans="1:10" s="37" customFormat="1" ht="7.5" customHeight="1">
      <c r="A636" s="491"/>
      <c r="B636" s="492"/>
      <c r="C636" s="492"/>
      <c r="D636" s="492"/>
      <c r="E636" s="492"/>
      <c r="F636" s="492"/>
      <c r="G636" s="492"/>
      <c r="H636" s="492"/>
      <c r="I636" s="492"/>
      <c r="J636" s="492"/>
    </row>
    <row r="637" spans="1:10" s="37" customFormat="1" ht="33" customHeight="1">
      <c r="A637" s="481" t="s">
        <v>61</v>
      </c>
      <c r="B637" s="481" t="s">
        <v>62</v>
      </c>
      <c r="C637" s="483" t="s">
        <v>63</v>
      </c>
      <c r="D637" s="484"/>
      <c r="E637" s="485" t="s">
        <v>105</v>
      </c>
      <c r="F637" s="481" t="s">
        <v>106</v>
      </c>
      <c r="G637" s="481" t="s">
        <v>66</v>
      </c>
      <c r="H637" s="487" t="s">
        <v>107</v>
      </c>
      <c r="I637" s="69" t="s">
        <v>108</v>
      </c>
      <c r="J637" s="489" t="s">
        <v>264</v>
      </c>
    </row>
    <row r="638" spans="1:10" s="37" customFormat="1">
      <c r="A638" s="482"/>
      <c r="B638" s="482"/>
      <c r="C638" s="36" t="s">
        <v>70</v>
      </c>
      <c r="D638" s="36" t="s">
        <v>71</v>
      </c>
      <c r="E638" s="486"/>
      <c r="F638" s="482"/>
      <c r="G638" s="482"/>
      <c r="H638" s="488"/>
      <c r="I638" s="70" t="s">
        <v>109</v>
      </c>
      <c r="J638" s="490"/>
    </row>
    <row r="639" spans="1:10" s="37" customFormat="1" ht="15" customHeight="1">
      <c r="A639" s="415" t="s">
        <v>313</v>
      </c>
      <c r="B639" s="481">
        <v>3</v>
      </c>
      <c r="C639" s="46">
        <v>141</v>
      </c>
      <c r="D639" s="46"/>
      <c r="E639" s="46">
        <v>1</v>
      </c>
      <c r="F639" s="46" t="s">
        <v>145</v>
      </c>
      <c r="G639" s="46">
        <v>1</v>
      </c>
      <c r="H639" s="47" t="s">
        <v>314</v>
      </c>
      <c r="I639" s="49">
        <v>13839.75</v>
      </c>
      <c r="J639" s="48">
        <f>I639*100</f>
        <v>1383975</v>
      </c>
    </row>
    <row r="640" spans="1:10" s="37" customFormat="1">
      <c r="A640" s="592" t="s">
        <v>315</v>
      </c>
      <c r="B640" s="562"/>
      <c r="C640" s="46">
        <v>140</v>
      </c>
      <c r="D640" s="46">
        <v>5</v>
      </c>
      <c r="E640" s="46">
        <v>1</v>
      </c>
      <c r="F640" s="46" t="s">
        <v>132</v>
      </c>
      <c r="G640" s="46">
        <v>1</v>
      </c>
      <c r="H640" s="47" t="s">
        <v>316</v>
      </c>
      <c r="I640" s="49">
        <v>548.58000000000004</v>
      </c>
      <c r="J640" s="48">
        <f>I640*100</f>
        <v>54858.000000000007</v>
      </c>
    </row>
    <row r="641" spans="1:11" s="37" customFormat="1">
      <c r="A641" s="592"/>
      <c r="B641" s="562"/>
      <c r="C641" s="46">
        <v>140</v>
      </c>
      <c r="D641" s="46">
        <v>6</v>
      </c>
      <c r="E641" s="46">
        <v>1</v>
      </c>
      <c r="F641" s="46" t="s">
        <v>317</v>
      </c>
      <c r="G641" s="46">
        <v>2</v>
      </c>
      <c r="H641" s="47" t="s">
        <v>318</v>
      </c>
      <c r="I641" s="49">
        <v>309.87</v>
      </c>
      <c r="J641" s="48">
        <f>I641*100</f>
        <v>30987</v>
      </c>
    </row>
    <row r="642" spans="1:11" s="37" customFormat="1">
      <c r="A642" s="592"/>
      <c r="B642" s="562"/>
      <c r="C642" s="46">
        <v>140</v>
      </c>
      <c r="D642" s="72">
        <v>7</v>
      </c>
      <c r="E642" s="46">
        <v>1</v>
      </c>
      <c r="F642" s="72" t="s">
        <v>317</v>
      </c>
      <c r="G642" s="72">
        <v>2</v>
      </c>
      <c r="H642" s="47" t="s">
        <v>319</v>
      </c>
      <c r="I642" s="49">
        <v>402.84</v>
      </c>
      <c r="J642" s="48">
        <f>I642*100</f>
        <v>40284</v>
      </c>
    </row>
    <row r="643" spans="1:11" s="37" customFormat="1">
      <c r="A643" s="593"/>
      <c r="B643" s="562"/>
      <c r="C643" s="46">
        <v>140</v>
      </c>
      <c r="D643" s="72">
        <v>8</v>
      </c>
      <c r="E643" s="46">
        <v>1</v>
      </c>
      <c r="F643" s="72" t="s">
        <v>317</v>
      </c>
      <c r="G643" s="72">
        <v>2</v>
      </c>
      <c r="H643" s="47" t="s">
        <v>320</v>
      </c>
      <c r="I643" s="49">
        <v>340.86</v>
      </c>
      <c r="J643" s="48">
        <f>I643*100</f>
        <v>34086</v>
      </c>
    </row>
    <row r="644" spans="1:11" s="37" customFormat="1">
      <c r="A644" s="253" t="s">
        <v>321</v>
      </c>
      <c r="B644" s="562"/>
      <c r="C644" s="46">
        <v>356</v>
      </c>
      <c r="D644" s="72"/>
      <c r="E644" s="46"/>
      <c r="F644" s="72" t="s">
        <v>130</v>
      </c>
      <c r="G644" s="72" t="s">
        <v>116</v>
      </c>
      <c r="H644" s="47" t="s">
        <v>322</v>
      </c>
      <c r="I644" s="49" t="s">
        <v>323</v>
      </c>
      <c r="J644" s="48">
        <v>185279</v>
      </c>
    </row>
    <row r="645" spans="1:11" s="37" customFormat="1">
      <c r="A645" s="253" t="s">
        <v>324</v>
      </c>
      <c r="B645" s="482"/>
      <c r="C645" s="46">
        <v>355</v>
      </c>
      <c r="D645" s="72"/>
      <c r="E645" s="46"/>
      <c r="F645" s="72" t="s">
        <v>130</v>
      </c>
      <c r="G645" s="72" t="s">
        <v>116</v>
      </c>
      <c r="H645" s="47" t="s">
        <v>325</v>
      </c>
      <c r="I645" s="49" t="s">
        <v>326</v>
      </c>
      <c r="J645" s="48">
        <v>116203</v>
      </c>
    </row>
    <row r="646" spans="1:11" s="259" customFormat="1" ht="24.75">
      <c r="A646" s="254" t="s">
        <v>124</v>
      </c>
      <c r="B646" s="255">
        <v>3</v>
      </c>
      <c r="C646" s="255">
        <v>1274</v>
      </c>
      <c r="D646" s="255"/>
      <c r="E646" s="255"/>
      <c r="F646" s="255" t="s">
        <v>125</v>
      </c>
      <c r="G646" s="255"/>
      <c r="H646" s="256"/>
      <c r="I646" s="257">
        <v>107.42</v>
      </c>
      <c r="J646" s="258" t="s">
        <v>327</v>
      </c>
    </row>
    <row r="647" spans="1:11" s="37" customFormat="1" ht="8.25" customHeight="1">
      <c r="A647" s="492" t="s">
        <v>328</v>
      </c>
      <c r="B647" s="492"/>
      <c r="C647" s="492"/>
      <c r="D647" s="492"/>
      <c r="E647" s="492"/>
      <c r="F647" s="492"/>
      <c r="G647" s="492"/>
      <c r="H647" s="492"/>
      <c r="I647" s="492"/>
      <c r="J647" s="492"/>
    </row>
    <row r="648" spans="1:11" ht="20.25" customHeight="1">
      <c r="A648" s="594" t="s">
        <v>171</v>
      </c>
      <c r="B648" s="594"/>
      <c r="C648" s="594"/>
      <c r="D648" s="594"/>
      <c r="E648" s="594"/>
      <c r="F648" s="594"/>
      <c r="G648" s="594"/>
      <c r="H648" s="594"/>
      <c r="I648" s="594"/>
      <c r="J648" s="58">
        <f>SUM(J637:J645)</f>
        <v>1845672</v>
      </c>
    </row>
    <row r="649" spans="1:11" ht="18" customHeight="1">
      <c r="A649" s="532" t="s">
        <v>275</v>
      </c>
      <c r="B649" s="533"/>
      <c r="C649" s="533"/>
      <c r="D649" s="533"/>
      <c r="E649" s="533"/>
      <c r="F649" s="533"/>
      <c r="G649" s="533"/>
      <c r="H649" s="533"/>
      <c r="I649" s="534"/>
      <c r="J649" s="58">
        <v>112655.55</v>
      </c>
    </row>
    <row r="650" spans="1:11" ht="20.25" customHeight="1">
      <c r="A650" s="496" t="s">
        <v>171</v>
      </c>
      <c r="B650" s="496"/>
      <c r="C650" s="496"/>
      <c r="D650" s="496"/>
      <c r="E650" s="496"/>
      <c r="F650" s="496"/>
      <c r="G650" s="496"/>
      <c r="H650" s="496"/>
      <c r="I650" s="496"/>
      <c r="J650" s="58">
        <f>SUM(J648:J649)</f>
        <v>1958327.55</v>
      </c>
      <c r="K650" s="399">
        <f>J650-1920181.05</f>
        <v>38146.5</v>
      </c>
    </row>
    <row r="651" spans="1:11" ht="20.25" customHeight="1">
      <c r="A651" s="139"/>
      <c r="B651" s="139"/>
      <c r="C651" s="139"/>
      <c r="D651" s="139"/>
      <c r="E651" s="139"/>
      <c r="F651" s="139"/>
      <c r="G651" s="139"/>
      <c r="H651" s="139"/>
      <c r="I651" s="139"/>
      <c r="J651" s="140"/>
    </row>
    <row r="652" spans="1:11" ht="69.75" customHeight="1">
      <c r="A652" s="595" t="s">
        <v>625</v>
      </c>
      <c r="B652" s="596"/>
      <c r="C652" s="596"/>
      <c r="D652" s="596"/>
      <c r="E652" s="596"/>
      <c r="F652" s="596"/>
      <c r="G652" s="596"/>
      <c r="H652" s="596"/>
      <c r="I652" s="596"/>
      <c r="J652" s="596"/>
    </row>
    <row r="653" spans="1:11" ht="36" customHeight="1" thickBot="1">
      <c r="A653" s="553"/>
      <c r="B653" s="554"/>
      <c r="C653" s="554"/>
      <c r="D653" s="554"/>
      <c r="E653" s="554"/>
      <c r="F653" s="554"/>
      <c r="G653" s="554"/>
      <c r="H653" s="554"/>
      <c r="I653" s="554"/>
      <c r="J653" s="554"/>
    </row>
    <row r="654" spans="1:11" ht="41.25" thickTop="1" thickBot="1">
      <c r="A654" s="535" t="s">
        <v>329</v>
      </c>
      <c r="B654" s="536"/>
      <c r="C654" s="536"/>
      <c r="D654" s="536"/>
      <c r="E654" s="536"/>
      <c r="F654" s="536"/>
      <c r="G654" s="536"/>
      <c r="H654" s="536"/>
      <c r="I654" s="536"/>
      <c r="J654" s="537"/>
    </row>
    <row r="655" spans="1:11" ht="24.75" customHeight="1" thickTop="1">
      <c r="A655" s="540" t="s">
        <v>207</v>
      </c>
      <c r="B655" s="540"/>
      <c r="C655" s="540"/>
      <c r="D655" s="540"/>
      <c r="E655" s="540"/>
      <c r="F655" s="540"/>
      <c r="G655" s="540"/>
      <c r="H655" s="540"/>
      <c r="I655" s="540"/>
      <c r="J655" s="540"/>
    </row>
    <row r="656" spans="1:11" ht="20.100000000000001" customHeight="1">
      <c r="A656" s="590" t="s">
        <v>493</v>
      </c>
      <c r="B656" s="591"/>
      <c r="C656" s="591"/>
      <c r="D656" s="591"/>
      <c r="E656" s="591"/>
      <c r="F656" s="591"/>
      <c r="G656" s="591"/>
      <c r="H656" s="591"/>
      <c r="I656" s="591"/>
      <c r="J656" s="591"/>
    </row>
    <row r="657" spans="1:10" ht="20.100000000000001" customHeight="1">
      <c r="A657" s="491" t="s">
        <v>494</v>
      </c>
      <c r="B657" s="492"/>
      <c r="C657" s="492"/>
      <c r="D657" s="492"/>
      <c r="E657" s="492"/>
      <c r="F657" s="492"/>
      <c r="G657" s="492"/>
      <c r="H657" s="492"/>
      <c r="I657" s="492"/>
      <c r="J657" s="492"/>
    </row>
    <row r="658" spans="1:10" ht="15.75">
      <c r="A658" s="491" t="s">
        <v>475</v>
      </c>
      <c r="B658" s="492"/>
      <c r="C658" s="492"/>
      <c r="D658" s="492"/>
      <c r="E658" s="492"/>
      <c r="F658" s="492"/>
      <c r="G658" s="492"/>
      <c r="H658" s="492"/>
      <c r="I658" s="492"/>
      <c r="J658" s="492"/>
    </row>
    <row r="659" spans="1:10" s="37" customFormat="1" ht="18" customHeight="1">
      <c r="A659" s="215"/>
      <c r="B659" s="195"/>
      <c r="C659" s="195"/>
      <c r="D659" s="195"/>
      <c r="E659" s="195"/>
      <c r="F659" s="195"/>
      <c r="G659" s="195"/>
      <c r="H659" s="195"/>
      <c r="I659" s="195"/>
      <c r="J659" s="195"/>
    </row>
    <row r="660" spans="1:10" s="37" customFormat="1" ht="33" customHeight="1">
      <c r="A660" s="481" t="s">
        <v>61</v>
      </c>
      <c r="B660" s="481" t="s">
        <v>62</v>
      </c>
      <c r="C660" s="483" t="s">
        <v>63</v>
      </c>
      <c r="D660" s="484"/>
      <c r="E660" s="485" t="s">
        <v>105</v>
      </c>
      <c r="F660" s="481" t="s">
        <v>106</v>
      </c>
      <c r="G660" s="481" t="s">
        <v>66</v>
      </c>
      <c r="H660" s="487" t="s">
        <v>107</v>
      </c>
      <c r="I660" s="69" t="s">
        <v>108</v>
      </c>
      <c r="J660" s="489" t="s">
        <v>330</v>
      </c>
    </row>
    <row r="661" spans="1:10" ht="39" customHeight="1">
      <c r="A661" s="482"/>
      <c r="B661" s="482"/>
      <c r="C661" s="36" t="s">
        <v>70</v>
      </c>
      <c r="D661" s="36" t="s">
        <v>71</v>
      </c>
      <c r="E661" s="486"/>
      <c r="F661" s="482"/>
      <c r="G661" s="482"/>
      <c r="H661" s="488"/>
      <c r="I661" s="70" t="s">
        <v>109</v>
      </c>
      <c r="J661" s="490"/>
    </row>
    <row r="662" spans="1:10" ht="18" customHeight="1">
      <c r="A662" s="580" t="s">
        <v>331</v>
      </c>
      <c r="B662" s="122">
        <v>25</v>
      </c>
      <c r="C662" s="121">
        <v>1519</v>
      </c>
      <c r="D662" s="225"/>
      <c r="E662" s="225"/>
      <c r="F662" s="225" t="s">
        <v>332</v>
      </c>
      <c r="G662" s="225"/>
      <c r="H662" s="216"/>
      <c r="I662" s="261"/>
      <c r="J662" s="485"/>
    </row>
    <row r="663" spans="1:10" ht="18" customHeight="1">
      <c r="A663" s="581"/>
      <c r="B663" s="122"/>
      <c r="C663" s="35">
        <v>1526</v>
      </c>
      <c r="D663" s="225"/>
      <c r="E663" s="225"/>
      <c r="F663" s="225"/>
      <c r="G663" s="225"/>
      <c r="H663" s="216"/>
      <c r="I663" s="261"/>
      <c r="J663" s="565"/>
    </row>
    <row r="664" spans="1:10" ht="25.5" customHeight="1">
      <c r="A664" s="581"/>
      <c r="B664" s="122"/>
      <c r="C664" s="121">
        <v>1527</v>
      </c>
      <c r="D664" s="225"/>
      <c r="E664" s="225"/>
      <c r="F664" s="225"/>
      <c r="G664" s="225"/>
      <c r="H664" s="216"/>
      <c r="I664" s="261"/>
      <c r="J664" s="565"/>
    </row>
    <row r="665" spans="1:10" ht="18" customHeight="1">
      <c r="A665" s="581"/>
      <c r="B665" s="122"/>
      <c r="C665" s="121">
        <v>1044</v>
      </c>
      <c r="D665" s="225"/>
      <c r="E665" s="225"/>
      <c r="F665" s="225"/>
      <c r="G665" s="225"/>
      <c r="H665" s="216"/>
      <c r="I665" s="261"/>
      <c r="J665" s="565"/>
    </row>
    <row r="666" spans="1:10" ht="18" customHeight="1">
      <c r="A666" s="581"/>
      <c r="B666" s="122"/>
      <c r="C666" s="121">
        <v>1046</v>
      </c>
      <c r="D666" s="225"/>
      <c r="E666" s="225"/>
      <c r="F666" s="225"/>
      <c r="G666" s="225"/>
      <c r="H666" s="216"/>
      <c r="I666" s="261"/>
      <c r="J666" s="565"/>
    </row>
    <row r="667" spans="1:10" ht="20.25" customHeight="1">
      <c r="A667" s="581"/>
      <c r="B667" s="122"/>
      <c r="C667" s="71" t="s">
        <v>333</v>
      </c>
      <c r="D667" s="225"/>
      <c r="E667" s="225"/>
      <c r="F667" s="225"/>
      <c r="G667" s="225"/>
      <c r="H667" s="216"/>
      <c r="I667" s="261"/>
      <c r="J667" s="565"/>
    </row>
    <row r="668" spans="1:10" ht="20.25" customHeight="1">
      <c r="A668" s="581"/>
      <c r="B668" s="122"/>
      <c r="C668" s="121">
        <v>1535</v>
      </c>
      <c r="D668" s="225"/>
      <c r="E668" s="225"/>
      <c r="F668" s="225"/>
      <c r="G668" s="225"/>
      <c r="H668" s="216"/>
      <c r="I668" s="261"/>
      <c r="J668" s="565"/>
    </row>
    <row r="669" spans="1:10" ht="23.25" customHeight="1">
      <c r="A669" s="581"/>
      <c r="B669" s="122"/>
      <c r="C669" s="71" t="s">
        <v>334</v>
      </c>
      <c r="D669" s="225"/>
      <c r="E669" s="225"/>
      <c r="F669" s="225"/>
      <c r="G669" s="225"/>
      <c r="H669" s="216"/>
      <c r="I669" s="261"/>
      <c r="J669" s="565"/>
    </row>
    <row r="670" spans="1:10" ht="23.25" customHeight="1">
      <c r="A670" s="581"/>
      <c r="B670" s="122"/>
      <c r="C670" s="121">
        <v>1537</v>
      </c>
      <c r="D670" s="225"/>
      <c r="E670" s="225"/>
      <c r="F670" s="225"/>
      <c r="G670" s="225"/>
      <c r="H670" s="216"/>
      <c r="I670" s="261"/>
      <c r="J670" s="565"/>
    </row>
    <row r="671" spans="1:10" ht="18" customHeight="1">
      <c r="A671" s="581"/>
      <c r="B671" s="122"/>
      <c r="C671" s="121">
        <v>1059</v>
      </c>
      <c r="D671" s="225"/>
      <c r="E671" s="225"/>
      <c r="F671" s="225"/>
      <c r="G671" s="225"/>
      <c r="H671" s="216"/>
      <c r="I671" s="261"/>
      <c r="J671" s="565"/>
    </row>
    <row r="672" spans="1:10" ht="18" customHeight="1">
      <c r="A672" s="581"/>
      <c r="B672" s="122"/>
      <c r="C672" s="121">
        <v>1061</v>
      </c>
      <c r="D672" s="225"/>
      <c r="E672" s="225"/>
      <c r="F672" s="225"/>
      <c r="G672" s="225"/>
      <c r="H672" s="216"/>
      <c r="I672" s="261"/>
      <c r="J672" s="565"/>
    </row>
    <row r="673" spans="1:10" ht="18" customHeight="1">
      <c r="A673" s="581"/>
      <c r="B673" s="122"/>
      <c r="C673" s="121">
        <v>1538</v>
      </c>
      <c r="D673" s="225"/>
      <c r="E673" s="225"/>
      <c r="F673" s="225"/>
      <c r="G673" s="225"/>
      <c r="H673" s="216"/>
      <c r="I673" s="261"/>
      <c r="J673" s="565"/>
    </row>
    <row r="674" spans="1:10" ht="18" customHeight="1">
      <c r="A674" s="581"/>
      <c r="B674" s="122"/>
      <c r="C674" s="121">
        <v>1539</v>
      </c>
      <c r="D674" s="225"/>
      <c r="E674" s="225"/>
      <c r="F674" s="225"/>
      <c r="G674" s="225"/>
      <c r="H674" s="216"/>
      <c r="I674" s="261"/>
      <c r="J674" s="565"/>
    </row>
    <row r="675" spans="1:10" ht="21.75" customHeight="1">
      <c r="A675" s="582"/>
      <c r="B675" s="122"/>
      <c r="C675" s="158" t="s">
        <v>335</v>
      </c>
      <c r="D675" s="225"/>
      <c r="E675" s="225"/>
      <c r="F675" s="225"/>
      <c r="G675" s="225"/>
      <c r="H675" s="216"/>
      <c r="I675" s="261"/>
      <c r="J675" s="486"/>
    </row>
    <row r="676" spans="1:10" ht="15.75">
      <c r="A676" s="583" t="s">
        <v>336</v>
      </c>
      <c r="B676" s="584"/>
      <c r="C676" s="584"/>
      <c r="D676" s="584"/>
      <c r="E676" s="584"/>
      <c r="F676" s="584"/>
      <c r="G676" s="584"/>
      <c r="H676" s="584"/>
      <c r="I676" s="585"/>
      <c r="J676" s="231">
        <v>350178.68</v>
      </c>
    </row>
    <row r="677" spans="1:10" ht="15.75">
      <c r="A677" s="586"/>
      <c r="B677" s="587"/>
      <c r="C677" s="587"/>
      <c r="D677" s="587"/>
      <c r="E677" s="587"/>
      <c r="F677" s="587"/>
      <c r="G677" s="587"/>
      <c r="H677" s="587"/>
      <c r="I677" s="588"/>
      <c r="J677" s="231">
        <v>2939.17</v>
      </c>
    </row>
    <row r="678" spans="1:10" ht="30" customHeight="1">
      <c r="A678" s="589" t="s">
        <v>337</v>
      </c>
      <c r="B678" s="589"/>
      <c r="C678" s="589"/>
      <c r="D678" s="589"/>
      <c r="E678" s="589"/>
      <c r="F678" s="589"/>
      <c r="G678" s="589"/>
      <c r="H678" s="589"/>
      <c r="I678" s="589"/>
      <c r="J678" s="231">
        <f>SUM(J676:J677)</f>
        <v>353117.85</v>
      </c>
    </row>
    <row r="679" spans="1:10" s="37" customFormat="1" ht="9" customHeight="1">
      <c r="A679"/>
      <c r="B679"/>
      <c r="C679"/>
      <c r="D679"/>
      <c r="E679"/>
      <c r="F679"/>
      <c r="G679"/>
      <c r="H679"/>
      <c r="I679" s="12"/>
      <c r="J679"/>
    </row>
    <row r="680" spans="1:10" ht="60" customHeight="1" thickBot="1">
      <c r="A680" s="570" t="s">
        <v>338</v>
      </c>
      <c r="B680" s="570"/>
      <c r="C680" s="570"/>
      <c r="D680" s="570"/>
      <c r="E680" s="570"/>
      <c r="F680" s="570"/>
      <c r="G680" s="570"/>
      <c r="H680" s="570"/>
      <c r="I680" s="570"/>
      <c r="J680" s="570"/>
    </row>
    <row r="681" spans="1:10" s="37" customFormat="1" ht="50.1" customHeight="1" thickTop="1" thickBot="1">
      <c r="A681" s="535" t="s">
        <v>339</v>
      </c>
      <c r="B681" s="536"/>
      <c r="C681" s="536"/>
      <c r="D681" s="536"/>
      <c r="E681" s="536"/>
      <c r="F681" s="536"/>
      <c r="G681" s="536"/>
      <c r="H681" s="536"/>
      <c r="I681" s="536"/>
      <c r="J681" s="537"/>
    </row>
    <row r="682" spans="1:10" s="37" customFormat="1" ht="24.95" customHeight="1" thickTop="1">
      <c r="A682" s="540" t="s">
        <v>207</v>
      </c>
      <c r="B682" s="540"/>
      <c r="C682" s="540"/>
      <c r="D682" s="540"/>
      <c r="E682" s="540"/>
      <c r="F682" s="540"/>
      <c r="G682" s="540"/>
      <c r="H682" s="540"/>
      <c r="I682" s="540"/>
      <c r="J682" s="540"/>
    </row>
    <row r="683" spans="1:10" s="37" customFormat="1" ht="30.75" customHeight="1">
      <c r="A683" s="538" t="s">
        <v>495</v>
      </c>
      <c r="B683" s="492"/>
      <c r="C683" s="492"/>
      <c r="D683" s="492"/>
      <c r="E683" s="492"/>
      <c r="F683" s="492"/>
      <c r="G683" s="492"/>
      <c r="H683" s="492"/>
      <c r="I683" s="492"/>
      <c r="J683" s="492"/>
    </row>
    <row r="684" spans="1:10" s="37" customFormat="1" ht="24.95" customHeight="1">
      <c r="A684" s="491" t="s">
        <v>496</v>
      </c>
      <c r="B684" s="492"/>
      <c r="C684" s="492"/>
      <c r="D684" s="492"/>
      <c r="E684" s="492"/>
      <c r="F684" s="492"/>
      <c r="G684" s="492"/>
      <c r="H684" s="492"/>
      <c r="I684" s="492"/>
      <c r="J684" s="492"/>
    </row>
    <row r="685" spans="1:10" s="37" customFormat="1" ht="24.95" customHeight="1">
      <c r="A685" s="491" t="s">
        <v>497</v>
      </c>
      <c r="B685" s="492"/>
      <c r="C685" s="492"/>
      <c r="D685" s="492"/>
      <c r="E685" s="492"/>
      <c r="F685" s="492"/>
      <c r="G685" s="492"/>
      <c r="H685" s="492"/>
      <c r="I685" s="492"/>
      <c r="J685" s="492"/>
    </row>
    <row r="686" spans="1:10" s="37" customFormat="1" ht="24" customHeight="1">
      <c r="A686" s="215"/>
      <c r="B686" s="195"/>
      <c r="C686" s="195"/>
      <c r="D686" s="195"/>
      <c r="E686" s="195"/>
      <c r="F686" s="195"/>
      <c r="G686" s="195"/>
      <c r="H686" s="195"/>
      <c r="I686" s="195"/>
      <c r="J686" s="195"/>
    </row>
    <row r="687" spans="1:10" s="37" customFormat="1" ht="33" customHeight="1">
      <c r="A687" s="481" t="s">
        <v>61</v>
      </c>
      <c r="B687" s="481" t="s">
        <v>62</v>
      </c>
      <c r="C687" s="483" t="s">
        <v>63</v>
      </c>
      <c r="D687" s="484"/>
      <c r="E687" s="485" t="s">
        <v>105</v>
      </c>
      <c r="F687" s="481" t="s">
        <v>106</v>
      </c>
      <c r="G687" s="481" t="s">
        <v>66</v>
      </c>
      <c r="H687" s="487" t="s">
        <v>107</v>
      </c>
      <c r="I687" s="69" t="s">
        <v>108</v>
      </c>
      <c r="J687" s="489" t="s">
        <v>330</v>
      </c>
    </row>
    <row r="688" spans="1:10" s="37" customFormat="1" ht="39" customHeight="1">
      <c r="A688" s="482"/>
      <c r="B688" s="482"/>
      <c r="C688" s="36" t="s">
        <v>70</v>
      </c>
      <c r="D688" s="36" t="s">
        <v>71</v>
      </c>
      <c r="E688" s="486"/>
      <c r="F688" s="482"/>
      <c r="G688" s="482"/>
      <c r="H688" s="488"/>
      <c r="I688" s="70" t="s">
        <v>109</v>
      </c>
      <c r="J688" s="490"/>
    </row>
    <row r="689" spans="1:10" s="37" customFormat="1" ht="18" customHeight="1">
      <c r="A689" s="485" t="s">
        <v>340</v>
      </c>
      <c r="B689" s="122">
        <v>47</v>
      </c>
      <c r="C689" s="71">
        <v>2544</v>
      </c>
      <c r="D689" s="225"/>
      <c r="E689" s="225">
        <v>1</v>
      </c>
      <c r="F689" s="225" t="s">
        <v>111</v>
      </c>
      <c r="G689" s="225" t="s">
        <v>116</v>
      </c>
      <c r="H689" s="216" t="s">
        <v>341</v>
      </c>
      <c r="I689" s="236">
        <v>751.6</v>
      </c>
      <c r="J689" s="182">
        <f>I689*100</f>
        <v>75160</v>
      </c>
    </row>
    <row r="690" spans="1:10" s="37" customFormat="1" ht="16.5" customHeight="1">
      <c r="A690" s="486"/>
      <c r="B690" s="122"/>
      <c r="C690" s="71"/>
      <c r="D690" s="225"/>
      <c r="E690" s="225"/>
      <c r="F690" s="225"/>
      <c r="G690" s="225"/>
      <c r="H690" s="216"/>
      <c r="I690" s="261"/>
      <c r="J690" s="262"/>
    </row>
    <row r="691" spans="1:10" s="37" customFormat="1" ht="15.75">
      <c r="A691" s="496" t="s">
        <v>342</v>
      </c>
      <c r="B691" s="496"/>
      <c r="C691" s="496"/>
      <c r="D691" s="496"/>
      <c r="E691" s="496"/>
      <c r="F691" s="496"/>
      <c r="G691" s="496"/>
      <c r="H691" s="496"/>
      <c r="I691" s="496"/>
      <c r="J691" s="58">
        <v>394889.84</v>
      </c>
    </row>
    <row r="692" spans="1:10" s="37" customFormat="1" ht="9" customHeight="1">
      <c r="I692" s="12"/>
    </row>
    <row r="693" spans="1:10" s="37" customFormat="1" ht="49.5" customHeight="1">
      <c r="A693" s="570" t="s">
        <v>343</v>
      </c>
      <c r="B693" s="570"/>
      <c r="C693" s="570"/>
      <c r="D693" s="570"/>
      <c r="E693" s="570"/>
      <c r="F693" s="570"/>
      <c r="G693" s="570"/>
      <c r="H693" s="570"/>
      <c r="I693" s="570"/>
      <c r="J693" s="570"/>
    </row>
    <row r="694" spans="1:10" s="37" customFormat="1" ht="14.25" customHeight="1">
      <c r="A694" s="215"/>
      <c r="B694" s="195"/>
      <c r="C694" s="195"/>
      <c r="D694" s="195"/>
      <c r="E694" s="195"/>
      <c r="F694" s="195"/>
      <c r="G694" s="195"/>
      <c r="H694" s="195"/>
      <c r="I694" s="201"/>
      <c r="J694" s="195"/>
    </row>
    <row r="695" spans="1:10" ht="30.75" customHeight="1" thickBot="1">
      <c r="A695" s="579"/>
      <c r="B695" s="579"/>
      <c r="C695" s="579"/>
      <c r="D695" s="579"/>
      <c r="E695" s="579"/>
      <c r="F695" s="579"/>
      <c r="G695" s="579"/>
      <c r="H695" s="579"/>
      <c r="I695" s="579"/>
      <c r="J695" s="579"/>
    </row>
    <row r="696" spans="1:10" ht="48" customHeight="1" thickBot="1">
      <c r="A696" s="574" t="s">
        <v>344</v>
      </c>
      <c r="B696" s="575"/>
      <c r="C696" s="575"/>
      <c r="D696" s="575"/>
      <c r="E696" s="575"/>
      <c r="F696" s="575"/>
      <c r="G696" s="575"/>
      <c r="H696" s="575"/>
      <c r="I696" s="575"/>
      <c r="J696" s="576"/>
    </row>
    <row r="697" spans="1:10" ht="41.25" thickTop="1" thickBot="1">
      <c r="A697" s="535" t="s">
        <v>345</v>
      </c>
      <c r="B697" s="536"/>
      <c r="C697" s="536"/>
      <c r="D697" s="536"/>
      <c r="E697" s="536"/>
      <c r="F697" s="536"/>
      <c r="G697" s="536"/>
      <c r="H697" s="536"/>
      <c r="I697" s="536"/>
      <c r="J697" s="537"/>
    </row>
    <row r="698" spans="1:10" ht="21.75" customHeight="1" thickTop="1">
      <c r="A698" s="573" t="s">
        <v>221</v>
      </c>
      <c r="B698" s="573"/>
      <c r="C698" s="573"/>
      <c r="D698" s="573"/>
      <c r="E698" s="573"/>
      <c r="F698" s="573"/>
      <c r="G698" s="573"/>
      <c r="H698" s="573"/>
      <c r="I698" s="573"/>
      <c r="J698" s="573"/>
    </row>
    <row r="699" spans="1:10" ht="20.100000000000001" customHeight="1">
      <c r="A699" s="491" t="s">
        <v>498</v>
      </c>
      <c r="B699" s="491"/>
      <c r="C699" s="491"/>
      <c r="D699" s="491"/>
      <c r="E699" s="491"/>
      <c r="F699" s="491"/>
      <c r="G699" s="491"/>
      <c r="H699" s="491"/>
      <c r="I699" s="491"/>
      <c r="J699" s="491"/>
    </row>
    <row r="700" spans="1:10" ht="20.100000000000001" customHeight="1">
      <c r="A700" s="215" t="s">
        <v>499</v>
      </c>
      <c r="B700" s="215"/>
      <c r="C700" s="215"/>
      <c r="D700" s="215"/>
      <c r="E700" s="215"/>
      <c r="F700" s="215"/>
      <c r="G700" s="215"/>
      <c r="H700" s="215"/>
      <c r="I700" s="215"/>
      <c r="J700" s="215"/>
    </row>
    <row r="701" spans="1:10" ht="20.100000000000001" customHeight="1">
      <c r="A701" s="491" t="s">
        <v>500</v>
      </c>
      <c r="B701" s="491"/>
      <c r="C701" s="491"/>
      <c r="D701" s="491"/>
      <c r="E701" s="491"/>
      <c r="F701" s="491"/>
      <c r="G701" s="491"/>
      <c r="H701" s="491"/>
      <c r="I701" s="491"/>
      <c r="J701" s="491"/>
    </row>
    <row r="702" spans="1:10" s="35" customFormat="1" ht="6" customHeight="1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</row>
    <row r="703" spans="1:10" s="37" customFormat="1" ht="19.5" customHeight="1">
      <c r="A703" s="549" t="s">
        <v>181</v>
      </c>
      <c r="B703" s="549" t="s">
        <v>62</v>
      </c>
      <c r="C703" s="549" t="s">
        <v>63</v>
      </c>
      <c r="D703" s="549"/>
      <c r="E703" s="577" t="s">
        <v>64</v>
      </c>
      <c r="F703" s="481" t="s">
        <v>65</v>
      </c>
      <c r="G703" s="481" t="s">
        <v>66</v>
      </c>
      <c r="H703" s="551" t="s">
        <v>67</v>
      </c>
      <c r="I703" s="544" t="s">
        <v>68</v>
      </c>
      <c r="J703" s="530" t="s">
        <v>69</v>
      </c>
    </row>
    <row r="704" spans="1:10" ht="18" customHeight="1">
      <c r="A704" s="481"/>
      <c r="B704" s="481"/>
      <c r="C704" s="175" t="s">
        <v>70</v>
      </c>
      <c r="D704" s="175" t="s">
        <v>71</v>
      </c>
      <c r="E704" s="578"/>
      <c r="F704" s="482"/>
      <c r="G704" s="482"/>
      <c r="H704" s="552"/>
      <c r="I704" s="545"/>
      <c r="J704" s="531"/>
    </row>
    <row r="705" spans="1:13" ht="18" customHeight="1">
      <c r="A705" s="481" t="s">
        <v>346</v>
      </c>
      <c r="B705" s="36">
        <v>11</v>
      </c>
      <c r="C705" s="46">
        <v>173</v>
      </c>
      <c r="D705" s="36"/>
      <c r="E705" s="47" t="s">
        <v>347</v>
      </c>
      <c r="F705" s="46" t="s">
        <v>292</v>
      </c>
      <c r="G705" s="46">
        <v>2</v>
      </c>
      <c r="H705" s="48">
        <v>0.87281215946123214</v>
      </c>
      <c r="I705" s="49">
        <v>0.73853336569796568</v>
      </c>
      <c r="J705" s="36">
        <v>0</v>
      </c>
    </row>
    <row r="706" spans="1:13" ht="18" customHeight="1">
      <c r="A706" s="562"/>
      <c r="B706" s="36"/>
      <c r="C706" s="46">
        <v>174</v>
      </c>
      <c r="D706" s="36"/>
      <c r="E706" s="47" t="s">
        <v>348</v>
      </c>
      <c r="F706" s="46" t="s">
        <v>280</v>
      </c>
      <c r="G706" s="46"/>
      <c r="H706" s="48">
        <v>0</v>
      </c>
      <c r="I706" s="49">
        <v>0</v>
      </c>
      <c r="J706" s="36">
        <v>0</v>
      </c>
    </row>
    <row r="707" spans="1:13" ht="18" customHeight="1">
      <c r="A707" s="562"/>
      <c r="B707" s="36"/>
      <c r="C707" s="46">
        <v>175</v>
      </c>
      <c r="D707" s="36"/>
      <c r="E707" s="47">
        <v>50</v>
      </c>
      <c r="F707" s="46" t="s">
        <v>292</v>
      </c>
      <c r="G707" s="46">
        <v>2</v>
      </c>
      <c r="H707" s="48">
        <v>0.3356969844081662</v>
      </c>
      <c r="I707" s="49">
        <v>0.28405129449921757</v>
      </c>
      <c r="J707" s="36">
        <v>0</v>
      </c>
    </row>
    <row r="708" spans="1:13" ht="18" customHeight="1">
      <c r="A708" s="482"/>
      <c r="B708" s="36"/>
      <c r="C708" s="46">
        <v>176</v>
      </c>
      <c r="D708" s="36"/>
      <c r="E708" s="47">
        <v>70</v>
      </c>
      <c r="F708" s="46" t="s">
        <v>292</v>
      </c>
      <c r="G708" s="46">
        <v>3</v>
      </c>
      <c r="H708" s="48">
        <v>0.36151982936264054</v>
      </c>
      <c r="I708" s="49">
        <v>0.32536784642637651</v>
      </c>
      <c r="J708" s="36">
        <v>0</v>
      </c>
    </row>
    <row r="709" spans="1:13" ht="20.25" customHeight="1">
      <c r="A709" s="573" t="s">
        <v>207</v>
      </c>
      <c r="B709" s="573"/>
      <c r="C709" s="573"/>
      <c r="D709" s="573"/>
      <c r="E709" s="573"/>
      <c r="F709" s="573"/>
      <c r="G709" s="573"/>
      <c r="H709" s="573"/>
      <c r="I709" s="573"/>
      <c r="J709" s="573"/>
    </row>
    <row r="710" spans="1:13" ht="20.100000000000001" customHeight="1">
      <c r="A710" s="491" t="s">
        <v>501</v>
      </c>
      <c r="B710" s="491"/>
      <c r="C710" s="491"/>
      <c r="D710" s="491"/>
      <c r="E710" s="491"/>
      <c r="F710" s="491"/>
      <c r="G710" s="491"/>
      <c r="H710" s="491"/>
      <c r="I710" s="491"/>
      <c r="J710" s="491"/>
    </row>
    <row r="711" spans="1:13" ht="20.100000000000001" customHeight="1">
      <c r="A711" s="572" t="s">
        <v>502</v>
      </c>
      <c r="B711" s="572"/>
      <c r="C711" s="572"/>
      <c r="D711" s="572"/>
      <c r="E711" s="572"/>
      <c r="F711" s="572"/>
      <c r="G711" s="572"/>
      <c r="H711" s="572"/>
      <c r="I711" s="572"/>
      <c r="J711" s="572"/>
    </row>
    <row r="712" spans="1:13" ht="20.100000000000001" customHeight="1">
      <c r="A712" s="491" t="s">
        <v>503</v>
      </c>
      <c r="B712" s="491"/>
      <c r="C712" s="491"/>
      <c r="D712" s="491"/>
      <c r="E712" s="491"/>
      <c r="F712" s="491"/>
      <c r="G712" s="491"/>
      <c r="H712" s="491"/>
      <c r="I712" s="491"/>
      <c r="J712" s="491"/>
    </row>
    <row r="713" spans="1:13" s="37" customFormat="1" ht="6" customHeight="1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</row>
    <row r="714" spans="1:13" s="37" customFormat="1" ht="33" customHeight="1">
      <c r="A714" s="481" t="s">
        <v>61</v>
      </c>
      <c r="B714" s="481" t="s">
        <v>62</v>
      </c>
      <c r="C714" s="483" t="s">
        <v>63</v>
      </c>
      <c r="D714" s="484"/>
      <c r="E714" s="485" t="s">
        <v>105</v>
      </c>
      <c r="F714" s="481" t="s">
        <v>106</v>
      </c>
      <c r="G714" s="481" t="s">
        <v>66</v>
      </c>
      <c r="H714" s="487" t="s">
        <v>107</v>
      </c>
      <c r="I714" s="69" t="s">
        <v>108</v>
      </c>
      <c r="J714" s="489" t="s">
        <v>264</v>
      </c>
    </row>
    <row r="715" spans="1:13" ht="18" customHeight="1">
      <c r="A715" s="482"/>
      <c r="B715" s="482"/>
      <c r="C715" s="36" t="s">
        <v>70</v>
      </c>
      <c r="D715" s="36" t="s">
        <v>71</v>
      </c>
      <c r="E715" s="486"/>
      <c r="F715" s="482"/>
      <c r="G715" s="482"/>
      <c r="H715" s="488"/>
      <c r="I715" s="70" t="s">
        <v>109</v>
      </c>
      <c r="J715" s="490"/>
    </row>
    <row r="716" spans="1:13" ht="15.75">
      <c r="A716" s="46" t="s">
        <v>346</v>
      </c>
      <c r="B716" s="46">
        <v>11</v>
      </c>
      <c r="C716" s="46">
        <v>100</v>
      </c>
      <c r="D716" s="46"/>
      <c r="E716" s="46" t="s">
        <v>116</v>
      </c>
      <c r="F716" s="46" t="s">
        <v>111</v>
      </c>
      <c r="G716" s="46" t="s">
        <v>116</v>
      </c>
      <c r="H716" s="47" t="s">
        <v>349</v>
      </c>
      <c r="I716" s="49">
        <v>84231.23</v>
      </c>
      <c r="J716" s="48">
        <f>I716*100</f>
        <v>8423123</v>
      </c>
    </row>
    <row r="717" spans="1:13" s="264" customFormat="1" ht="15.75">
      <c r="A717" s="44" t="s">
        <v>350</v>
      </c>
      <c r="B717" s="44"/>
      <c r="C717" s="38">
        <v>313</v>
      </c>
      <c r="D717" s="44"/>
      <c r="E717" s="45"/>
      <c r="F717" s="38" t="s">
        <v>351</v>
      </c>
      <c r="G717" s="38"/>
      <c r="H717" s="41"/>
      <c r="I717" s="42">
        <v>263.39</v>
      </c>
      <c r="J717" s="263"/>
    </row>
    <row r="718" spans="1:13" s="264" customFormat="1" ht="15.75">
      <c r="A718" s="44" t="s">
        <v>350</v>
      </c>
      <c r="B718" s="44"/>
      <c r="C718" s="38">
        <v>314</v>
      </c>
      <c r="D718" s="44"/>
      <c r="E718" s="45"/>
      <c r="F718" s="38" t="s">
        <v>351</v>
      </c>
      <c r="G718" s="38"/>
      <c r="H718" s="41"/>
      <c r="I718" s="42">
        <v>178.18</v>
      </c>
      <c r="J718" s="263"/>
    </row>
    <row r="719" spans="1:13" s="264" customFormat="1" ht="15.75">
      <c r="A719" s="44" t="s">
        <v>350</v>
      </c>
      <c r="B719" s="44"/>
      <c r="C719" s="38">
        <v>315</v>
      </c>
      <c r="D719" s="44"/>
      <c r="E719" s="45"/>
      <c r="F719" s="38" t="s">
        <v>351</v>
      </c>
      <c r="G719" s="38"/>
      <c r="H719" s="41"/>
      <c r="I719" s="42">
        <v>263.39</v>
      </c>
      <c r="J719" s="265"/>
    </row>
    <row r="720" spans="1:13" ht="18" customHeight="1">
      <c r="A720" s="532" t="s">
        <v>275</v>
      </c>
      <c r="B720" s="533"/>
      <c r="C720" s="533"/>
      <c r="D720" s="533"/>
      <c r="E720" s="533"/>
      <c r="F720" s="533"/>
      <c r="G720" s="533"/>
      <c r="H720" s="533"/>
      <c r="I720" s="534"/>
      <c r="J720" s="58">
        <v>1814307.04</v>
      </c>
      <c r="M720" s="399"/>
    </row>
    <row r="721" spans="1:12" s="37" customFormat="1" ht="15.75">
      <c r="A721" s="496" t="s">
        <v>171</v>
      </c>
      <c r="B721" s="496"/>
      <c r="C721" s="496"/>
      <c r="D721" s="496"/>
      <c r="E721" s="496"/>
      <c r="F721" s="496"/>
      <c r="G721" s="496"/>
      <c r="H721" s="496"/>
      <c r="I721" s="496"/>
      <c r="J721" s="58">
        <f>SUM(J716:J720)</f>
        <v>10237430.039999999</v>
      </c>
      <c r="L721" s="299">
        <f>J721-9998292.43</f>
        <v>239137.6099999994</v>
      </c>
    </row>
    <row r="722" spans="1:12" ht="15.75">
      <c r="A722" s="104"/>
      <c r="B722" s="104"/>
      <c r="C722" s="86"/>
      <c r="D722" s="104"/>
      <c r="E722" s="105"/>
      <c r="F722" s="86"/>
      <c r="G722" s="86"/>
      <c r="H722" s="87"/>
      <c r="I722" s="106"/>
      <c r="J722" s="87"/>
    </row>
    <row r="723" spans="1:12" ht="20.100000000000001" customHeight="1">
      <c r="A723" s="491" t="s">
        <v>504</v>
      </c>
      <c r="B723" s="491"/>
      <c r="C723" s="491"/>
      <c r="D723" s="491"/>
      <c r="E723" s="491"/>
      <c r="F723" s="491"/>
      <c r="G723" s="491"/>
      <c r="H723" s="491"/>
      <c r="I723" s="491"/>
      <c r="J723" s="491"/>
    </row>
    <row r="724" spans="1:12" ht="6.75" customHeight="1">
      <c r="A724" s="104"/>
      <c r="B724" s="104"/>
      <c r="C724" s="86"/>
      <c r="D724" s="104"/>
      <c r="E724" s="105"/>
      <c r="F724" s="86"/>
      <c r="G724" s="86"/>
      <c r="H724" s="87"/>
      <c r="I724" s="106"/>
      <c r="J724" s="104"/>
    </row>
    <row r="725" spans="1:12" s="264" customFormat="1" ht="32.25" customHeight="1">
      <c r="A725" s="266" t="s">
        <v>124</v>
      </c>
      <c r="B725" s="38">
        <v>11</v>
      </c>
      <c r="C725" s="38">
        <v>214</v>
      </c>
      <c r="D725" s="38"/>
      <c r="E725" s="38"/>
      <c r="F725" s="38" t="s">
        <v>125</v>
      </c>
      <c r="G725" s="38"/>
      <c r="H725" s="45"/>
      <c r="I725" s="42">
        <v>39.659999999999997</v>
      </c>
      <c r="J725" s="267" t="s">
        <v>352</v>
      </c>
    </row>
    <row r="726" spans="1:12" s="37" customFormat="1" ht="33.75" customHeight="1">
      <c r="A726" s="570" t="s">
        <v>610</v>
      </c>
      <c r="B726" s="570"/>
      <c r="C726" s="570"/>
      <c r="D726" s="570"/>
      <c r="E726" s="570"/>
      <c r="F726" s="570"/>
      <c r="G726" s="570"/>
      <c r="H726" s="570"/>
      <c r="I726" s="570"/>
      <c r="J726" s="570"/>
    </row>
    <row r="727" spans="1:12" s="37" customFormat="1" ht="9" customHeight="1">
      <c r="A727" s="571"/>
      <c r="B727" s="571"/>
      <c r="C727" s="571"/>
      <c r="D727" s="571"/>
      <c r="E727" s="571"/>
      <c r="F727" s="571"/>
      <c r="G727" s="571"/>
      <c r="H727" s="571"/>
      <c r="I727" s="571"/>
      <c r="J727" s="571"/>
    </row>
    <row r="728" spans="1:12" ht="34.5" customHeight="1">
      <c r="A728" s="569" t="s">
        <v>353</v>
      </c>
      <c r="B728" s="569"/>
      <c r="C728" s="569"/>
      <c r="D728" s="569"/>
      <c r="E728" s="569"/>
      <c r="F728" s="569"/>
      <c r="G728" s="569"/>
      <c r="H728" s="569"/>
      <c r="I728" s="569"/>
      <c r="J728" s="569"/>
    </row>
    <row r="729" spans="1:12" s="37" customFormat="1" ht="24.95" customHeight="1">
      <c r="A729" s="540" t="s">
        <v>60</v>
      </c>
      <c r="B729" s="540"/>
      <c r="C729" s="540"/>
      <c r="D729" s="540"/>
      <c r="E729" s="540"/>
      <c r="F729" s="540"/>
      <c r="G729" s="540"/>
      <c r="H729" s="540"/>
      <c r="I729" s="540"/>
      <c r="J729" s="540"/>
    </row>
    <row r="730" spans="1:12" s="37" customFormat="1" ht="24.95" customHeight="1">
      <c r="A730" s="491" t="s">
        <v>505</v>
      </c>
      <c r="B730" s="491"/>
      <c r="C730" s="491"/>
      <c r="D730" s="491"/>
      <c r="E730" s="491"/>
      <c r="F730" s="491"/>
      <c r="G730" s="491"/>
      <c r="H730" s="491"/>
      <c r="I730" s="491"/>
      <c r="J730" s="491"/>
    </row>
    <row r="731" spans="1:12" s="37" customFormat="1" ht="24.95" customHeight="1">
      <c r="A731" s="215" t="s">
        <v>499</v>
      </c>
      <c r="B731" s="215"/>
      <c r="C731" s="215"/>
      <c r="D731" s="215"/>
      <c r="E731" s="215"/>
      <c r="F731" s="215"/>
      <c r="G731" s="215"/>
      <c r="H731" s="215"/>
      <c r="I731" s="215"/>
      <c r="J731" s="215"/>
    </row>
    <row r="732" spans="1:12" s="37" customFormat="1" ht="24.95" customHeight="1">
      <c r="A732" s="491" t="s">
        <v>506</v>
      </c>
      <c r="B732" s="491"/>
      <c r="C732" s="491"/>
      <c r="D732" s="491"/>
      <c r="E732" s="491"/>
      <c r="F732" s="491"/>
      <c r="G732" s="491"/>
      <c r="H732" s="491"/>
      <c r="I732" s="491"/>
      <c r="J732" s="491"/>
    </row>
    <row r="733" spans="1:12" s="35" customFormat="1" ht="28.5" customHeight="1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</row>
    <row r="734" spans="1:12" s="37" customFormat="1" ht="19.5" customHeight="1">
      <c r="A734" s="549" t="s">
        <v>61</v>
      </c>
      <c r="B734" s="549" t="s">
        <v>62</v>
      </c>
      <c r="C734" s="549" t="s">
        <v>63</v>
      </c>
      <c r="D734" s="549"/>
      <c r="E734" s="550" t="s">
        <v>64</v>
      </c>
      <c r="F734" s="481" t="s">
        <v>65</v>
      </c>
      <c r="G734" s="481" t="s">
        <v>66</v>
      </c>
      <c r="H734" s="551" t="s">
        <v>67</v>
      </c>
      <c r="I734" s="544" t="s">
        <v>68</v>
      </c>
      <c r="J734" s="530" t="s">
        <v>69</v>
      </c>
    </row>
    <row r="735" spans="1:12" s="37" customFormat="1" ht="18" customHeight="1">
      <c r="A735" s="481"/>
      <c r="B735" s="481"/>
      <c r="C735" s="175" t="s">
        <v>70</v>
      </c>
      <c r="D735" s="175" t="s">
        <v>71</v>
      </c>
      <c r="E735" s="485"/>
      <c r="F735" s="482"/>
      <c r="G735" s="482"/>
      <c r="H735" s="552"/>
      <c r="I735" s="545"/>
      <c r="J735" s="531"/>
    </row>
    <row r="736" spans="1:12" s="37" customFormat="1" ht="18" customHeight="1">
      <c r="A736" s="36"/>
      <c r="B736" s="481">
        <v>11</v>
      </c>
      <c r="C736" s="46">
        <v>353</v>
      </c>
      <c r="D736" s="36"/>
      <c r="E736" s="47" t="s">
        <v>354</v>
      </c>
      <c r="F736" s="36"/>
      <c r="G736" s="36"/>
      <c r="H736" s="56">
        <v>41.492147272849344</v>
      </c>
      <c r="I736" s="49">
        <v>35.108740000103289</v>
      </c>
      <c r="J736" s="48">
        <f>H736*75</f>
        <v>3111.9110454637007</v>
      </c>
    </row>
    <row r="737" spans="1:10" s="37" customFormat="1" ht="18" customHeight="1">
      <c r="A737" s="36"/>
      <c r="B737" s="562"/>
      <c r="C737" s="46">
        <v>377</v>
      </c>
      <c r="D737" s="36"/>
      <c r="E737" s="47" t="s">
        <v>355</v>
      </c>
      <c r="F737" s="36"/>
      <c r="G737" s="36"/>
      <c r="H737" s="56">
        <v>32.089532968026155</v>
      </c>
      <c r="I737" s="49">
        <v>24.689738517871991</v>
      </c>
      <c r="J737" s="48">
        <f>H737*75</f>
        <v>2406.7149726019616</v>
      </c>
    </row>
    <row r="738" spans="1:10" s="37" customFormat="1" ht="18" customHeight="1">
      <c r="A738" s="36"/>
      <c r="B738" s="562"/>
      <c r="C738" s="46">
        <v>380</v>
      </c>
      <c r="D738" s="36"/>
      <c r="E738" s="47" t="s">
        <v>356</v>
      </c>
      <c r="F738" s="36"/>
      <c r="G738" s="36"/>
      <c r="H738" s="56">
        <v>3.8599988637948219</v>
      </c>
      <c r="I738" s="49">
        <v>3.2696886281355391</v>
      </c>
      <c r="J738" s="48">
        <f>H738*75</f>
        <v>289.49991478461163</v>
      </c>
    </row>
    <row r="739" spans="1:10" s="59" customFormat="1" ht="18" customHeight="1">
      <c r="A739" s="36"/>
      <c r="B739" s="482"/>
      <c r="C739" s="46">
        <v>378</v>
      </c>
      <c r="D739" s="36"/>
      <c r="E739" s="47" t="s">
        <v>357</v>
      </c>
      <c r="F739" s="36"/>
      <c r="G739" s="36"/>
      <c r="H739" s="56">
        <v>1.4099273345142982</v>
      </c>
      <c r="I739" s="49">
        <v>1.0799113759961163</v>
      </c>
      <c r="J739" s="48">
        <f>H739*75</f>
        <v>105.74455008857237</v>
      </c>
    </row>
    <row r="740" spans="1:10" s="59" customFormat="1" ht="18" customHeight="1">
      <c r="A740" s="566" t="s">
        <v>134</v>
      </c>
      <c r="B740" s="567"/>
      <c r="C740" s="567"/>
      <c r="D740" s="567"/>
      <c r="E740" s="567"/>
      <c r="F740" s="567"/>
      <c r="G740" s="567"/>
      <c r="H740" s="567"/>
      <c r="I740" s="568"/>
      <c r="J740" s="48">
        <f>SUM(J736:J739)</f>
        <v>5913.8704829388471</v>
      </c>
    </row>
    <row r="741" spans="1:10" s="37" customFormat="1" ht="15.75">
      <c r="A741" s="496" t="s">
        <v>358</v>
      </c>
      <c r="B741" s="496"/>
      <c r="C741" s="496"/>
      <c r="D741" s="496"/>
      <c r="E741" s="496"/>
      <c r="F741" s="496"/>
      <c r="G741" s="496"/>
      <c r="H741" s="496"/>
      <c r="I741" s="496"/>
      <c r="J741" s="58">
        <v>165266.20770863569</v>
      </c>
    </row>
    <row r="742" spans="1:10" s="37" customFormat="1" ht="27.75" customHeight="1">
      <c r="A742" s="496" t="s">
        <v>171</v>
      </c>
      <c r="B742" s="496"/>
      <c r="C742" s="496"/>
      <c r="D742" s="496"/>
      <c r="E742" s="496"/>
      <c r="F742" s="496"/>
      <c r="G742" s="496"/>
      <c r="H742" s="496"/>
      <c r="I742" s="496"/>
      <c r="J742" s="58">
        <f>J741+J740</f>
        <v>171180.07819157455</v>
      </c>
    </row>
    <row r="743" spans="1:10" ht="6.75" customHeight="1">
      <c r="A743" s="37"/>
      <c r="B743" s="37"/>
      <c r="C743" s="37"/>
      <c r="D743" s="37"/>
      <c r="E743" s="37"/>
      <c r="F743" s="37"/>
      <c r="G743" s="37"/>
      <c r="H743" s="108"/>
      <c r="J743" s="109"/>
    </row>
    <row r="744" spans="1:10" ht="24.95" customHeight="1">
      <c r="A744" s="540" t="s">
        <v>207</v>
      </c>
      <c r="B744" s="540"/>
      <c r="C744" s="540"/>
      <c r="D744" s="540"/>
      <c r="E744" s="540"/>
      <c r="F744" s="540"/>
      <c r="G744" s="540"/>
      <c r="H744" s="540"/>
      <c r="I744" s="540"/>
      <c r="J744" s="540"/>
    </row>
    <row r="745" spans="1:10" ht="24.95" customHeight="1">
      <c r="A745" s="491" t="s">
        <v>507</v>
      </c>
      <c r="B745" s="492"/>
      <c r="C745" s="492"/>
      <c r="D745" s="492"/>
      <c r="E745" s="492"/>
      <c r="F745" s="492"/>
      <c r="G745" s="492"/>
      <c r="H745" s="492"/>
      <c r="I745" s="492"/>
      <c r="J745" s="492"/>
    </row>
    <row r="746" spans="1:10" ht="24.95" customHeight="1">
      <c r="A746" s="491" t="s">
        <v>508</v>
      </c>
      <c r="B746" s="492"/>
      <c r="C746" s="492"/>
      <c r="D746" s="492"/>
      <c r="E746" s="492"/>
      <c r="F746" s="492"/>
      <c r="G746" s="492"/>
      <c r="H746" s="492"/>
      <c r="I746" s="492"/>
      <c r="J746" s="492"/>
    </row>
    <row r="747" spans="1:10" ht="24.95" customHeight="1">
      <c r="A747" s="491" t="s">
        <v>475</v>
      </c>
      <c r="B747" s="492"/>
      <c r="C747" s="492"/>
      <c r="D747" s="492"/>
      <c r="E747" s="492"/>
      <c r="F747" s="492"/>
      <c r="G747" s="492"/>
      <c r="H747" s="492"/>
      <c r="I747" s="492"/>
      <c r="J747" s="492"/>
    </row>
    <row r="748" spans="1:10" s="37" customFormat="1" ht="9.75" customHeight="1">
      <c r="A748" s="215"/>
      <c r="B748" s="195"/>
      <c r="C748" s="195"/>
      <c r="D748" s="195"/>
      <c r="E748" s="195"/>
      <c r="F748" s="195"/>
      <c r="G748" s="195"/>
      <c r="H748" s="195"/>
      <c r="I748" s="195"/>
      <c r="J748" s="195"/>
    </row>
    <row r="749" spans="1:10" s="37" customFormat="1" ht="21.75" customHeight="1">
      <c r="A749" s="481" t="s">
        <v>61</v>
      </c>
      <c r="B749" s="481" t="s">
        <v>62</v>
      </c>
      <c r="C749" s="483" t="s">
        <v>63</v>
      </c>
      <c r="D749" s="484"/>
      <c r="E749" s="485" t="s">
        <v>105</v>
      </c>
      <c r="F749" s="481" t="s">
        <v>106</v>
      </c>
      <c r="G749" s="481" t="s">
        <v>66</v>
      </c>
      <c r="H749" s="487" t="s">
        <v>107</v>
      </c>
      <c r="I749" s="69" t="s">
        <v>108</v>
      </c>
      <c r="J749" s="489" t="s">
        <v>264</v>
      </c>
    </row>
    <row r="750" spans="1:10" ht="18.75" customHeight="1">
      <c r="A750" s="482"/>
      <c r="B750" s="482"/>
      <c r="C750" s="36" t="s">
        <v>70</v>
      </c>
      <c r="D750" s="36" t="s">
        <v>71</v>
      </c>
      <c r="E750" s="486"/>
      <c r="F750" s="482"/>
      <c r="G750" s="482"/>
      <c r="H750" s="488"/>
      <c r="I750" s="70" t="s">
        <v>109</v>
      </c>
      <c r="J750" s="490"/>
    </row>
    <row r="751" spans="1:10" ht="44.25" customHeight="1">
      <c r="A751" s="268" t="s">
        <v>359</v>
      </c>
      <c r="B751" s="90">
        <v>11</v>
      </c>
      <c r="C751" s="129">
        <v>383</v>
      </c>
      <c r="D751" s="90"/>
      <c r="E751" s="90"/>
      <c r="F751" s="90" t="s">
        <v>332</v>
      </c>
      <c r="G751" s="225"/>
      <c r="H751" s="216"/>
      <c r="I751" s="110">
        <v>6464</v>
      </c>
      <c r="J751" s="269">
        <f>I751*50</f>
        <v>323200</v>
      </c>
    </row>
    <row r="752" spans="1:10" ht="18" customHeight="1">
      <c r="A752" s="532" t="s">
        <v>275</v>
      </c>
      <c r="B752" s="533"/>
      <c r="C752" s="533"/>
      <c r="D752" s="533"/>
      <c r="E752" s="533"/>
      <c r="F752" s="533"/>
      <c r="G752" s="533"/>
      <c r="H752" s="533"/>
      <c r="I752" s="534"/>
      <c r="J752" s="58">
        <v>318451.73</v>
      </c>
    </row>
    <row r="753" spans="1:10" ht="24.95" customHeight="1">
      <c r="A753" s="491" t="s">
        <v>509</v>
      </c>
      <c r="B753" s="492"/>
      <c r="C753" s="492"/>
      <c r="D753" s="492"/>
      <c r="E753" s="492"/>
      <c r="F753" s="492"/>
      <c r="G753" s="492"/>
      <c r="H753" s="492"/>
      <c r="I753" s="492"/>
      <c r="J753" s="492"/>
    </row>
    <row r="754" spans="1:10" ht="24.95" customHeight="1">
      <c r="A754" s="491" t="s">
        <v>508</v>
      </c>
      <c r="B754" s="492"/>
      <c r="C754" s="492"/>
      <c r="D754" s="492"/>
      <c r="E754" s="492"/>
      <c r="F754" s="492"/>
      <c r="G754" s="492"/>
      <c r="H754" s="492"/>
      <c r="I754" s="492"/>
      <c r="J754" s="492"/>
    </row>
    <row r="755" spans="1:10" ht="24.95" customHeight="1">
      <c r="A755" s="491" t="s">
        <v>510</v>
      </c>
      <c r="B755" s="492"/>
      <c r="C755" s="492"/>
      <c r="D755" s="492"/>
      <c r="E755" s="492"/>
      <c r="F755" s="492"/>
      <c r="G755" s="492"/>
      <c r="H755" s="492"/>
      <c r="I755" s="492"/>
      <c r="J755" s="492"/>
    </row>
    <row r="756" spans="1:10" s="37" customFormat="1" ht="21.75" customHeight="1">
      <c r="A756" s="481" t="s">
        <v>61</v>
      </c>
      <c r="B756" s="481" t="s">
        <v>62</v>
      </c>
      <c r="C756" s="483" t="s">
        <v>63</v>
      </c>
      <c r="D756" s="484"/>
      <c r="E756" s="485" t="s">
        <v>105</v>
      </c>
      <c r="F756" s="481" t="s">
        <v>106</v>
      </c>
      <c r="G756" s="481" t="s">
        <v>66</v>
      </c>
      <c r="H756" s="487" t="s">
        <v>107</v>
      </c>
      <c r="I756" s="69" t="s">
        <v>108</v>
      </c>
      <c r="J756" s="489" t="s">
        <v>264</v>
      </c>
    </row>
    <row r="757" spans="1:10" ht="18.75" customHeight="1">
      <c r="A757" s="482"/>
      <c r="B757" s="482"/>
      <c r="C757" s="36" t="s">
        <v>70</v>
      </c>
      <c r="D757" s="36" t="s">
        <v>71</v>
      </c>
      <c r="E757" s="486"/>
      <c r="F757" s="482"/>
      <c r="G757" s="482"/>
      <c r="H757" s="488"/>
      <c r="I757" s="70" t="s">
        <v>109</v>
      </c>
      <c r="J757" s="490"/>
    </row>
    <row r="758" spans="1:10" ht="47.25" customHeight="1">
      <c r="A758" s="268" t="s">
        <v>360</v>
      </c>
      <c r="B758" s="90">
        <v>11</v>
      </c>
      <c r="C758" s="129">
        <v>458</v>
      </c>
      <c r="D758" s="90"/>
      <c r="E758" s="90"/>
      <c r="F758" s="90" t="s">
        <v>111</v>
      </c>
      <c r="G758" s="72" t="s">
        <v>116</v>
      </c>
      <c r="H758" s="300" t="s">
        <v>361</v>
      </c>
      <c r="I758" s="110">
        <v>25455.33</v>
      </c>
      <c r="J758" s="387">
        <f>I758*100</f>
        <v>2545533</v>
      </c>
    </row>
    <row r="759" spans="1:10" ht="20.25" customHeight="1">
      <c r="A759" s="403"/>
      <c r="B759" s="271"/>
      <c r="C759" s="272"/>
      <c r="D759" s="271"/>
      <c r="E759" s="271"/>
      <c r="F759" s="271"/>
      <c r="G759" s="241"/>
      <c r="H759" s="241"/>
      <c r="I759" s="275"/>
      <c r="J759" s="404"/>
    </row>
    <row r="760" spans="1:10" ht="15.75">
      <c r="A760" s="491" t="s">
        <v>617</v>
      </c>
      <c r="B760" s="492"/>
      <c r="C760" s="492"/>
      <c r="D760" s="492"/>
      <c r="E760" s="492"/>
      <c r="F760" s="492"/>
      <c r="G760" s="492"/>
      <c r="H760" s="492"/>
      <c r="I760" s="492"/>
      <c r="J760" s="492"/>
    </row>
    <row r="761" spans="1:10" s="37" customFormat="1" ht="21.75" customHeight="1">
      <c r="A761" s="481" t="s">
        <v>61</v>
      </c>
      <c r="B761" s="481" t="s">
        <v>62</v>
      </c>
      <c r="C761" s="483" t="s">
        <v>63</v>
      </c>
      <c r="D761" s="484"/>
      <c r="E761" s="485" t="s">
        <v>105</v>
      </c>
      <c r="F761" s="481" t="s">
        <v>106</v>
      </c>
      <c r="G761" s="481" t="s">
        <v>66</v>
      </c>
      <c r="H761" s="487" t="s">
        <v>107</v>
      </c>
      <c r="I761" s="69" t="s">
        <v>108</v>
      </c>
      <c r="J761" s="489" t="s">
        <v>264</v>
      </c>
    </row>
    <row r="762" spans="1:10" ht="18.75" customHeight="1">
      <c r="A762" s="482"/>
      <c r="B762" s="482"/>
      <c r="C762" s="36" t="s">
        <v>70</v>
      </c>
      <c r="D762" s="36" t="s">
        <v>71</v>
      </c>
      <c r="E762" s="486"/>
      <c r="F762" s="482"/>
      <c r="G762" s="482"/>
      <c r="H762" s="488"/>
      <c r="I762" s="70" t="s">
        <v>109</v>
      </c>
      <c r="J762" s="490"/>
    </row>
    <row r="763" spans="1:10" ht="47.25" customHeight="1">
      <c r="A763" s="268" t="s">
        <v>615</v>
      </c>
      <c r="B763" s="90">
        <v>11</v>
      </c>
      <c r="C763" s="129">
        <v>460</v>
      </c>
      <c r="D763" s="90"/>
      <c r="E763" s="90"/>
      <c r="F763" s="90" t="s">
        <v>111</v>
      </c>
      <c r="G763" s="400" t="s">
        <v>116</v>
      </c>
      <c r="H763" s="400" t="s">
        <v>616</v>
      </c>
      <c r="I763" s="110">
        <v>452.62</v>
      </c>
      <c r="J763" s="387">
        <f>I763*168</f>
        <v>76040.160000000003</v>
      </c>
    </row>
    <row r="764" spans="1:10">
      <c r="A764" s="270"/>
      <c r="B764" s="271"/>
      <c r="C764" s="272"/>
      <c r="D764" s="271"/>
      <c r="E764" s="271"/>
      <c r="F764" s="271"/>
      <c r="G764" s="273"/>
      <c r="H764" s="274"/>
      <c r="I764" s="275"/>
      <c r="J764" s="276"/>
    </row>
    <row r="765" spans="1:10" ht="26.25">
      <c r="A765" s="540" t="s">
        <v>362</v>
      </c>
      <c r="B765" s="540"/>
      <c r="C765" s="540"/>
      <c r="D765" s="540"/>
      <c r="E765" s="540"/>
      <c r="F765" s="540"/>
      <c r="G765" s="540"/>
      <c r="H765" s="540"/>
      <c r="I765" s="540"/>
      <c r="J765" s="540"/>
    </row>
    <row r="766" spans="1:10" ht="24.95" customHeight="1">
      <c r="A766" s="559"/>
      <c r="B766" s="560"/>
      <c r="C766" s="560"/>
      <c r="D766" s="560"/>
      <c r="E766" s="560"/>
      <c r="F766" s="560"/>
      <c r="G766" s="560"/>
      <c r="H766" s="560"/>
      <c r="I766" s="560"/>
      <c r="J766" s="560"/>
    </row>
    <row r="767" spans="1:10" ht="24.95" customHeight="1">
      <c r="A767" s="491" t="s">
        <v>507</v>
      </c>
      <c r="B767" s="492"/>
      <c r="C767" s="492"/>
      <c r="D767" s="492"/>
      <c r="E767" s="492"/>
      <c r="F767" s="492"/>
      <c r="G767" s="492"/>
      <c r="H767" s="492"/>
      <c r="I767" s="492"/>
      <c r="J767" s="492"/>
    </row>
    <row r="768" spans="1:10" ht="24.95" customHeight="1">
      <c r="A768" s="491" t="s">
        <v>511</v>
      </c>
      <c r="B768" s="492"/>
      <c r="C768" s="492"/>
      <c r="D768" s="492"/>
      <c r="E768" s="492"/>
      <c r="F768" s="492"/>
      <c r="G768" s="492"/>
      <c r="H768" s="492"/>
      <c r="I768" s="492"/>
      <c r="J768" s="492"/>
    </row>
    <row r="769" spans="1:10" ht="24.95" customHeight="1">
      <c r="A769" s="561" t="s">
        <v>512</v>
      </c>
      <c r="B769" s="561"/>
      <c r="C769" s="561"/>
      <c r="D769" s="561"/>
      <c r="E769" s="561"/>
      <c r="F769" s="561"/>
      <c r="G769" s="561"/>
      <c r="H769" s="37"/>
      <c r="I769" s="12"/>
      <c r="J769" s="37"/>
    </row>
    <row r="770" spans="1:10" s="35" customFormat="1" ht="28.5" customHeight="1">
      <c r="A770" s="168"/>
      <c r="B770" s="168"/>
      <c r="C770" s="168"/>
      <c r="D770" s="168"/>
      <c r="E770" s="168"/>
      <c r="F770" s="168"/>
      <c r="G770" s="168"/>
      <c r="H770" s="37"/>
      <c r="I770" s="12"/>
      <c r="J770" s="37"/>
    </row>
    <row r="771" spans="1:10" s="37" customFormat="1" ht="30.75" customHeight="1">
      <c r="A771" s="562" t="s">
        <v>61</v>
      </c>
      <c r="B771" s="562" t="s">
        <v>62</v>
      </c>
      <c r="C771" s="563" t="s">
        <v>63</v>
      </c>
      <c r="D771" s="564"/>
      <c r="E771" s="565" t="s">
        <v>64</v>
      </c>
      <c r="F771" s="481" t="s">
        <v>65</v>
      </c>
      <c r="G771" s="481" t="s">
        <v>66</v>
      </c>
      <c r="H771" s="551" t="s">
        <v>67</v>
      </c>
      <c r="I771" s="544" t="s">
        <v>68</v>
      </c>
      <c r="J771" s="530" t="s">
        <v>69</v>
      </c>
    </row>
    <row r="772" spans="1:10" s="34" customFormat="1" ht="18" customHeight="1">
      <c r="A772" s="482"/>
      <c r="B772" s="482"/>
      <c r="C772" s="36" t="s">
        <v>70</v>
      </c>
      <c r="D772" s="36" t="s">
        <v>71</v>
      </c>
      <c r="E772" s="486"/>
      <c r="F772" s="482"/>
      <c r="G772" s="482"/>
      <c r="H772" s="552"/>
      <c r="I772" s="545"/>
      <c r="J772" s="531"/>
    </row>
    <row r="773" spans="1:10" ht="18" customHeight="1">
      <c r="A773" s="485" t="s">
        <v>346</v>
      </c>
      <c r="B773" s="481">
        <v>11</v>
      </c>
      <c r="C773" s="46">
        <v>459</v>
      </c>
      <c r="D773" s="36"/>
      <c r="E773" s="46" t="s">
        <v>363</v>
      </c>
      <c r="F773" s="36" t="s">
        <v>364</v>
      </c>
      <c r="G773" s="46">
        <v>2</v>
      </c>
      <c r="H773" s="48">
        <v>34.31</v>
      </c>
      <c r="I773" s="49">
        <v>26.4</v>
      </c>
      <c r="J773" s="48">
        <f>H773*75</f>
        <v>2573.25</v>
      </c>
    </row>
    <row r="774" spans="1:10" ht="18" customHeight="1">
      <c r="A774" s="557"/>
      <c r="B774" s="562"/>
      <c r="C774" s="46">
        <v>463</v>
      </c>
      <c r="D774" s="36"/>
      <c r="E774" s="46" t="s">
        <v>365</v>
      </c>
      <c r="F774" s="36" t="s">
        <v>102</v>
      </c>
      <c r="G774" s="46">
        <v>3</v>
      </c>
      <c r="H774" s="277">
        <v>10.69</v>
      </c>
      <c r="I774" s="278">
        <v>9.6199999999999992</v>
      </c>
      <c r="J774" s="48">
        <f>H774*75</f>
        <v>801.75</v>
      </c>
    </row>
    <row r="775" spans="1:10" ht="18" customHeight="1">
      <c r="A775" s="557"/>
      <c r="B775" s="562"/>
      <c r="C775" s="401">
        <v>464</v>
      </c>
      <c r="D775" s="36"/>
      <c r="E775" s="401" t="s">
        <v>614</v>
      </c>
      <c r="F775" s="36" t="s">
        <v>102</v>
      </c>
      <c r="G775" s="401">
        <v>3</v>
      </c>
      <c r="H775" s="277">
        <v>16.010000000000002</v>
      </c>
      <c r="I775" s="402">
        <v>14.41</v>
      </c>
      <c r="J775" s="48">
        <f>H775*75</f>
        <v>1200.7500000000002</v>
      </c>
    </row>
    <row r="776" spans="1:10" ht="18" customHeight="1">
      <c r="A776" s="557"/>
      <c r="B776" s="562"/>
      <c r="C776" s="46">
        <v>465</v>
      </c>
      <c r="D776" s="36"/>
      <c r="E776" s="46" t="s">
        <v>366</v>
      </c>
      <c r="F776" s="36" t="s">
        <v>102</v>
      </c>
      <c r="G776" s="46">
        <v>3</v>
      </c>
      <c r="H776" s="277">
        <v>24.14</v>
      </c>
      <c r="I776" s="278">
        <v>21.73</v>
      </c>
      <c r="J776" s="48">
        <f>H776*75</f>
        <v>1810.5</v>
      </c>
    </row>
    <row r="777" spans="1:10" ht="18" customHeight="1">
      <c r="A777" s="558"/>
      <c r="B777" s="482"/>
      <c r="C777" s="46">
        <v>356</v>
      </c>
      <c r="D777" s="36"/>
      <c r="E777" s="46" t="s">
        <v>367</v>
      </c>
      <c r="F777" s="36" t="s">
        <v>102</v>
      </c>
      <c r="G777" s="46">
        <v>2</v>
      </c>
      <c r="H777" s="277">
        <v>12.42</v>
      </c>
      <c r="I777" s="278">
        <v>10.51</v>
      </c>
      <c r="J777" s="48">
        <f>H777*75</f>
        <v>931.5</v>
      </c>
    </row>
    <row r="778" spans="1:10" ht="48" customHeight="1" thickBot="1">
      <c r="A778" s="496" t="s">
        <v>171</v>
      </c>
      <c r="B778" s="496"/>
      <c r="C778" s="496"/>
      <c r="D778" s="496"/>
      <c r="E778" s="496"/>
      <c r="F778" s="496"/>
      <c r="G778" s="496"/>
      <c r="H778" s="496"/>
      <c r="I778" s="496"/>
      <c r="J778" s="58">
        <f>SUM(J773:J777)</f>
        <v>7317.75</v>
      </c>
    </row>
    <row r="779" spans="1:10" ht="41.25" thickTop="1" thickBot="1">
      <c r="A779" s="535" t="s">
        <v>368</v>
      </c>
      <c r="B779" s="536"/>
      <c r="C779" s="536"/>
      <c r="D779" s="536"/>
      <c r="E779" s="536"/>
      <c r="F779" s="536"/>
      <c r="G779" s="536"/>
      <c r="H779" s="536"/>
      <c r="I779" s="536"/>
      <c r="J779" s="537"/>
    </row>
    <row r="780" spans="1:10" ht="24.95" customHeight="1" thickTop="1">
      <c r="A780" s="540" t="s">
        <v>369</v>
      </c>
      <c r="B780" s="540"/>
      <c r="C780" s="540"/>
      <c r="D780" s="540"/>
      <c r="E780" s="540"/>
      <c r="F780" s="540"/>
      <c r="G780" s="540"/>
      <c r="H780" s="540"/>
      <c r="I780" s="540"/>
      <c r="J780" s="540"/>
    </row>
    <row r="781" spans="1:10" ht="24.95" customHeight="1">
      <c r="A781" s="491" t="s">
        <v>513</v>
      </c>
      <c r="B781" s="492"/>
      <c r="C781" s="492"/>
      <c r="D781" s="492"/>
      <c r="E781" s="492"/>
      <c r="F781" s="492"/>
      <c r="G781" s="492"/>
      <c r="H781" s="492"/>
      <c r="I781" s="492"/>
      <c r="J781" s="492"/>
    </row>
    <row r="782" spans="1:10" ht="24.95" customHeight="1">
      <c r="A782" s="491" t="s">
        <v>514</v>
      </c>
      <c r="B782" s="492"/>
      <c r="C782" s="492"/>
      <c r="D782" s="492"/>
      <c r="E782" s="492"/>
      <c r="F782" s="492"/>
      <c r="G782" s="492"/>
      <c r="H782" s="492"/>
      <c r="I782" s="492"/>
      <c r="J782" s="492"/>
    </row>
    <row r="783" spans="1:10" ht="24.95" customHeight="1">
      <c r="A783" s="491" t="s">
        <v>515</v>
      </c>
      <c r="B783" s="492"/>
      <c r="C783" s="492"/>
      <c r="D783" s="492"/>
      <c r="E783" s="492"/>
      <c r="F783" s="492"/>
      <c r="G783" s="492"/>
      <c r="H783" s="492"/>
      <c r="I783" s="492"/>
      <c r="J783" s="492"/>
    </row>
    <row r="784" spans="1:10" s="37" customFormat="1" ht="24" customHeight="1">
      <c r="A784" s="195"/>
      <c r="B784" s="195"/>
      <c r="C784" s="195"/>
      <c r="D784" s="195"/>
      <c r="E784" s="195"/>
      <c r="F784" s="195"/>
      <c r="G784" s="195"/>
      <c r="H784" s="195"/>
      <c r="I784" s="195"/>
      <c r="J784" s="195"/>
    </row>
    <row r="785" spans="1:11" s="37" customFormat="1" ht="33" customHeight="1">
      <c r="A785" s="481" t="s">
        <v>61</v>
      </c>
      <c r="B785" s="481" t="s">
        <v>62</v>
      </c>
      <c r="C785" s="483" t="s">
        <v>63</v>
      </c>
      <c r="D785" s="484"/>
      <c r="E785" s="485" t="s">
        <v>105</v>
      </c>
      <c r="F785" s="481" t="s">
        <v>106</v>
      </c>
      <c r="G785" s="481" t="s">
        <v>66</v>
      </c>
      <c r="H785" s="487" t="s">
        <v>107</v>
      </c>
      <c r="I785" s="69" t="s">
        <v>108</v>
      </c>
      <c r="J785" s="489" t="s">
        <v>370</v>
      </c>
    </row>
    <row r="786" spans="1:11" ht="15.75">
      <c r="A786" s="482"/>
      <c r="B786" s="482"/>
      <c r="C786" s="36" t="s">
        <v>70</v>
      </c>
      <c r="D786" s="36" t="s">
        <v>71</v>
      </c>
      <c r="E786" s="486"/>
      <c r="F786" s="482"/>
      <c r="G786" s="482"/>
      <c r="H786" s="488"/>
      <c r="I786" s="70" t="s">
        <v>109</v>
      </c>
      <c r="J786" s="490"/>
    </row>
    <row r="787" spans="1:11">
      <c r="A787" s="230" t="s">
        <v>371</v>
      </c>
      <c r="B787" s="72">
        <v>8</v>
      </c>
      <c r="C787" s="121">
        <v>528</v>
      </c>
      <c r="D787" s="225"/>
      <c r="E787" s="225"/>
      <c r="F787" s="72" t="s">
        <v>111</v>
      </c>
      <c r="G787" s="72" t="s">
        <v>116</v>
      </c>
      <c r="H787" s="72" t="s">
        <v>372</v>
      </c>
      <c r="I787" s="110">
        <v>3699.07</v>
      </c>
      <c r="J787" s="269">
        <f>I787*100</f>
        <v>369907</v>
      </c>
    </row>
    <row r="788" spans="1:11" ht="15.75">
      <c r="A788" s="279"/>
      <c r="B788" s="280"/>
      <c r="C788" s="281"/>
      <c r="D788" s="282"/>
      <c r="E788" s="282"/>
      <c r="F788" s="280"/>
      <c r="G788" s="280"/>
      <c r="H788" s="280"/>
      <c r="I788" s="283"/>
      <c r="J788" s="233"/>
    </row>
    <row r="789" spans="1:11" ht="18" customHeight="1">
      <c r="A789" s="532" t="s">
        <v>275</v>
      </c>
      <c r="B789" s="533"/>
      <c r="C789" s="533"/>
      <c r="D789" s="533"/>
      <c r="E789" s="533"/>
      <c r="F789" s="533"/>
      <c r="G789" s="533"/>
      <c r="H789" s="533"/>
      <c r="I789" s="534"/>
      <c r="J789" s="58">
        <v>817862.09</v>
      </c>
      <c r="K789" s="399">
        <f>J789-816119.93</f>
        <v>1742.1599999999162</v>
      </c>
    </row>
    <row r="790" spans="1:11" ht="24.75" customHeight="1">
      <c r="A790" s="139"/>
      <c r="B790" s="139"/>
      <c r="C790" s="139"/>
      <c r="D790" s="139"/>
      <c r="E790" s="139"/>
      <c r="F790" s="139"/>
      <c r="G790" s="139"/>
      <c r="H790" s="139"/>
      <c r="I790" s="139"/>
      <c r="J790" s="140"/>
    </row>
    <row r="791" spans="1:11" ht="36" customHeight="1" thickBot="1">
      <c r="A791" s="555" t="s">
        <v>611</v>
      </c>
      <c r="B791" s="556"/>
      <c r="C791" s="556"/>
      <c r="D791" s="556"/>
      <c r="E791" s="556"/>
      <c r="F791" s="556"/>
      <c r="G791" s="556"/>
      <c r="H791" s="556"/>
      <c r="I791" s="556"/>
      <c r="J791" s="556"/>
    </row>
    <row r="792" spans="1:11" ht="50.1" customHeight="1" thickTop="1" thickBot="1">
      <c r="A792" s="535" t="s">
        <v>373</v>
      </c>
      <c r="B792" s="536"/>
      <c r="C792" s="536"/>
      <c r="D792" s="536"/>
      <c r="E792" s="536"/>
      <c r="F792" s="536"/>
      <c r="G792" s="536"/>
      <c r="H792" s="536"/>
      <c r="I792" s="536"/>
      <c r="J792" s="537"/>
    </row>
    <row r="793" spans="1:11" ht="24.95" customHeight="1" thickTop="1">
      <c r="A793" s="540" t="s">
        <v>207</v>
      </c>
      <c r="B793" s="540"/>
      <c r="C793" s="540"/>
      <c r="D793" s="540"/>
      <c r="E793" s="540"/>
      <c r="F793" s="540"/>
      <c r="G793" s="540"/>
      <c r="H793" s="540"/>
      <c r="I793" s="540"/>
      <c r="J793" s="540"/>
    </row>
    <row r="794" spans="1:11" ht="24.95" customHeight="1">
      <c r="A794" s="491" t="s">
        <v>507</v>
      </c>
      <c r="B794" s="492"/>
      <c r="C794" s="492"/>
      <c r="D794" s="492"/>
      <c r="E794" s="492"/>
      <c r="F794" s="492"/>
      <c r="G794" s="492"/>
      <c r="H794" s="492"/>
      <c r="I794" s="492"/>
      <c r="J794" s="492"/>
    </row>
    <row r="795" spans="1:11" ht="24.95" customHeight="1">
      <c r="A795" s="491" t="s">
        <v>591</v>
      </c>
      <c r="B795" s="492"/>
      <c r="C795" s="492"/>
      <c r="D795" s="492"/>
      <c r="E795" s="492"/>
      <c r="F795" s="492"/>
      <c r="G795" s="492"/>
      <c r="H795" s="492"/>
      <c r="I795" s="492"/>
      <c r="J795" s="492"/>
    </row>
    <row r="796" spans="1:11" ht="24.95" customHeight="1">
      <c r="A796" s="491" t="s">
        <v>516</v>
      </c>
      <c r="B796" s="492"/>
      <c r="C796" s="492"/>
      <c r="D796" s="492"/>
      <c r="E796" s="492"/>
      <c r="F796" s="492"/>
      <c r="G796" s="492"/>
      <c r="H796" s="492"/>
      <c r="I796" s="492"/>
      <c r="J796" s="492"/>
    </row>
    <row r="797" spans="1:11" ht="24.95" customHeight="1">
      <c r="A797" s="492" t="s">
        <v>374</v>
      </c>
      <c r="B797" s="492"/>
      <c r="C797" s="492"/>
      <c r="D797" s="492"/>
      <c r="E797" s="492"/>
      <c r="F797" s="492"/>
      <c r="G797" s="492"/>
      <c r="H797" s="492"/>
      <c r="I797" s="492"/>
      <c r="J797" s="492"/>
    </row>
    <row r="798" spans="1:11" s="37" customFormat="1" ht="24" customHeight="1">
      <c r="A798" s="195"/>
      <c r="B798" s="195"/>
      <c r="C798" s="195"/>
      <c r="D798" s="195"/>
      <c r="E798" s="195"/>
      <c r="F798" s="195"/>
      <c r="G798" s="195"/>
      <c r="H798" s="195"/>
      <c r="I798" s="195"/>
      <c r="J798" s="195"/>
    </row>
    <row r="799" spans="1:11" s="37" customFormat="1" ht="33" customHeight="1">
      <c r="A799" s="481" t="s">
        <v>61</v>
      </c>
      <c r="B799" s="481" t="s">
        <v>62</v>
      </c>
      <c r="C799" s="483" t="s">
        <v>63</v>
      </c>
      <c r="D799" s="484"/>
      <c r="E799" s="485" t="s">
        <v>105</v>
      </c>
      <c r="F799" s="481" t="s">
        <v>106</v>
      </c>
      <c r="G799" s="481" t="s">
        <v>66</v>
      </c>
      <c r="H799" s="487" t="s">
        <v>107</v>
      </c>
      <c r="I799" s="69" t="s">
        <v>108</v>
      </c>
      <c r="J799" s="489" t="s">
        <v>370</v>
      </c>
    </row>
    <row r="800" spans="1:11" ht="15.75">
      <c r="A800" s="482"/>
      <c r="B800" s="482"/>
      <c r="C800" s="36" t="s">
        <v>70</v>
      </c>
      <c r="D800" s="36" t="s">
        <v>71</v>
      </c>
      <c r="E800" s="486"/>
      <c r="F800" s="482"/>
      <c r="G800" s="482"/>
      <c r="H800" s="488"/>
      <c r="I800" s="70" t="s">
        <v>109</v>
      </c>
      <c r="J800" s="490"/>
    </row>
    <row r="801" spans="1:10" ht="30">
      <c r="A801" s="230" t="s">
        <v>375</v>
      </c>
      <c r="B801" s="122">
        <v>27</v>
      </c>
      <c r="C801" s="71" t="s">
        <v>376</v>
      </c>
      <c r="D801" s="225"/>
      <c r="E801" s="225">
        <v>1</v>
      </c>
      <c r="F801" s="225" t="s">
        <v>130</v>
      </c>
      <c r="G801" s="225" t="s">
        <v>116</v>
      </c>
      <c r="H801" s="216" t="s">
        <v>377</v>
      </c>
      <c r="I801" s="49">
        <v>1983.19</v>
      </c>
      <c r="J801" s="233">
        <f>I801*100</f>
        <v>198319</v>
      </c>
    </row>
    <row r="802" spans="1:10" ht="15.75">
      <c r="A802" s="279"/>
      <c r="B802" s="284"/>
      <c r="C802" s="285"/>
      <c r="D802" s="282"/>
      <c r="E802" s="282"/>
      <c r="F802" s="282"/>
      <c r="G802" s="282"/>
      <c r="H802" s="286"/>
      <c r="I802" s="283"/>
      <c r="J802" s="233"/>
    </row>
    <row r="803" spans="1:10" ht="15.75">
      <c r="A803" s="532" t="s">
        <v>275</v>
      </c>
      <c r="B803" s="533"/>
      <c r="C803" s="533"/>
      <c r="D803" s="533"/>
      <c r="E803" s="533"/>
      <c r="F803" s="533"/>
      <c r="G803" s="533"/>
      <c r="H803" s="533"/>
      <c r="I803" s="534"/>
      <c r="J803" s="234">
        <v>719308.79</v>
      </c>
    </row>
    <row r="804" spans="1:10" ht="36" customHeight="1" thickBot="1">
      <c r="A804" s="553" t="s">
        <v>378</v>
      </c>
      <c r="B804" s="554"/>
      <c r="C804" s="554"/>
      <c r="D804" s="554"/>
      <c r="E804" s="554"/>
      <c r="F804" s="554"/>
      <c r="G804" s="554"/>
      <c r="H804" s="554"/>
      <c r="I804" s="554"/>
      <c r="J804" s="554"/>
    </row>
    <row r="805" spans="1:10" s="37" customFormat="1" ht="41.25" thickTop="1" thickBot="1">
      <c r="A805" s="535" t="s">
        <v>379</v>
      </c>
      <c r="B805" s="536"/>
      <c r="C805" s="536"/>
      <c r="D805" s="536"/>
      <c r="E805" s="536"/>
      <c r="F805" s="536"/>
      <c r="G805" s="536"/>
      <c r="H805" s="536"/>
      <c r="I805" s="536"/>
      <c r="J805" s="537"/>
    </row>
    <row r="806" spans="1:10" ht="15.75" customHeight="1" thickTop="1">
      <c r="A806" s="37"/>
      <c r="B806" s="37"/>
      <c r="C806" s="37"/>
      <c r="D806" s="37"/>
      <c r="E806" s="37"/>
      <c r="F806" s="37"/>
      <c r="G806" s="37"/>
      <c r="H806" s="108"/>
      <c r="J806" s="109"/>
    </row>
    <row r="807" spans="1:10" ht="37.5" customHeight="1">
      <c r="A807" s="540" t="s">
        <v>221</v>
      </c>
      <c r="B807" s="540"/>
      <c r="C807" s="540"/>
      <c r="D807" s="540"/>
      <c r="E807" s="540"/>
      <c r="F807" s="540"/>
      <c r="G807" s="540"/>
      <c r="H807" s="540"/>
      <c r="I807" s="540"/>
      <c r="J807" s="540"/>
    </row>
    <row r="808" spans="1:10" ht="33" customHeight="1">
      <c r="A808" s="538" t="s">
        <v>517</v>
      </c>
      <c r="B808" s="491"/>
      <c r="C808" s="491"/>
      <c r="D808" s="491"/>
      <c r="E808" s="491"/>
      <c r="F808" s="491"/>
      <c r="G808" s="491"/>
      <c r="H808" s="491"/>
      <c r="I808" s="491"/>
      <c r="J808" s="491"/>
    </row>
    <row r="809" spans="1:10" ht="20.100000000000001" customHeight="1">
      <c r="A809" s="215" t="s">
        <v>518</v>
      </c>
      <c r="B809" s="215"/>
      <c r="C809" s="215"/>
      <c r="D809" s="215"/>
      <c r="E809" s="215"/>
      <c r="F809" s="215"/>
      <c r="G809" s="215"/>
      <c r="H809" s="215"/>
      <c r="I809" s="215"/>
      <c r="J809" s="215"/>
    </row>
    <row r="810" spans="1:10" ht="20.100000000000001" customHeight="1">
      <c r="A810" s="491" t="s">
        <v>519</v>
      </c>
      <c r="B810" s="491"/>
      <c r="C810" s="491"/>
      <c r="D810" s="491"/>
      <c r="E810" s="491"/>
      <c r="F810" s="491"/>
      <c r="G810" s="491"/>
      <c r="H810" s="491"/>
      <c r="I810" s="491"/>
      <c r="J810" s="491"/>
    </row>
    <row r="811" spans="1:10" s="35" customFormat="1" ht="28.5" customHeight="1">
      <c r="A811" s="215"/>
      <c r="B811" s="215"/>
      <c r="C811" s="215"/>
      <c r="D811" s="215"/>
      <c r="E811" s="215"/>
      <c r="F811" s="215"/>
      <c r="G811" s="215"/>
      <c r="H811" s="215"/>
      <c r="I811" s="215"/>
      <c r="J811" s="215"/>
    </row>
    <row r="812" spans="1:10" s="37" customFormat="1" ht="19.5" customHeight="1">
      <c r="A812" s="549" t="s">
        <v>61</v>
      </c>
      <c r="B812" s="549" t="s">
        <v>62</v>
      </c>
      <c r="C812" s="549" t="s">
        <v>63</v>
      </c>
      <c r="D812" s="549"/>
      <c r="E812" s="550" t="s">
        <v>64</v>
      </c>
      <c r="F812" s="481" t="s">
        <v>65</v>
      </c>
      <c r="G812" s="481" t="s">
        <v>66</v>
      </c>
      <c r="H812" s="551" t="s">
        <v>67</v>
      </c>
      <c r="I812" s="544" t="s">
        <v>68</v>
      </c>
      <c r="J812" s="530" t="s">
        <v>69</v>
      </c>
    </row>
    <row r="813" spans="1:10" ht="18" customHeight="1">
      <c r="A813" s="481"/>
      <c r="B813" s="481"/>
      <c r="C813" s="175" t="s">
        <v>70</v>
      </c>
      <c r="D813" s="175" t="s">
        <v>71</v>
      </c>
      <c r="E813" s="485"/>
      <c r="F813" s="482"/>
      <c r="G813" s="482"/>
      <c r="H813" s="552"/>
      <c r="I813" s="545"/>
      <c r="J813" s="531"/>
    </row>
    <row r="814" spans="1:10" s="78" customFormat="1" ht="37.5" customHeight="1">
      <c r="A814" s="46" t="s">
        <v>380</v>
      </c>
      <c r="B814" s="46">
        <v>4</v>
      </c>
      <c r="C814" s="46">
        <v>524</v>
      </c>
      <c r="D814" s="36"/>
      <c r="E814" s="52">
        <v>9.8611111111111108E-2</v>
      </c>
      <c r="F814" s="71" t="s">
        <v>381</v>
      </c>
      <c r="G814" s="46">
        <v>1</v>
      </c>
      <c r="H814" s="48">
        <v>2.06</v>
      </c>
      <c r="I814" s="49">
        <v>1.38</v>
      </c>
      <c r="J814" s="287" t="s">
        <v>382</v>
      </c>
    </row>
    <row r="815" spans="1:10" ht="33.75" customHeight="1">
      <c r="A815" s="546" t="s">
        <v>171</v>
      </c>
      <c r="B815" s="547"/>
      <c r="C815" s="547"/>
      <c r="D815" s="547"/>
      <c r="E815" s="547"/>
      <c r="F815" s="547"/>
      <c r="G815" s="547"/>
      <c r="H815" s="547"/>
      <c r="I815" s="548"/>
      <c r="J815" s="58">
        <f>SUM(J814)</f>
        <v>0</v>
      </c>
    </row>
    <row r="816" spans="1:10" ht="29.25" customHeight="1">
      <c r="A816" s="195"/>
      <c r="B816" s="195"/>
      <c r="C816" s="195"/>
      <c r="D816" s="195"/>
      <c r="E816" s="195"/>
      <c r="F816" s="195"/>
      <c r="G816" s="195"/>
      <c r="H816" s="195"/>
      <c r="I816" s="195"/>
      <c r="J816" s="195"/>
    </row>
    <row r="817" spans="1:10" s="37" customFormat="1" ht="25.5" customHeight="1">
      <c r="A817" s="540" t="s">
        <v>207</v>
      </c>
      <c r="B817" s="540"/>
      <c r="C817" s="540"/>
      <c r="D817" s="540"/>
      <c r="E817" s="540"/>
      <c r="F817" s="540"/>
      <c r="G817" s="540"/>
      <c r="H817" s="540"/>
      <c r="I817" s="540"/>
      <c r="J817" s="540"/>
    </row>
    <row r="818" spans="1:10" s="37" customFormat="1" ht="20.100000000000001" customHeight="1">
      <c r="A818" s="491" t="s">
        <v>520</v>
      </c>
      <c r="B818" s="492"/>
      <c r="C818" s="492"/>
      <c r="D818" s="492"/>
      <c r="E818" s="492"/>
      <c r="F818" s="492"/>
      <c r="G818" s="492"/>
      <c r="H818" s="492"/>
      <c r="I818" s="492"/>
      <c r="J818" s="492"/>
    </row>
    <row r="819" spans="1:10" s="37" customFormat="1" ht="20.100000000000001" customHeight="1">
      <c r="A819" s="491" t="s">
        <v>521</v>
      </c>
      <c r="B819" s="492"/>
      <c r="C819" s="492"/>
      <c r="D819" s="492"/>
      <c r="E819" s="492"/>
      <c r="F819" s="492"/>
      <c r="G819" s="492"/>
      <c r="H819" s="492"/>
      <c r="I819" s="492"/>
      <c r="J819" s="492"/>
    </row>
    <row r="820" spans="1:10" s="37" customFormat="1" ht="20.100000000000001" customHeight="1">
      <c r="A820" s="491" t="s">
        <v>522</v>
      </c>
      <c r="B820" s="492"/>
      <c r="C820" s="492"/>
      <c r="D820" s="492"/>
      <c r="E820" s="492"/>
      <c r="F820" s="492"/>
      <c r="G820" s="492"/>
      <c r="H820" s="492"/>
      <c r="I820" s="492"/>
      <c r="J820" s="492"/>
    </row>
    <row r="821" spans="1:10" s="37" customFormat="1" ht="24" customHeight="1">
      <c r="A821" s="215"/>
      <c r="B821" s="195"/>
      <c r="C821" s="195"/>
      <c r="D821" s="195"/>
      <c r="E821" s="195"/>
      <c r="F821" s="195"/>
      <c r="G821" s="195"/>
      <c r="H821" s="195"/>
      <c r="I821" s="195"/>
      <c r="J821" s="195"/>
    </row>
    <row r="822" spans="1:10" s="37" customFormat="1" ht="33" customHeight="1">
      <c r="A822" s="481" t="s">
        <v>61</v>
      </c>
      <c r="B822" s="481" t="s">
        <v>62</v>
      </c>
      <c r="C822" s="483" t="s">
        <v>63</v>
      </c>
      <c r="D822" s="484"/>
      <c r="E822" s="485" t="s">
        <v>105</v>
      </c>
      <c r="F822" s="481" t="s">
        <v>106</v>
      </c>
      <c r="G822" s="481" t="s">
        <v>66</v>
      </c>
      <c r="H822" s="487" t="s">
        <v>107</v>
      </c>
      <c r="I822" s="69" t="s">
        <v>108</v>
      </c>
      <c r="J822" s="489" t="s">
        <v>264</v>
      </c>
    </row>
    <row r="823" spans="1:10" s="37" customFormat="1">
      <c r="A823" s="482"/>
      <c r="B823" s="482"/>
      <c r="C823" s="36" t="s">
        <v>70</v>
      </c>
      <c r="D823" s="36" t="s">
        <v>71</v>
      </c>
      <c r="E823" s="486"/>
      <c r="F823" s="482"/>
      <c r="G823" s="482"/>
      <c r="H823" s="488"/>
      <c r="I823" s="70" t="s">
        <v>109</v>
      </c>
      <c r="J823" s="490"/>
    </row>
    <row r="824" spans="1:10" ht="30" customHeight="1">
      <c r="A824" s="161" t="s">
        <v>383</v>
      </c>
      <c r="B824" s="288">
        <v>4</v>
      </c>
      <c r="C824" s="122">
        <v>524</v>
      </c>
      <c r="D824" s="71">
        <v>1</v>
      </c>
      <c r="E824" s="122"/>
      <c r="F824" s="122" t="s">
        <v>130</v>
      </c>
      <c r="G824" s="225" t="s">
        <v>116</v>
      </c>
      <c r="H824" s="216" t="s">
        <v>384</v>
      </c>
      <c r="I824" s="222">
        <v>1515.91</v>
      </c>
      <c r="J824" s="218">
        <f>I824*100</f>
        <v>151591</v>
      </c>
    </row>
    <row r="825" spans="1:10">
      <c r="A825" s="289" t="s">
        <v>385</v>
      </c>
      <c r="B825" s="122"/>
      <c r="C825" s="122"/>
      <c r="D825" s="71">
        <v>2</v>
      </c>
      <c r="E825" s="122"/>
      <c r="F825" s="122" t="s">
        <v>130</v>
      </c>
      <c r="G825" s="225" t="s">
        <v>116</v>
      </c>
      <c r="H825" s="216" t="s">
        <v>386</v>
      </c>
      <c r="I825" s="222">
        <v>1083.32</v>
      </c>
      <c r="J825" s="218">
        <f>I825*100</f>
        <v>108332</v>
      </c>
    </row>
    <row r="826" spans="1:10">
      <c r="A826" s="289"/>
      <c r="B826" s="122"/>
      <c r="C826" s="122">
        <v>511</v>
      </c>
      <c r="D826" s="71"/>
      <c r="E826" s="122"/>
      <c r="F826" s="122"/>
      <c r="G826" s="225"/>
      <c r="H826" s="216"/>
      <c r="I826" s="222"/>
      <c r="J826" s="218"/>
    </row>
    <row r="827" spans="1:10" ht="15.75">
      <c r="A827" s="496" t="s">
        <v>171</v>
      </c>
      <c r="B827" s="496"/>
      <c r="C827" s="496"/>
      <c r="D827" s="496"/>
      <c r="E827" s="496"/>
      <c r="F827" s="496"/>
      <c r="G827" s="496"/>
      <c r="H827" s="496"/>
      <c r="I827" s="496"/>
      <c r="J827" s="58">
        <f>SUM(J824:J826)</f>
        <v>259923</v>
      </c>
    </row>
    <row r="828" spans="1:10" s="37" customFormat="1" ht="25.5" customHeight="1">
      <c r="A828" s="540" t="s">
        <v>207</v>
      </c>
      <c r="B828" s="540"/>
      <c r="C828" s="540"/>
      <c r="D828" s="540"/>
      <c r="E828" s="540"/>
      <c r="F828" s="540"/>
      <c r="G828" s="540"/>
      <c r="H828" s="540"/>
      <c r="I828" s="540"/>
      <c r="J828" s="540"/>
    </row>
    <row r="829" spans="1:10" s="37" customFormat="1" ht="20.100000000000001" customHeight="1">
      <c r="A829" s="491" t="s">
        <v>445</v>
      </c>
      <c r="B829" s="492"/>
      <c r="C829" s="492"/>
      <c r="D829" s="492"/>
      <c r="E829" s="492"/>
      <c r="F829" s="492"/>
      <c r="G829" s="492"/>
      <c r="H829" s="492"/>
      <c r="I829" s="492"/>
      <c r="J829" s="492"/>
    </row>
    <row r="830" spans="1:10" s="37" customFormat="1" ht="20.100000000000001" customHeight="1">
      <c r="A830" s="491" t="s">
        <v>523</v>
      </c>
      <c r="B830" s="492"/>
      <c r="C830" s="492"/>
      <c r="D830" s="492"/>
      <c r="E830" s="492"/>
      <c r="F830" s="492"/>
      <c r="G830" s="492"/>
      <c r="H830" s="492"/>
      <c r="I830" s="492"/>
      <c r="J830" s="492"/>
    </row>
    <row r="831" spans="1:10" s="37" customFormat="1" ht="20.100000000000001" customHeight="1">
      <c r="A831" s="491" t="s">
        <v>464</v>
      </c>
      <c r="B831" s="492"/>
      <c r="C831" s="492"/>
      <c r="D831" s="492"/>
      <c r="E831" s="492"/>
      <c r="F831" s="492"/>
      <c r="G831" s="492"/>
      <c r="H831" s="492"/>
      <c r="I831" s="492"/>
      <c r="J831" s="492"/>
    </row>
    <row r="832" spans="1:10" s="37" customFormat="1" ht="24" customHeight="1">
      <c r="A832" s="215"/>
      <c r="B832" s="195"/>
      <c r="C832" s="195"/>
      <c r="D832" s="195"/>
      <c r="E832" s="195"/>
      <c r="F832" s="195"/>
      <c r="G832" s="195"/>
      <c r="H832" s="195"/>
      <c r="I832" s="195"/>
      <c r="J832" s="195"/>
    </row>
    <row r="833" spans="1:10" s="37" customFormat="1" ht="33" customHeight="1">
      <c r="A833" s="481" t="s">
        <v>61</v>
      </c>
      <c r="B833" s="481" t="s">
        <v>62</v>
      </c>
      <c r="C833" s="483" t="s">
        <v>63</v>
      </c>
      <c r="D833" s="484"/>
      <c r="E833" s="485" t="s">
        <v>105</v>
      </c>
      <c r="F833" s="481" t="s">
        <v>106</v>
      </c>
      <c r="G833" s="481" t="s">
        <v>66</v>
      </c>
      <c r="H833" s="487" t="s">
        <v>107</v>
      </c>
      <c r="I833" s="69" t="s">
        <v>108</v>
      </c>
      <c r="J833" s="489" t="s">
        <v>264</v>
      </c>
    </row>
    <row r="834" spans="1:10" s="37" customFormat="1" ht="18" customHeight="1">
      <c r="A834" s="482"/>
      <c r="B834" s="482"/>
      <c r="C834" s="36" t="s">
        <v>70</v>
      </c>
      <c r="D834" s="36" t="s">
        <v>71</v>
      </c>
      <c r="E834" s="486"/>
      <c r="F834" s="482"/>
      <c r="G834" s="482"/>
      <c r="H834" s="488"/>
      <c r="I834" s="70" t="s">
        <v>109</v>
      </c>
      <c r="J834" s="490"/>
    </row>
    <row r="835" spans="1:10" s="37" customFormat="1">
      <c r="A835" s="71" t="s">
        <v>387</v>
      </c>
      <c r="B835" s="46">
        <v>4</v>
      </c>
      <c r="C835" s="46">
        <v>611</v>
      </c>
      <c r="D835" s="46"/>
      <c r="E835" s="46"/>
      <c r="F835" s="46" t="s">
        <v>111</v>
      </c>
      <c r="G835" s="46" t="s">
        <v>116</v>
      </c>
      <c r="H835" s="47" t="s">
        <v>388</v>
      </c>
      <c r="I835" s="57">
        <v>8589.7199999999993</v>
      </c>
      <c r="J835" s="48">
        <f>I835*100</f>
        <v>858971.99999999988</v>
      </c>
    </row>
    <row r="836" spans="1:10" ht="15.75">
      <c r="A836" s="496" t="s">
        <v>171</v>
      </c>
      <c r="B836" s="496"/>
      <c r="C836" s="496"/>
      <c r="D836" s="496"/>
      <c r="E836" s="496"/>
      <c r="F836" s="496"/>
      <c r="G836" s="496"/>
      <c r="H836" s="496"/>
      <c r="I836" s="496"/>
      <c r="J836" s="58">
        <v>858972</v>
      </c>
    </row>
    <row r="837" spans="1:10" ht="15.75">
      <c r="A837" s="139"/>
      <c r="B837" s="139"/>
      <c r="C837" s="139"/>
      <c r="D837" s="139"/>
      <c r="E837" s="139"/>
      <c r="F837" s="139"/>
      <c r="G837" s="139"/>
      <c r="H837" s="139"/>
      <c r="I837" s="139"/>
      <c r="J837" s="140"/>
    </row>
    <row r="838" spans="1:10" s="37" customFormat="1" ht="15.75">
      <c r="A838" s="541" t="s">
        <v>389</v>
      </c>
      <c r="B838" s="542"/>
      <c r="C838" s="542"/>
      <c r="D838" s="542"/>
      <c r="E838" s="542"/>
      <c r="F838" s="542"/>
      <c r="G838" s="542"/>
      <c r="H838" s="542"/>
      <c r="I838" s="543"/>
      <c r="J838" s="58">
        <v>2776.95</v>
      </c>
    </row>
    <row r="839" spans="1:10" s="37" customFormat="1" ht="27.75" customHeight="1">
      <c r="A839" s="496" t="s">
        <v>171</v>
      </c>
      <c r="B839" s="496"/>
      <c r="C839" s="496"/>
      <c r="D839" s="496"/>
      <c r="E839" s="496"/>
      <c r="F839" s="496"/>
      <c r="G839" s="496"/>
      <c r="H839" s="496"/>
      <c r="I839" s="496"/>
      <c r="J839" s="58">
        <f>J838+J836</f>
        <v>861748.95</v>
      </c>
    </row>
    <row r="840" spans="1:10" s="37" customFormat="1" ht="37.5" customHeight="1">
      <c r="A840" s="540" t="s">
        <v>207</v>
      </c>
      <c r="B840" s="540"/>
      <c r="C840" s="540"/>
      <c r="D840" s="540"/>
      <c r="E840" s="540"/>
      <c r="F840" s="540"/>
      <c r="G840" s="540"/>
      <c r="H840" s="540"/>
      <c r="I840" s="540"/>
      <c r="J840" s="540"/>
    </row>
    <row r="841" spans="1:10" s="37" customFormat="1" ht="20.100000000000001" customHeight="1">
      <c r="A841" s="491" t="s">
        <v>445</v>
      </c>
      <c r="B841" s="492"/>
      <c r="C841" s="492"/>
      <c r="D841" s="492"/>
      <c r="E841" s="492"/>
      <c r="F841" s="492"/>
      <c r="G841" s="492"/>
      <c r="H841" s="492"/>
      <c r="I841" s="492"/>
      <c r="J841" s="492"/>
    </row>
    <row r="842" spans="1:10" s="37" customFormat="1" ht="20.100000000000001" customHeight="1">
      <c r="A842" s="491" t="s">
        <v>524</v>
      </c>
      <c r="B842" s="492"/>
      <c r="C842" s="492"/>
      <c r="D842" s="492"/>
      <c r="E842" s="492"/>
      <c r="F842" s="492"/>
      <c r="G842" s="492"/>
      <c r="H842" s="492"/>
      <c r="I842" s="492"/>
      <c r="J842" s="492"/>
    </row>
    <row r="843" spans="1:10" s="37" customFormat="1" ht="20.100000000000001" customHeight="1">
      <c r="A843" s="491" t="s">
        <v>525</v>
      </c>
      <c r="B843" s="492"/>
      <c r="C843" s="492"/>
      <c r="D843" s="492"/>
      <c r="E843" s="492"/>
      <c r="F843" s="492"/>
      <c r="G843" s="492"/>
      <c r="H843" s="492"/>
      <c r="I843" s="492"/>
      <c r="J843" s="492"/>
    </row>
    <row r="844" spans="1:10" s="37" customFormat="1" ht="24" customHeight="1">
      <c r="A844" s="215"/>
      <c r="B844" s="195"/>
      <c r="C844" s="195"/>
      <c r="D844" s="195"/>
      <c r="E844" s="195"/>
      <c r="F844" s="195"/>
      <c r="G844" s="195"/>
      <c r="H844" s="195"/>
      <c r="I844" s="195"/>
      <c r="J844" s="195"/>
    </row>
    <row r="845" spans="1:10" s="37" customFormat="1" ht="33" customHeight="1">
      <c r="A845" s="481" t="s">
        <v>61</v>
      </c>
      <c r="B845" s="481" t="s">
        <v>62</v>
      </c>
      <c r="C845" s="483" t="s">
        <v>63</v>
      </c>
      <c r="D845" s="484"/>
      <c r="E845" s="485" t="s">
        <v>105</v>
      </c>
      <c r="F845" s="481" t="s">
        <v>106</v>
      </c>
      <c r="G845" s="481" t="s">
        <v>66</v>
      </c>
      <c r="H845" s="487" t="s">
        <v>107</v>
      </c>
      <c r="I845" s="69" t="s">
        <v>108</v>
      </c>
      <c r="J845" s="489" t="s">
        <v>264</v>
      </c>
    </row>
    <row r="846" spans="1:10" s="37" customFormat="1" ht="18" customHeight="1">
      <c r="A846" s="482"/>
      <c r="B846" s="482"/>
      <c r="C846" s="36" t="s">
        <v>70</v>
      </c>
      <c r="D846" s="36" t="s">
        <v>71</v>
      </c>
      <c r="E846" s="486"/>
      <c r="F846" s="482"/>
      <c r="G846" s="482"/>
      <c r="H846" s="488"/>
      <c r="I846" s="70" t="s">
        <v>109</v>
      </c>
      <c r="J846" s="490"/>
    </row>
    <row r="847" spans="1:10" s="37" customFormat="1">
      <c r="A847" s="71" t="s">
        <v>390</v>
      </c>
      <c r="B847" s="46">
        <v>3</v>
      </c>
      <c r="C847" s="46">
        <v>241</v>
      </c>
      <c r="D847" s="46"/>
      <c r="E847" s="46"/>
      <c r="F847" s="46" t="s">
        <v>130</v>
      </c>
      <c r="G847" s="46" t="s">
        <v>116</v>
      </c>
      <c r="H847" s="47" t="s">
        <v>391</v>
      </c>
      <c r="I847" s="57">
        <v>2263.3200000000002</v>
      </c>
      <c r="J847" s="48">
        <f>I847*100</f>
        <v>226332.00000000003</v>
      </c>
    </row>
    <row r="848" spans="1:10" ht="15.75">
      <c r="A848" s="496" t="s">
        <v>171</v>
      </c>
      <c r="B848" s="496"/>
      <c r="C848" s="496"/>
      <c r="D848" s="496"/>
      <c r="E848" s="496"/>
      <c r="F848" s="496"/>
      <c r="G848" s="496"/>
      <c r="H848" s="496"/>
      <c r="I848" s="496"/>
      <c r="J848" s="58">
        <v>226332</v>
      </c>
    </row>
    <row r="849" spans="1:10" s="37" customFormat="1" ht="32.25" customHeight="1">
      <c r="I849" s="12"/>
    </row>
    <row r="850" spans="1:10" ht="48" customHeight="1" thickBot="1">
      <c r="A850" s="538"/>
      <c r="B850" s="539"/>
      <c r="C850" s="539"/>
      <c r="D850" s="539"/>
      <c r="E850" s="539"/>
      <c r="F850" s="539"/>
      <c r="G850" s="539"/>
      <c r="H850" s="539"/>
      <c r="I850" s="539"/>
      <c r="J850" s="539"/>
    </row>
    <row r="851" spans="1:10" ht="50.1" customHeight="1" thickTop="1" thickBot="1">
      <c r="A851" s="535" t="s">
        <v>392</v>
      </c>
      <c r="B851" s="536"/>
      <c r="C851" s="536"/>
      <c r="D851" s="536"/>
      <c r="E851" s="536"/>
      <c r="F851" s="536"/>
      <c r="G851" s="536"/>
      <c r="H851" s="536"/>
      <c r="I851" s="536"/>
      <c r="J851" s="537"/>
    </row>
    <row r="852" spans="1:10" ht="51.75" customHeight="1" thickTop="1">
      <c r="A852" s="516" t="s">
        <v>104</v>
      </c>
      <c r="B852" s="516"/>
      <c r="C852" s="516"/>
      <c r="D852" s="516"/>
      <c r="E852" s="516"/>
      <c r="F852" s="516"/>
      <c r="G852" s="516"/>
      <c r="H852" s="516"/>
      <c r="I852" s="516"/>
      <c r="J852" s="516"/>
    </row>
    <row r="853" spans="1:10" ht="51.75" customHeight="1">
      <c r="A853" s="208"/>
      <c r="B853" s="208"/>
      <c r="C853" s="208"/>
      <c r="D853" s="208"/>
      <c r="E853" s="208"/>
      <c r="F853" s="208"/>
      <c r="G853" s="208"/>
      <c r="H853" s="208"/>
      <c r="I853" s="208"/>
      <c r="J853" s="208"/>
    </row>
    <row r="854" spans="1:10" ht="20.100000000000001" customHeight="1">
      <c r="A854" s="517" t="s">
        <v>526</v>
      </c>
      <c r="B854" s="517"/>
      <c r="C854" s="517"/>
      <c r="D854" s="517"/>
      <c r="E854" s="517"/>
      <c r="F854" s="517"/>
      <c r="G854" s="517"/>
      <c r="H854" s="517"/>
      <c r="I854" s="517"/>
      <c r="J854" s="517"/>
    </row>
    <row r="855" spans="1:10" ht="20.100000000000001" customHeight="1"/>
    <row r="856" spans="1:10" ht="20.100000000000001" customHeight="1">
      <c r="A856" s="518" t="s">
        <v>527</v>
      </c>
      <c r="B856" s="518"/>
      <c r="C856" s="518"/>
      <c r="D856" s="518"/>
      <c r="E856" s="518"/>
      <c r="F856" s="518"/>
      <c r="G856" s="518"/>
      <c r="H856" s="518"/>
      <c r="I856" s="518"/>
    </row>
    <row r="857" spans="1:10" ht="19.5" customHeight="1"/>
    <row r="858" spans="1:10" ht="19.5" customHeight="1">
      <c r="A858" s="518" t="s">
        <v>528</v>
      </c>
      <c r="B858" s="518"/>
      <c r="C858" s="518"/>
      <c r="D858" s="518"/>
      <c r="E858" s="518"/>
      <c r="F858" s="518"/>
      <c r="G858" s="518"/>
      <c r="H858" s="518"/>
      <c r="I858" s="518"/>
      <c r="J858" s="518"/>
    </row>
    <row r="859" spans="1:10" ht="18">
      <c r="A859" s="31"/>
      <c r="B859" s="31"/>
      <c r="C859" s="31"/>
      <c r="D859" s="31"/>
      <c r="E859" s="31"/>
      <c r="F859" s="31"/>
      <c r="G859" s="31"/>
      <c r="H859" s="31"/>
      <c r="I859" s="31"/>
      <c r="J859" s="31"/>
    </row>
    <row r="860" spans="1:10" s="37" customFormat="1" ht="24.95" customHeight="1">
      <c r="A860" s="481" t="s">
        <v>61</v>
      </c>
      <c r="B860" s="481" t="s">
        <v>62</v>
      </c>
      <c r="C860" s="483" t="s">
        <v>63</v>
      </c>
      <c r="D860" s="484"/>
      <c r="E860" s="485" t="s">
        <v>105</v>
      </c>
      <c r="F860" s="519" t="s">
        <v>106</v>
      </c>
      <c r="G860" s="481" t="s">
        <v>66</v>
      </c>
      <c r="H860" s="487" t="s">
        <v>107</v>
      </c>
      <c r="I860" s="69" t="s">
        <v>108</v>
      </c>
      <c r="J860" s="530" t="s">
        <v>69</v>
      </c>
    </row>
    <row r="861" spans="1:10" ht="20.100000000000001" customHeight="1">
      <c r="A861" s="482"/>
      <c r="B861" s="482"/>
      <c r="C861" s="36" t="s">
        <v>70</v>
      </c>
      <c r="D861" s="36" t="s">
        <v>71</v>
      </c>
      <c r="E861" s="486"/>
      <c r="F861" s="520"/>
      <c r="G861" s="482"/>
      <c r="H861" s="488"/>
      <c r="I861" s="70" t="s">
        <v>109</v>
      </c>
      <c r="J861" s="531"/>
    </row>
    <row r="862" spans="1:10" ht="68.25" customHeight="1">
      <c r="A862" s="290" t="s">
        <v>393</v>
      </c>
      <c r="B862" s="46">
        <v>12</v>
      </c>
      <c r="C862" s="46">
        <v>2450</v>
      </c>
      <c r="D862" s="46"/>
      <c r="E862" s="46"/>
      <c r="F862" s="46" t="s">
        <v>332</v>
      </c>
      <c r="G862" s="46"/>
      <c r="H862" s="47"/>
      <c r="I862" s="49">
        <v>19958</v>
      </c>
      <c r="J862" s="48">
        <f>I862*50</f>
        <v>997900</v>
      </c>
    </row>
    <row r="863" spans="1:10" s="37" customFormat="1" ht="20.100000000000001" customHeight="1">
      <c r="A863"/>
      <c r="B863"/>
      <c r="C863"/>
      <c r="D863"/>
      <c r="E863"/>
      <c r="F863"/>
      <c r="G863"/>
      <c r="H863"/>
      <c r="I863" s="12"/>
      <c r="J863"/>
    </row>
    <row r="864" spans="1:10" ht="18" customHeight="1">
      <c r="A864" s="532" t="s">
        <v>529</v>
      </c>
      <c r="B864" s="533"/>
      <c r="C864" s="533"/>
      <c r="D864" s="533"/>
      <c r="E864" s="533"/>
      <c r="F864" s="533"/>
      <c r="G864" s="533"/>
      <c r="H864" s="533"/>
      <c r="I864" s="534"/>
      <c r="J864" s="58">
        <v>948645.45</v>
      </c>
    </row>
    <row r="865" spans="1:10" ht="18" customHeight="1">
      <c r="A865" s="532" t="s">
        <v>530</v>
      </c>
      <c r="B865" s="533"/>
      <c r="C865" s="533"/>
      <c r="D865" s="533"/>
      <c r="E865" s="533"/>
      <c r="F865" s="533"/>
      <c r="G865" s="533"/>
      <c r="H865" s="533"/>
      <c r="I865" s="534"/>
      <c r="J865" s="58">
        <v>65884.5</v>
      </c>
    </row>
    <row r="866" spans="1:10" ht="18" customHeight="1">
      <c r="A866" s="532" t="s">
        <v>531</v>
      </c>
      <c r="B866" s="533"/>
      <c r="C866" s="533"/>
      <c r="D866" s="533"/>
      <c r="E866" s="533"/>
      <c r="F866" s="533"/>
      <c r="G866" s="533"/>
      <c r="H866" s="533"/>
      <c r="I866" s="534"/>
      <c r="J866" s="58">
        <v>1368.8</v>
      </c>
    </row>
    <row r="867" spans="1:10" s="37" customFormat="1" ht="15.75">
      <c r="A867" s="532" t="s">
        <v>134</v>
      </c>
      <c r="B867" s="533"/>
      <c r="C867" s="533"/>
      <c r="D867" s="533"/>
      <c r="E867" s="533"/>
      <c r="F867" s="533"/>
      <c r="G867" s="533"/>
      <c r="H867" s="533"/>
      <c r="I867" s="534"/>
      <c r="J867" s="58">
        <f>SUM(J864:J866)</f>
        <v>1015898.75</v>
      </c>
    </row>
    <row r="868" spans="1:10" ht="48" customHeight="1" thickBot="1">
      <c r="A868" s="37"/>
      <c r="B868" s="37"/>
      <c r="C868" s="37"/>
      <c r="D868" s="37"/>
      <c r="E868" s="37"/>
      <c r="F868" s="37"/>
      <c r="G868" s="37"/>
      <c r="H868" s="108"/>
      <c r="J868" s="109"/>
    </row>
    <row r="869" spans="1:10" ht="50.1" customHeight="1" thickTop="1" thickBot="1">
      <c r="A869" s="535" t="s">
        <v>394</v>
      </c>
      <c r="B869" s="536"/>
      <c r="C869" s="536"/>
      <c r="D869" s="536"/>
      <c r="E869" s="536"/>
      <c r="F869" s="536"/>
      <c r="G869" s="536"/>
      <c r="H869" s="536"/>
      <c r="I869" s="536"/>
      <c r="J869" s="537"/>
    </row>
    <row r="870" spans="1:10" ht="51.75" customHeight="1" thickTop="1">
      <c r="A870" s="516" t="s">
        <v>104</v>
      </c>
      <c r="B870" s="516"/>
      <c r="C870" s="516"/>
      <c r="D870" s="516"/>
      <c r="E870" s="516"/>
      <c r="F870" s="516"/>
      <c r="G870" s="516"/>
      <c r="H870" s="516"/>
      <c r="I870" s="516"/>
      <c r="J870" s="516"/>
    </row>
    <row r="871" spans="1:10" ht="20.100000000000001" customHeight="1">
      <c r="A871" s="517" t="s">
        <v>532</v>
      </c>
      <c r="B871" s="517"/>
      <c r="C871" s="517"/>
      <c r="D871" s="517"/>
      <c r="E871" s="517"/>
      <c r="F871" s="517"/>
      <c r="G871" s="517"/>
      <c r="H871" s="517"/>
      <c r="I871" s="517"/>
      <c r="J871" s="517"/>
    </row>
    <row r="872" spans="1:10" ht="20.100000000000001" customHeight="1">
      <c r="A872" s="518" t="s">
        <v>533</v>
      </c>
      <c r="B872" s="518"/>
      <c r="C872" s="518"/>
      <c r="D872" s="518"/>
      <c r="E872" s="518"/>
      <c r="F872" s="518"/>
      <c r="G872" s="518"/>
      <c r="H872" s="518"/>
    </row>
    <row r="873" spans="1:10" ht="20.100000000000001" customHeight="1"/>
    <row r="874" spans="1:10" ht="20.100000000000001" customHeight="1">
      <c r="A874" s="518" t="s">
        <v>534</v>
      </c>
      <c r="B874" s="518"/>
      <c r="C874" s="518"/>
      <c r="D874" s="518"/>
      <c r="E874" s="518"/>
      <c r="F874" s="518"/>
      <c r="G874" s="518"/>
      <c r="H874" s="518"/>
      <c r="I874" s="518"/>
      <c r="J874" s="518"/>
    </row>
    <row r="875" spans="1:10" ht="1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</row>
    <row r="876" spans="1:10" s="37" customFormat="1" ht="33" customHeight="1">
      <c r="A876" s="481" t="s">
        <v>61</v>
      </c>
      <c r="B876" s="481" t="s">
        <v>62</v>
      </c>
      <c r="C876" s="483" t="s">
        <v>63</v>
      </c>
      <c r="D876" s="484"/>
      <c r="E876" s="485" t="s">
        <v>105</v>
      </c>
      <c r="F876" s="519" t="s">
        <v>106</v>
      </c>
      <c r="G876" s="481" t="s">
        <v>66</v>
      </c>
      <c r="H876" s="487" t="s">
        <v>107</v>
      </c>
      <c r="I876" s="69" t="s">
        <v>108</v>
      </c>
      <c r="J876" s="489" t="s">
        <v>264</v>
      </c>
    </row>
    <row r="877" spans="1:10" ht="18" customHeight="1">
      <c r="A877" s="482"/>
      <c r="B877" s="482"/>
      <c r="C877" s="36" t="s">
        <v>70</v>
      </c>
      <c r="D877" s="36" t="s">
        <v>71</v>
      </c>
      <c r="E877" s="486"/>
      <c r="F877" s="520"/>
      <c r="G877" s="482"/>
      <c r="H877" s="488"/>
      <c r="I877" s="70" t="s">
        <v>109</v>
      </c>
      <c r="J877" s="490"/>
    </row>
    <row r="878" spans="1:10" ht="30.75">
      <c r="A878" s="158" t="s">
        <v>395</v>
      </c>
      <c r="B878" s="46">
        <v>11</v>
      </c>
      <c r="C878" s="46">
        <v>958</v>
      </c>
      <c r="D878" s="46"/>
      <c r="E878" s="46">
        <v>1</v>
      </c>
      <c r="F878" s="46" t="s">
        <v>332</v>
      </c>
      <c r="G878" s="46"/>
      <c r="H878" s="47"/>
      <c r="I878" s="49">
        <v>7037</v>
      </c>
      <c r="J878" s="48">
        <f>I878*50</f>
        <v>351850</v>
      </c>
    </row>
    <row r="879" spans="1:10" s="37" customFormat="1" ht="24.75" customHeight="1">
      <c r="A879" s="291"/>
      <c r="B879" s="292"/>
      <c r="C879" s="292"/>
      <c r="D879" s="292"/>
      <c r="E879" s="292"/>
      <c r="F879" s="292"/>
      <c r="G879" s="292"/>
      <c r="H879" s="292"/>
      <c r="I879" s="293"/>
      <c r="J879" s="58"/>
    </row>
    <row r="880" spans="1:10" ht="18" customHeight="1">
      <c r="A880" s="507" t="s">
        <v>535</v>
      </c>
      <c r="B880" s="508"/>
      <c r="C880" s="508"/>
      <c r="D880" s="508"/>
      <c r="E880" s="508"/>
      <c r="F880" s="508"/>
      <c r="G880" s="508"/>
      <c r="H880" s="508"/>
      <c r="I880" s="509"/>
      <c r="J880" s="154">
        <v>348086.68</v>
      </c>
    </row>
    <row r="881" spans="1:10" ht="15.75">
      <c r="A881" s="510" t="s">
        <v>134</v>
      </c>
      <c r="B881" s="510"/>
      <c r="C881" s="510"/>
      <c r="D881" s="510"/>
      <c r="E881" s="510"/>
      <c r="F881" s="510"/>
      <c r="G881" s="510"/>
      <c r="H881" s="510"/>
      <c r="I881" s="510"/>
      <c r="J881" s="58">
        <f>SUM(J880)</f>
        <v>348086.68</v>
      </c>
    </row>
    <row r="882" spans="1:10" ht="36" customHeight="1">
      <c r="A882" s="511"/>
      <c r="B882" s="512"/>
      <c r="C882" s="512"/>
      <c r="D882" s="512"/>
      <c r="E882" s="512"/>
      <c r="F882" s="512"/>
      <c r="G882" s="512"/>
      <c r="H882" s="512"/>
      <c r="I882" s="512"/>
      <c r="J882" s="512"/>
    </row>
    <row r="883" spans="1:10" ht="25.5">
      <c r="A883" s="513" t="s">
        <v>396</v>
      </c>
      <c r="B883" s="514"/>
      <c r="C883" s="514"/>
      <c r="D883" s="514"/>
      <c r="E883" s="514"/>
      <c r="F883" s="514"/>
      <c r="G883" s="514"/>
      <c r="H883" s="514"/>
      <c r="I883" s="514"/>
      <c r="J883" s="515"/>
    </row>
    <row r="884" spans="1:10">
      <c r="F884"/>
      <c r="H884"/>
      <c r="I884" s="294"/>
    </row>
    <row r="885" spans="1:10" ht="27.75" customHeight="1">
      <c r="A885" s="24" t="s">
        <v>397</v>
      </c>
      <c r="B885" s="24"/>
      <c r="C885" s="24"/>
      <c r="D885" s="24"/>
      <c r="E885" s="24"/>
      <c r="F885" s="24"/>
      <c r="G885" s="24"/>
      <c r="H885" s="24"/>
      <c r="I885" s="294"/>
      <c r="J885" s="23"/>
    </row>
    <row r="886" spans="1:10" ht="42" customHeight="1">
      <c r="A886" s="24"/>
      <c r="B886" s="24"/>
      <c r="C886" s="24"/>
      <c r="D886" s="24"/>
      <c r="E886" s="24"/>
      <c r="F886" s="24"/>
      <c r="G886" s="24"/>
      <c r="H886" s="24"/>
      <c r="I886" s="294"/>
      <c r="J886" s="23"/>
    </row>
    <row r="887" spans="1:10" ht="41.25" customHeight="1">
      <c r="A887" s="524" t="s">
        <v>398</v>
      </c>
      <c r="B887" s="524"/>
      <c r="C887" s="525" t="s">
        <v>399</v>
      </c>
      <c r="D887" s="525"/>
      <c r="E887" s="525"/>
      <c r="F887" s="525"/>
      <c r="G887" s="525"/>
      <c r="H887" s="525"/>
      <c r="I887" s="525"/>
      <c r="J887" s="525"/>
    </row>
    <row r="888" spans="1:10" s="295" customFormat="1" ht="18.75" customHeight="1">
      <c r="A888" s="24"/>
      <c r="B888" s="24"/>
      <c r="C888" s="24"/>
      <c r="D888" s="24"/>
      <c r="E888" s="24"/>
      <c r="F888" s="24"/>
      <c r="G888" s="24"/>
      <c r="H888" s="24"/>
      <c r="I888" s="294"/>
      <c r="J888" s="23"/>
    </row>
    <row r="889" spans="1:10" ht="23.25" customHeight="1">
      <c r="A889" s="526" t="s">
        <v>400</v>
      </c>
      <c r="B889" s="526"/>
      <c r="C889" s="527" t="s">
        <v>536</v>
      </c>
      <c r="D889" s="525"/>
      <c r="E889" s="525"/>
      <c r="F889" s="525"/>
      <c r="G889" s="525"/>
      <c r="H889" s="525"/>
      <c r="I889" s="525"/>
      <c r="J889" s="525"/>
    </row>
    <row r="890" spans="1:10" ht="34.5" customHeight="1">
      <c r="A890" s="24"/>
      <c r="B890" s="24"/>
      <c r="C890" s="528" t="s">
        <v>537</v>
      </c>
      <c r="D890" s="529"/>
      <c r="E890" s="529"/>
      <c r="F890" s="529"/>
      <c r="G890" s="529"/>
      <c r="H890" s="529"/>
      <c r="I890" s="529"/>
      <c r="J890" s="529"/>
    </row>
    <row r="891" spans="1:10" ht="16.5" customHeight="1">
      <c r="A891" s="24"/>
      <c r="B891" s="24"/>
      <c r="C891" s="529"/>
      <c r="D891" s="529"/>
      <c r="E891" s="529"/>
      <c r="F891" s="529"/>
      <c r="G891" s="529"/>
      <c r="H891" s="529"/>
      <c r="I891" s="529"/>
      <c r="J891" s="529"/>
    </row>
    <row r="892" spans="1:10" ht="44.25" customHeight="1">
      <c r="A892" s="24"/>
      <c r="B892" s="24"/>
      <c r="C892" s="505" t="s">
        <v>401</v>
      </c>
      <c r="D892" s="505"/>
      <c r="E892" s="505"/>
      <c r="F892" s="505"/>
      <c r="G892" s="505"/>
      <c r="H892" s="505"/>
      <c r="I892" s="505"/>
      <c r="J892" s="505"/>
    </row>
    <row r="893" spans="1:10" ht="44.25" customHeight="1">
      <c r="A893" s="410"/>
      <c r="B893" s="410"/>
      <c r="C893" s="506" t="s">
        <v>624</v>
      </c>
      <c r="D893" s="506"/>
      <c r="E893" s="506"/>
      <c r="F893" s="506"/>
      <c r="G893" s="506"/>
      <c r="H893" s="506"/>
      <c r="I893" s="506"/>
      <c r="J893" s="506"/>
    </row>
    <row r="894" spans="1:10" ht="28.5" customHeight="1">
      <c r="A894" s="410"/>
      <c r="B894" s="410"/>
      <c r="C894" s="411"/>
      <c r="D894" s="411"/>
      <c r="E894" s="411"/>
      <c r="F894" s="411"/>
      <c r="G894" s="411"/>
      <c r="H894" s="411"/>
      <c r="I894" s="412"/>
      <c r="J894" s="413"/>
    </row>
    <row r="895" spans="1:10" ht="16.5" customHeight="1">
      <c r="A895" s="521" t="s">
        <v>623</v>
      </c>
      <c r="B895" s="521"/>
      <c r="C895" s="521"/>
      <c r="D895" s="521"/>
      <c r="E895" s="521"/>
      <c r="F895" s="521"/>
      <c r="G895" s="521"/>
      <c r="H895" s="521"/>
      <c r="I895" s="521"/>
      <c r="J895" s="521"/>
    </row>
    <row r="896" spans="1:10">
      <c r="A896" s="522" t="s">
        <v>402</v>
      </c>
      <c r="B896" s="522"/>
      <c r="C896" s="522"/>
      <c r="D896" s="480" t="s">
        <v>403</v>
      </c>
      <c r="E896" s="480"/>
      <c r="F896" s="480"/>
      <c r="G896" s="480"/>
      <c r="H896" s="480"/>
      <c r="I896" s="414"/>
      <c r="J896" s="414"/>
    </row>
    <row r="897" spans="1:10">
      <c r="A897" s="522" t="s">
        <v>404</v>
      </c>
      <c r="B897" s="522"/>
      <c r="C897" s="522"/>
      <c r="D897" s="480" t="s">
        <v>405</v>
      </c>
      <c r="E897" s="480"/>
      <c r="F897" s="480"/>
      <c r="G897" s="480"/>
      <c r="H897" s="480"/>
      <c r="I897" s="414"/>
      <c r="J897" s="414"/>
    </row>
    <row r="898" spans="1:10" s="24" customFormat="1" ht="28.5" customHeight="1">
      <c r="A898" s="523" t="s">
        <v>406</v>
      </c>
      <c r="B898" s="523"/>
      <c r="C898" s="523"/>
      <c r="D898" s="523"/>
      <c r="E898" s="523"/>
      <c r="F898" s="523"/>
      <c r="G898" s="523"/>
      <c r="H898" s="523"/>
      <c r="I898" s="523"/>
      <c r="J898" s="523"/>
    </row>
    <row r="899" spans="1:10">
      <c r="F899"/>
      <c r="H899"/>
      <c r="I899" s="294"/>
    </row>
    <row r="900" spans="1:10" s="37" customFormat="1" ht="15.75">
      <c r="A900"/>
      <c r="B900"/>
      <c r="C900"/>
      <c r="D900"/>
      <c r="E900"/>
      <c r="F900"/>
      <c r="G900"/>
      <c r="H900"/>
      <c r="I900" s="294"/>
      <c r="J900" s="11"/>
    </row>
    <row r="901" spans="1:10" s="37" customFormat="1">
      <c r="H901" s="108"/>
      <c r="I901" s="9"/>
      <c r="J901" s="109"/>
    </row>
    <row r="902" spans="1:10" ht="23.25">
      <c r="A902" s="296"/>
      <c r="B902" s="296"/>
      <c r="C902" s="296"/>
      <c r="D902" s="296"/>
      <c r="E902" s="296"/>
      <c r="F902" s="296"/>
      <c r="G902" s="296"/>
      <c r="H902" s="296"/>
      <c r="I902" s="297"/>
      <c r="J902" s="298"/>
    </row>
    <row r="903" spans="1:10">
      <c r="F903"/>
      <c r="H903"/>
      <c r="I903" s="294"/>
    </row>
    <row r="904" spans="1:10" s="37" customFormat="1">
      <c r="H904" s="108"/>
      <c r="I904" s="9"/>
      <c r="J904" s="109"/>
    </row>
    <row r="905" spans="1:10" s="37" customFormat="1">
      <c r="H905" s="108"/>
      <c r="I905" s="9"/>
      <c r="J905" s="109"/>
    </row>
    <row r="906" spans="1:10" s="37" customFormat="1">
      <c r="H906" s="108"/>
      <c r="I906" s="9"/>
      <c r="J906" s="109"/>
    </row>
    <row r="907" spans="1:10" s="37" customFormat="1">
      <c r="H907" s="108"/>
      <c r="I907" s="9"/>
      <c r="J907" s="109"/>
    </row>
    <row r="908" spans="1:10" s="37" customFormat="1">
      <c r="H908" s="108"/>
      <c r="I908" s="9"/>
      <c r="J908" s="109"/>
    </row>
    <row r="909" spans="1:10" s="37" customFormat="1">
      <c r="H909" s="108"/>
      <c r="I909" s="9"/>
      <c r="J909" s="109"/>
    </row>
    <row r="910" spans="1:10" s="37" customFormat="1">
      <c r="H910" s="108"/>
      <c r="I910" s="9"/>
      <c r="J910" s="109"/>
    </row>
    <row r="911" spans="1:10" s="37" customFormat="1">
      <c r="H911" s="108"/>
      <c r="I911" s="9"/>
      <c r="J911" s="109"/>
    </row>
    <row r="912" spans="1:10" s="37" customFormat="1">
      <c r="H912" s="108"/>
      <c r="I912" s="9"/>
      <c r="J912" s="109"/>
    </row>
    <row r="913" spans="8:10" s="37" customFormat="1">
      <c r="H913" s="108"/>
      <c r="I913" s="9"/>
      <c r="J913" s="109"/>
    </row>
    <row r="914" spans="8:10" s="37" customFormat="1">
      <c r="H914" s="108"/>
      <c r="I914" s="9"/>
      <c r="J914" s="109"/>
    </row>
    <row r="915" spans="8:10" s="37" customFormat="1">
      <c r="H915" s="108"/>
      <c r="I915" s="9"/>
      <c r="J915" s="109"/>
    </row>
    <row r="916" spans="8:10" s="37" customFormat="1">
      <c r="H916" s="108"/>
      <c r="I916" s="9"/>
      <c r="J916" s="109"/>
    </row>
    <row r="917" spans="8:10" s="37" customFormat="1">
      <c r="H917" s="108"/>
      <c r="I917" s="9"/>
      <c r="J917" s="109"/>
    </row>
    <row r="918" spans="8:10" s="37" customFormat="1">
      <c r="H918" s="108"/>
      <c r="I918" s="9"/>
      <c r="J918" s="109"/>
    </row>
    <row r="919" spans="8:10" s="37" customFormat="1">
      <c r="H919" s="108"/>
      <c r="I919" s="9"/>
      <c r="J919" s="109"/>
    </row>
    <row r="920" spans="8:10" s="37" customFormat="1">
      <c r="H920" s="108"/>
      <c r="I920" s="9"/>
      <c r="J920" s="109"/>
    </row>
    <row r="921" spans="8:10" s="37" customFormat="1">
      <c r="H921" s="108"/>
      <c r="I921" s="9"/>
      <c r="J921" s="109"/>
    </row>
    <row r="922" spans="8:10" s="37" customFormat="1">
      <c r="H922" s="108"/>
      <c r="I922" s="9"/>
      <c r="J922" s="109"/>
    </row>
    <row r="923" spans="8:10" s="37" customFormat="1">
      <c r="H923" s="108"/>
      <c r="I923" s="9"/>
      <c r="J923" s="109"/>
    </row>
    <row r="924" spans="8:10" s="37" customFormat="1">
      <c r="H924" s="108"/>
      <c r="I924" s="9"/>
      <c r="J924" s="109"/>
    </row>
    <row r="925" spans="8:10" s="37" customFormat="1">
      <c r="H925" s="108"/>
      <c r="I925" s="9"/>
      <c r="J925" s="109"/>
    </row>
    <row r="926" spans="8:10" s="37" customFormat="1">
      <c r="H926" s="108"/>
      <c r="I926" s="9"/>
      <c r="J926" s="109"/>
    </row>
    <row r="927" spans="8:10" s="37" customFormat="1">
      <c r="H927" s="108"/>
      <c r="I927" s="9"/>
      <c r="J927" s="109"/>
    </row>
    <row r="928" spans="8:10" s="37" customFormat="1">
      <c r="H928" s="108"/>
      <c r="I928" s="9"/>
      <c r="J928" s="109"/>
    </row>
    <row r="929" spans="8:10" s="37" customFormat="1">
      <c r="H929" s="108"/>
      <c r="I929" s="9"/>
      <c r="J929" s="109"/>
    </row>
    <row r="930" spans="8:10" s="37" customFormat="1">
      <c r="H930" s="108"/>
      <c r="I930" s="9"/>
      <c r="J930" s="109"/>
    </row>
    <row r="931" spans="8:10" s="37" customFormat="1">
      <c r="H931" s="108"/>
      <c r="I931" s="9"/>
      <c r="J931" s="109"/>
    </row>
    <row r="932" spans="8:10" s="37" customFormat="1">
      <c r="H932" s="108"/>
      <c r="I932" s="9"/>
      <c r="J932" s="109"/>
    </row>
    <row r="933" spans="8:10" s="37" customFormat="1">
      <c r="H933" s="108"/>
      <c r="I933" s="9"/>
      <c r="J933" s="109"/>
    </row>
    <row r="934" spans="8:10" s="37" customFormat="1">
      <c r="H934" s="108"/>
      <c r="I934" s="9"/>
      <c r="J934" s="109"/>
    </row>
    <row r="935" spans="8:10" s="37" customFormat="1">
      <c r="H935" s="108"/>
      <c r="I935" s="9"/>
      <c r="J935" s="109"/>
    </row>
    <row r="936" spans="8:10" s="37" customFormat="1">
      <c r="H936" s="108"/>
      <c r="I936" s="9"/>
      <c r="J936" s="109"/>
    </row>
    <row r="937" spans="8:10" s="37" customFormat="1">
      <c r="H937" s="108"/>
      <c r="I937" s="9"/>
      <c r="J937" s="109"/>
    </row>
    <row r="938" spans="8:10" s="37" customFormat="1">
      <c r="H938" s="108"/>
      <c r="I938" s="9"/>
      <c r="J938" s="109"/>
    </row>
    <row r="939" spans="8:10" s="37" customFormat="1">
      <c r="H939" s="108"/>
      <c r="I939" s="9"/>
      <c r="J939" s="109"/>
    </row>
    <row r="940" spans="8:10" s="37" customFormat="1">
      <c r="H940" s="108"/>
      <c r="I940" s="9"/>
      <c r="J940" s="109"/>
    </row>
    <row r="941" spans="8:10" s="37" customFormat="1">
      <c r="H941" s="108"/>
      <c r="I941" s="9"/>
      <c r="J941" s="109"/>
    </row>
    <row r="942" spans="8:10" s="37" customFormat="1">
      <c r="H942" s="108"/>
      <c r="I942" s="9"/>
      <c r="J942" s="109"/>
    </row>
    <row r="943" spans="8:10" s="37" customFormat="1">
      <c r="H943" s="108"/>
      <c r="I943" s="9"/>
      <c r="J943" s="109"/>
    </row>
    <row r="944" spans="8:10" s="37" customFormat="1">
      <c r="H944" s="108"/>
      <c r="I944" s="9"/>
      <c r="J944" s="109"/>
    </row>
    <row r="945" spans="8:10" s="37" customFormat="1">
      <c r="H945" s="108"/>
      <c r="I945" s="9"/>
      <c r="J945" s="109"/>
    </row>
    <row r="946" spans="8:10" s="37" customFormat="1">
      <c r="H946" s="108"/>
      <c r="I946" s="9"/>
      <c r="J946" s="109"/>
    </row>
    <row r="947" spans="8:10" s="37" customFormat="1">
      <c r="H947" s="108"/>
      <c r="I947" s="9"/>
      <c r="J947" s="109"/>
    </row>
    <row r="948" spans="8:10" s="37" customFormat="1">
      <c r="H948" s="108"/>
      <c r="I948" s="9"/>
      <c r="J948" s="109"/>
    </row>
    <row r="949" spans="8:10" s="37" customFormat="1">
      <c r="H949" s="108"/>
      <c r="I949" s="9"/>
      <c r="J949" s="109"/>
    </row>
    <row r="950" spans="8:10" s="37" customFormat="1">
      <c r="H950" s="108"/>
      <c r="I950" s="9"/>
      <c r="J950" s="109"/>
    </row>
    <row r="951" spans="8:10" s="37" customFormat="1">
      <c r="H951" s="108"/>
      <c r="I951" s="9"/>
      <c r="J951" s="109"/>
    </row>
    <row r="952" spans="8:10" s="37" customFormat="1">
      <c r="H952" s="108"/>
      <c r="I952" s="9"/>
      <c r="J952" s="109"/>
    </row>
    <row r="953" spans="8:10" s="37" customFormat="1">
      <c r="H953" s="108"/>
      <c r="I953" s="9"/>
      <c r="J953" s="109"/>
    </row>
    <row r="954" spans="8:10" s="37" customFormat="1">
      <c r="H954" s="108"/>
      <c r="I954" s="9"/>
      <c r="J954" s="109"/>
    </row>
    <row r="955" spans="8:10" s="37" customFormat="1">
      <c r="H955" s="108"/>
      <c r="I955" s="9"/>
      <c r="J955" s="109"/>
    </row>
    <row r="956" spans="8:10" s="37" customFormat="1">
      <c r="H956" s="108"/>
      <c r="I956" s="9"/>
      <c r="J956" s="109"/>
    </row>
    <row r="957" spans="8:10" s="37" customFormat="1">
      <c r="H957" s="108"/>
      <c r="I957" s="9"/>
      <c r="J957" s="109"/>
    </row>
    <row r="958" spans="8:10" s="37" customFormat="1">
      <c r="H958" s="108"/>
      <c r="I958" s="9"/>
      <c r="J958" s="109"/>
    </row>
    <row r="959" spans="8:10" s="37" customFormat="1">
      <c r="H959" s="108"/>
      <c r="I959" s="9"/>
      <c r="J959" s="109"/>
    </row>
    <row r="960" spans="8:10" s="37" customFormat="1">
      <c r="H960" s="108"/>
      <c r="I960" s="9"/>
      <c r="J960" s="109"/>
    </row>
    <row r="961" spans="8:10" s="37" customFormat="1">
      <c r="H961" s="108"/>
      <c r="I961" s="9"/>
      <c r="J961" s="109"/>
    </row>
    <row r="962" spans="8:10" s="37" customFormat="1">
      <c r="H962" s="108"/>
      <c r="I962" s="9"/>
      <c r="J962" s="109"/>
    </row>
    <row r="963" spans="8:10" s="37" customFormat="1">
      <c r="H963" s="108"/>
      <c r="I963" s="9"/>
      <c r="J963" s="109"/>
    </row>
    <row r="964" spans="8:10" s="37" customFormat="1">
      <c r="H964" s="108"/>
      <c r="I964" s="9"/>
      <c r="J964" s="109"/>
    </row>
    <row r="965" spans="8:10" s="37" customFormat="1">
      <c r="H965" s="108"/>
      <c r="I965" s="9"/>
      <c r="J965" s="109"/>
    </row>
    <row r="966" spans="8:10" s="37" customFormat="1">
      <c r="H966" s="108"/>
      <c r="I966" s="9"/>
      <c r="J966" s="109"/>
    </row>
    <row r="967" spans="8:10" s="37" customFormat="1">
      <c r="H967" s="108"/>
      <c r="I967" s="9"/>
      <c r="J967" s="109"/>
    </row>
    <row r="968" spans="8:10" s="37" customFormat="1">
      <c r="H968" s="108"/>
      <c r="I968" s="9"/>
      <c r="J968" s="109"/>
    </row>
    <row r="969" spans="8:10" s="37" customFormat="1">
      <c r="H969" s="108"/>
      <c r="I969" s="9"/>
      <c r="J969" s="109"/>
    </row>
    <row r="970" spans="8:10" s="37" customFormat="1">
      <c r="H970" s="108"/>
      <c r="I970" s="9"/>
      <c r="J970" s="109"/>
    </row>
    <row r="971" spans="8:10" s="37" customFormat="1">
      <c r="H971" s="108"/>
      <c r="I971" s="9"/>
      <c r="J971" s="109"/>
    </row>
    <row r="972" spans="8:10" s="37" customFormat="1">
      <c r="H972" s="108"/>
      <c r="I972" s="9"/>
      <c r="J972" s="109"/>
    </row>
    <row r="973" spans="8:10" s="37" customFormat="1">
      <c r="H973" s="108"/>
      <c r="I973" s="9"/>
      <c r="J973" s="109"/>
    </row>
    <row r="974" spans="8:10" s="37" customFormat="1">
      <c r="H974" s="108"/>
      <c r="I974" s="9"/>
      <c r="J974" s="109"/>
    </row>
    <row r="975" spans="8:10" s="37" customFormat="1">
      <c r="H975" s="108"/>
      <c r="I975" s="9"/>
      <c r="J975" s="109"/>
    </row>
    <row r="976" spans="8:10" s="37" customFormat="1">
      <c r="H976" s="108"/>
      <c r="I976" s="9"/>
      <c r="J976" s="109"/>
    </row>
    <row r="977" spans="8:10" s="37" customFormat="1">
      <c r="H977" s="108"/>
      <c r="I977" s="9"/>
      <c r="J977" s="109"/>
    </row>
    <row r="978" spans="8:10" s="37" customFormat="1">
      <c r="H978" s="108"/>
      <c r="I978" s="9"/>
      <c r="J978" s="109"/>
    </row>
    <row r="979" spans="8:10" s="37" customFormat="1">
      <c r="H979" s="108"/>
      <c r="I979" s="9"/>
      <c r="J979" s="109"/>
    </row>
    <row r="980" spans="8:10" s="37" customFormat="1">
      <c r="H980" s="108"/>
      <c r="I980" s="9"/>
      <c r="J980" s="109"/>
    </row>
    <row r="981" spans="8:10" s="37" customFormat="1">
      <c r="H981" s="108"/>
      <c r="I981" s="9"/>
      <c r="J981" s="109"/>
    </row>
    <row r="982" spans="8:10" s="37" customFormat="1">
      <c r="H982" s="108"/>
      <c r="I982" s="9"/>
      <c r="J982" s="109"/>
    </row>
    <row r="983" spans="8:10" s="37" customFormat="1">
      <c r="H983" s="108"/>
      <c r="I983" s="9"/>
      <c r="J983" s="109"/>
    </row>
    <row r="984" spans="8:10" s="37" customFormat="1">
      <c r="H984" s="108"/>
      <c r="I984" s="9"/>
      <c r="J984" s="109"/>
    </row>
    <row r="985" spans="8:10" s="37" customFormat="1">
      <c r="H985" s="108"/>
      <c r="I985" s="9"/>
      <c r="J985" s="109"/>
    </row>
    <row r="986" spans="8:10" s="37" customFormat="1">
      <c r="H986" s="108"/>
      <c r="I986" s="9"/>
      <c r="J986" s="109"/>
    </row>
    <row r="987" spans="8:10" s="37" customFormat="1">
      <c r="H987" s="108"/>
      <c r="I987" s="9"/>
      <c r="J987" s="109"/>
    </row>
    <row r="988" spans="8:10" s="37" customFormat="1">
      <c r="H988" s="108"/>
      <c r="I988" s="9"/>
      <c r="J988" s="109"/>
    </row>
    <row r="989" spans="8:10" s="37" customFormat="1">
      <c r="H989" s="108"/>
      <c r="I989" s="9"/>
      <c r="J989" s="109"/>
    </row>
    <row r="990" spans="8:10" s="37" customFormat="1">
      <c r="H990" s="108"/>
      <c r="I990" s="9"/>
      <c r="J990" s="109"/>
    </row>
    <row r="991" spans="8:10" s="37" customFormat="1">
      <c r="H991" s="108"/>
      <c r="I991" s="9"/>
      <c r="J991" s="109"/>
    </row>
    <row r="992" spans="8:10" s="37" customFormat="1">
      <c r="H992" s="108"/>
      <c r="I992" s="9"/>
      <c r="J992" s="109"/>
    </row>
    <row r="993" spans="8:10" s="37" customFormat="1">
      <c r="H993" s="108"/>
      <c r="I993" s="9"/>
      <c r="J993" s="109"/>
    </row>
    <row r="994" spans="8:10" s="37" customFormat="1">
      <c r="H994" s="108"/>
      <c r="I994" s="9"/>
      <c r="J994" s="109"/>
    </row>
    <row r="995" spans="8:10" s="37" customFormat="1">
      <c r="H995" s="108"/>
      <c r="I995" s="9"/>
      <c r="J995" s="109"/>
    </row>
    <row r="996" spans="8:10" s="37" customFormat="1">
      <c r="H996" s="108"/>
      <c r="I996" s="9"/>
      <c r="J996" s="109"/>
    </row>
    <row r="997" spans="8:10" s="37" customFormat="1">
      <c r="H997" s="108"/>
      <c r="I997" s="9"/>
      <c r="J997" s="109"/>
    </row>
    <row r="998" spans="8:10" s="37" customFormat="1">
      <c r="H998" s="108"/>
      <c r="I998" s="9"/>
      <c r="J998" s="109"/>
    </row>
    <row r="999" spans="8:10" s="37" customFormat="1">
      <c r="H999" s="108"/>
      <c r="I999" s="9"/>
      <c r="J999" s="109"/>
    </row>
    <row r="1000" spans="8:10" s="37" customFormat="1">
      <c r="H1000" s="108"/>
      <c r="I1000" s="9"/>
      <c r="J1000" s="109"/>
    </row>
    <row r="1001" spans="8:10" s="37" customFormat="1">
      <c r="H1001" s="108"/>
      <c r="I1001" s="9"/>
      <c r="J1001" s="109"/>
    </row>
    <row r="1002" spans="8:10" s="37" customFormat="1">
      <c r="H1002" s="108"/>
      <c r="I1002" s="9"/>
      <c r="J1002" s="109"/>
    </row>
    <row r="1003" spans="8:10" s="37" customFormat="1">
      <c r="H1003" s="108"/>
      <c r="I1003" s="9"/>
      <c r="J1003" s="109"/>
    </row>
    <row r="1004" spans="8:10" s="37" customFormat="1">
      <c r="H1004" s="108"/>
      <c r="I1004" s="9"/>
      <c r="J1004" s="109"/>
    </row>
    <row r="1005" spans="8:10" s="37" customFormat="1">
      <c r="H1005" s="108"/>
      <c r="I1005" s="9"/>
      <c r="J1005" s="109"/>
    </row>
    <row r="1006" spans="8:10" s="37" customFormat="1">
      <c r="H1006" s="108"/>
      <c r="I1006" s="9"/>
      <c r="J1006" s="109"/>
    </row>
    <row r="1007" spans="8:10" s="37" customFormat="1">
      <c r="H1007" s="108"/>
      <c r="I1007" s="9"/>
      <c r="J1007" s="109"/>
    </row>
    <row r="1008" spans="8:10" s="37" customFormat="1">
      <c r="H1008" s="108"/>
      <c r="I1008" s="9"/>
      <c r="J1008" s="109"/>
    </row>
    <row r="1009" spans="8:10" s="37" customFormat="1">
      <c r="H1009" s="108"/>
      <c r="I1009" s="9"/>
      <c r="J1009" s="109"/>
    </row>
    <row r="1010" spans="8:10" s="37" customFormat="1">
      <c r="H1010" s="108"/>
      <c r="I1010" s="9"/>
      <c r="J1010" s="109"/>
    </row>
    <row r="1011" spans="8:10" s="37" customFormat="1">
      <c r="H1011" s="108"/>
      <c r="I1011" s="9"/>
      <c r="J1011" s="109"/>
    </row>
    <row r="1012" spans="8:10" s="37" customFormat="1">
      <c r="H1012" s="108"/>
      <c r="I1012" s="9"/>
      <c r="J1012" s="109"/>
    </row>
    <row r="1013" spans="8:10" s="37" customFormat="1">
      <c r="H1013" s="108"/>
      <c r="I1013" s="9"/>
      <c r="J1013" s="109"/>
    </row>
    <row r="1014" spans="8:10" s="37" customFormat="1">
      <c r="H1014" s="108"/>
      <c r="I1014" s="9"/>
      <c r="J1014" s="109"/>
    </row>
    <row r="1015" spans="8:10" s="37" customFormat="1">
      <c r="H1015" s="108"/>
      <c r="I1015" s="9"/>
      <c r="J1015" s="109"/>
    </row>
    <row r="1016" spans="8:10" s="37" customFormat="1">
      <c r="H1016" s="108"/>
      <c r="I1016" s="9"/>
      <c r="J1016" s="109"/>
    </row>
    <row r="1017" spans="8:10" s="37" customFormat="1">
      <c r="H1017" s="108"/>
      <c r="I1017" s="9"/>
      <c r="J1017" s="109"/>
    </row>
    <row r="1018" spans="8:10" s="37" customFormat="1">
      <c r="H1018" s="108"/>
      <c r="I1018" s="9"/>
      <c r="J1018" s="109"/>
    </row>
    <row r="1019" spans="8:10" s="37" customFormat="1">
      <c r="H1019" s="108"/>
      <c r="I1019" s="9"/>
      <c r="J1019" s="109"/>
    </row>
    <row r="1020" spans="8:10" s="37" customFormat="1">
      <c r="H1020" s="108"/>
      <c r="I1020" s="9"/>
      <c r="J1020" s="109"/>
    </row>
    <row r="1021" spans="8:10" s="37" customFormat="1">
      <c r="H1021" s="108"/>
      <c r="I1021" s="9"/>
      <c r="J1021" s="109"/>
    </row>
    <row r="1022" spans="8:10" s="37" customFormat="1">
      <c r="H1022" s="108"/>
      <c r="I1022" s="9"/>
      <c r="J1022" s="109"/>
    </row>
    <row r="1023" spans="8:10" s="37" customFormat="1">
      <c r="H1023" s="108"/>
      <c r="I1023" s="9"/>
      <c r="J1023" s="109"/>
    </row>
    <row r="1024" spans="8:10" s="37" customFormat="1">
      <c r="H1024" s="108"/>
      <c r="I1024" s="9"/>
      <c r="J1024" s="109"/>
    </row>
    <row r="1025" spans="8:10" s="37" customFormat="1">
      <c r="H1025" s="108"/>
      <c r="I1025" s="9"/>
      <c r="J1025" s="109"/>
    </row>
    <row r="1026" spans="8:10" s="37" customFormat="1">
      <c r="H1026" s="108"/>
      <c r="I1026" s="9"/>
      <c r="J1026" s="109"/>
    </row>
    <row r="1027" spans="8:10" s="37" customFormat="1">
      <c r="H1027" s="108"/>
      <c r="I1027" s="9"/>
      <c r="J1027" s="109"/>
    </row>
    <row r="1028" spans="8:10" s="37" customFormat="1">
      <c r="H1028" s="108"/>
      <c r="I1028" s="9"/>
      <c r="J1028" s="109"/>
    </row>
    <row r="1029" spans="8:10" s="37" customFormat="1">
      <c r="H1029" s="108"/>
      <c r="I1029" s="9"/>
      <c r="J1029" s="109"/>
    </row>
    <row r="1030" spans="8:10" s="37" customFormat="1">
      <c r="H1030" s="108"/>
      <c r="I1030" s="9"/>
      <c r="J1030" s="109"/>
    </row>
    <row r="1031" spans="8:10" s="37" customFormat="1">
      <c r="H1031" s="108"/>
      <c r="I1031" s="9"/>
      <c r="J1031" s="109"/>
    </row>
    <row r="1032" spans="8:10" s="37" customFormat="1">
      <c r="H1032" s="108"/>
      <c r="I1032" s="9"/>
      <c r="J1032" s="109"/>
    </row>
    <row r="1033" spans="8:10" s="37" customFormat="1">
      <c r="H1033" s="108"/>
      <c r="I1033" s="9"/>
      <c r="J1033" s="109"/>
    </row>
    <row r="1034" spans="8:10" s="37" customFormat="1">
      <c r="H1034" s="108"/>
      <c r="I1034" s="9"/>
      <c r="J1034" s="109"/>
    </row>
    <row r="1035" spans="8:10" s="37" customFormat="1">
      <c r="H1035" s="108"/>
      <c r="I1035" s="9"/>
      <c r="J1035" s="109"/>
    </row>
    <row r="1036" spans="8:10" s="37" customFormat="1">
      <c r="H1036" s="108"/>
      <c r="I1036" s="9"/>
      <c r="J1036" s="109"/>
    </row>
    <row r="1037" spans="8:10" s="37" customFormat="1">
      <c r="H1037" s="108"/>
      <c r="I1037" s="9"/>
      <c r="J1037" s="109"/>
    </row>
    <row r="1038" spans="8:10" s="37" customFormat="1">
      <c r="H1038" s="108"/>
      <c r="I1038" s="9"/>
      <c r="J1038" s="109"/>
    </row>
    <row r="1039" spans="8:10" s="37" customFormat="1">
      <c r="H1039" s="108"/>
      <c r="I1039" s="9"/>
      <c r="J1039" s="109"/>
    </row>
    <row r="1040" spans="8:10" s="37" customFormat="1">
      <c r="H1040" s="108"/>
      <c r="I1040" s="9"/>
      <c r="J1040" s="109"/>
    </row>
    <row r="1041" spans="8:10" s="37" customFormat="1">
      <c r="H1041" s="108"/>
      <c r="I1041" s="9"/>
      <c r="J1041" s="109"/>
    </row>
    <row r="1042" spans="8:10" s="37" customFormat="1">
      <c r="H1042" s="108"/>
      <c r="I1042" s="9"/>
      <c r="J1042" s="109"/>
    </row>
    <row r="1043" spans="8:10" s="37" customFormat="1">
      <c r="H1043" s="108"/>
      <c r="I1043" s="9"/>
      <c r="J1043" s="109"/>
    </row>
    <row r="1044" spans="8:10" s="37" customFormat="1">
      <c r="H1044" s="108"/>
      <c r="I1044" s="9"/>
      <c r="J1044" s="109"/>
    </row>
    <row r="1045" spans="8:10" s="37" customFormat="1">
      <c r="H1045" s="108"/>
      <c r="I1045" s="9"/>
      <c r="J1045" s="109"/>
    </row>
    <row r="1046" spans="8:10" s="37" customFormat="1">
      <c r="H1046" s="108"/>
      <c r="I1046" s="9"/>
      <c r="J1046" s="109"/>
    </row>
    <row r="1047" spans="8:10" s="37" customFormat="1">
      <c r="H1047" s="108"/>
      <c r="I1047" s="9"/>
      <c r="J1047" s="109"/>
    </row>
    <row r="1048" spans="8:10" s="37" customFormat="1">
      <c r="H1048" s="108"/>
      <c r="I1048" s="9"/>
      <c r="J1048" s="109"/>
    </row>
    <row r="1049" spans="8:10" s="37" customFormat="1">
      <c r="H1049" s="108"/>
      <c r="I1049" s="9"/>
      <c r="J1049" s="109"/>
    </row>
    <row r="1050" spans="8:10" s="37" customFormat="1">
      <c r="H1050" s="108"/>
      <c r="I1050" s="9"/>
      <c r="J1050" s="109"/>
    </row>
    <row r="1051" spans="8:10" s="37" customFormat="1">
      <c r="H1051" s="108"/>
      <c r="I1051" s="9"/>
      <c r="J1051" s="109"/>
    </row>
    <row r="1052" spans="8:10" s="37" customFormat="1">
      <c r="H1052" s="108"/>
      <c r="I1052" s="9"/>
      <c r="J1052" s="109"/>
    </row>
    <row r="1053" spans="8:10" s="37" customFormat="1">
      <c r="H1053" s="108"/>
      <c r="I1053" s="9"/>
      <c r="J1053" s="109"/>
    </row>
    <row r="1054" spans="8:10" s="37" customFormat="1">
      <c r="H1054" s="108"/>
      <c r="I1054" s="9"/>
      <c r="J1054" s="109"/>
    </row>
    <row r="1055" spans="8:10" s="37" customFormat="1">
      <c r="H1055" s="108"/>
      <c r="I1055" s="9"/>
      <c r="J1055" s="109"/>
    </row>
    <row r="1056" spans="8:10" s="37" customFormat="1">
      <c r="H1056" s="108"/>
      <c r="I1056" s="9"/>
      <c r="J1056" s="109"/>
    </row>
    <row r="1057" spans="8:10" s="37" customFormat="1">
      <c r="H1057" s="108"/>
      <c r="I1057" s="9"/>
      <c r="J1057" s="109"/>
    </row>
    <row r="1058" spans="8:10" s="37" customFormat="1">
      <c r="H1058" s="108"/>
      <c r="I1058" s="9"/>
      <c r="J1058" s="109"/>
    </row>
    <row r="1059" spans="8:10" s="37" customFormat="1">
      <c r="H1059" s="108"/>
      <c r="I1059" s="9"/>
      <c r="J1059" s="109"/>
    </row>
    <row r="1060" spans="8:10" s="37" customFormat="1">
      <c r="H1060" s="108"/>
      <c r="I1060" s="9"/>
      <c r="J1060" s="109"/>
    </row>
    <row r="1061" spans="8:10" s="37" customFormat="1">
      <c r="H1061" s="108"/>
      <c r="I1061" s="9"/>
      <c r="J1061" s="109"/>
    </row>
    <row r="1062" spans="8:10" s="37" customFormat="1">
      <c r="H1062" s="108"/>
      <c r="I1062" s="9"/>
      <c r="J1062" s="109"/>
    </row>
    <row r="1063" spans="8:10" s="37" customFormat="1">
      <c r="H1063" s="108"/>
      <c r="I1063" s="9"/>
      <c r="J1063" s="109"/>
    </row>
    <row r="1064" spans="8:10" s="37" customFormat="1">
      <c r="H1064" s="108"/>
      <c r="I1064" s="9"/>
      <c r="J1064" s="109"/>
    </row>
    <row r="1065" spans="8:10" s="37" customFormat="1">
      <c r="H1065" s="108"/>
      <c r="I1065" s="9"/>
      <c r="J1065" s="109"/>
    </row>
    <row r="1066" spans="8:10" s="37" customFormat="1">
      <c r="H1066" s="108"/>
      <c r="I1066" s="9"/>
      <c r="J1066" s="109"/>
    </row>
    <row r="1067" spans="8:10" s="37" customFormat="1">
      <c r="H1067" s="108"/>
      <c r="I1067" s="9"/>
      <c r="J1067" s="109"/>
    </row>
    <row r="1068" spans="8:10" s="37" customFormat="1">
      <c r="H1068" s="108"/>
      <c r="I1068" s="9"/>
      <c r="J1068" s="109"/>
    </row>
    <row r="1069" spans="8:10" s="37" customFormat="1">
      <c r="H1069" s="108"/>
      <c r="I1069" s="9"/>
      <c r="J1069" s="109"/>
    </row>
    <row r="1070" spans="8:10" s="37" customFormat="1">
      <c r="H1070" s="108"/>
      <c r="I1070" s="9"/>
      <c r="J1070" s="109"/>
    </row>
    <row r="1071" spans="8:10" s="37" customFormat="1">
      <c r="H1071" s="108"/>
      <c r="I1071" s="9"/>
      <c r="J1071" s="109"/>
    </row>
    <row r="1072" spans="8:10" s="37" customFormat="1">
      <c r="H1072" s="108"/>
      <c r="I1072" s="9"/>
      <c r="J1072" s="109"/>
    </row>
    <row r="1073" spans="8:10" s="37" customFormat="1">
      <c r="H1073" s="108"/>
      <c r="I1073" s="9"/>
      <c r="J1073" s="109"/>
    </row>
    <row r="1074" spans="8:10" s="37" customFormat="1">
      <c r="H1074" s="108"/>
      <c r="I1074" s="9"/>
      <c r="J1074" s="109"/>
    </row>
    <row r="1075" spans="8:10" s="37" customFormat="1">
      <c r="H1075" s="108"/>
      <c r="I1075" s="9"/>
      <c r="J1075" s="109"/>
    </row>
    <row r="1076" spans="8:10" s="37" customFormat="1">
      <c r="H1076" s="108"/>
      <c r="I1076" s="9"/>
      <c r="J1076" s="109"/>
    </row>
    <row r="1077" spans="8:10" s="37" customFormat="1">
      <c r="H1077" s="108"/>
      <c r="I1077" s="9"/>
      <c r="J1077" s="109"/>
    </row>
    <row r="1078" spans="8:10" s="37" customFormat="1">
      <c r="H1078" s="108"/>
      <c r="I1078" s="9"/>
      <c r="J1078" s="109"/>
    </row>
    <row r="1079" spans="8:10" s="37" customFormat="1">
      <c r="H1079" s="108"/>
      <c r="I1079" s="9"/>
      <c r="J1079" s="109"/>
    </row>
    <row r="1080" spans="8:10" s="37" customFormat="1">
      <c r="H1080" s="108"/>
      <c r="I1080" s="9"/>
      <c r="J1080" s="109"/>
    </row>
    <row r="1081" spans="8:10" s="37" customFormat="1">
      <c r="H1081" s="108"/>
      <c r="I1081" s="9"/>
      <c r="J1081" s="109"/>
    </row>
    <row r="1082" spans="8:10" s="37" customFormat="1">
      <c r="H1082" s="108"/>
      <c r="I1082" s="9"/>
      <c r="J1082" s="109"/>
    </row>
    <row r="1083" spans="8:10" s="37" customFormat="1">
      <c r="H1083" s="108"/>
      <c r="I1083" s="9"/>
      <c r="J1083" s="109"/>
    </row>
    <row r="1084" spans="8:10" s="37" customFormat="1">
      <c r="H1084" s="108"/>
      <c r="I1084" s="9"/>
      <c r="J1084" s="109"/>
    </row>
    <row r="1085" spans="8:10" s="37" customFormat="1">
      <c r="H1085" s="108"/>
      <c r="I1085" s="9"/>
      <c r="J1085" s="109"/>
    </row>
    <row r="1086" spans="8:10" s="37" customFormat="1">
      <c r="H1086" s="108"/>
      <c r="I1086" s="9"/>
      <c r="J1086" s="109"/>
    </row>
    <row r="1087" spans="8:10" s="37" customFormat="1">
      <c r="H1087" s="108"/>
      <c r="I1087" s="9"/>
      <c r="J1087" s="109"/>
    </row>
    <row r="1088" spans="8:10" s="37" customFormat="1">
      <c r="H1088" s="108"/>
      <c r="I1088" s="9"/>
      <c r="J1088" s="109"/>
    </row>
    <row r="1089" spans="8:10" s="37" customFormat="1">
      <c r="H1089" s="108"/>
      <c r="I1089" s="9"/>
      <c r="J1089" s="109"/>
    </row>
    <row r="1090" spans="8:10" s="37" customFormat="1">
      <c r="H1090" s="108"/>
      <c r="I1090" s="9"/>
      <c r="J1090" s="109"/>
    </row>
    <row r="1091" spans="8:10" s="37" customFormat="1">
      <c r="H1091" s="108"/>
      <c r="I1091" s="9"/>
      <c r="J1091" s="109"/>
    </row>
    <row r="1092" spans="8:10" s="37" customFormat="1">
      <c r="H1092" s="108"/>
      <c r="I1092" s="9"/>
      <c r="J1092" s="109"/>
    </row>
    <row r="1093" spans="8:10" s="37" customFormat="1">
      <c r="H1093" s="108"/>
      <c r="I1093" s="9"/>
      <c r="J1093" s="109"/>
    </row>
    <row r="1094" spans="8:10" s="37" customFormat="1">
      <c r="H1094" s="108"/>
      <c r="I1094" s="9"/>
      <c r="J1094" s="109"/>
    </row>
    <row r="1095" spans="8:10" s="37" customFormat="1">
      <c r="H1095" s="108"/>
      <c r="I1095" s="9"/>
      <c r="J1095" s="109"/>
    </row>
    <row r="1096" spans="8:10" s="37" customFormat="1">
      <c r="H1096" s="108"/>
      <c r="I1096" s="9"/>
      <c r="J1096" s="109"/>
    </row>
    <row r="1097" spans="8:10" s="37" customFormat="1">
      <c r="H1097" s="108"/>
      <c r="I1097" s="9"/>
      <c r="J1097" s="109"/>
    </row>
    <row r="1098" spans="8:10" s="37" customFormat="1">
      <c r="H1098" s="108"/>
      <c r="I1098" s="9"/>
      <c r="J1098" s="109"/>
    </row>
    <row r="1099" spans="8:10" s="37" customFormat="1">
      <c r="H1099" s="108"/>
      <c r="I1099" s="9"/>
      <c r="J1099" s="109"/>
    </row>
    <row r="1100" spans="8:10" s="37" customFormat="1">
      <c r="H1100" s="108"/>
      <c r="I1100" s="9"/>
      <c r="J1100" s="109"/>
    </row>
    <row r="1101" spans="8:10" s="37" customFormat="1">
      <c r="H1101" s="108"/>
      <c r="I1101" s="9"/>
      <c r="J1101" s="109"/>
    </row>
    <row r="1102" spans="8:10" s="37" customFormat="1">
      <c r="H1102" s="108"/>
      <c r="I1102" s="9"/>
      <c r="J1102" s="109"/>
    </row>
    <row r="1103" spans="8:10" s="37" customFormat="1">
      <c r="H1103" s="108"/>
      <c r="I1103" s="9"/>
      <c r="J1103" s="109"/>
    </row>
    <row r="1104" spans="8:10" s="37" customFormat="1">
      <c r="H1104" s="108"/>
      <c r="I1104" s="9"/>
      <c r="J1104" s="109"/>
    </row>
    <row r="1105" spans="8:10" s="37" customFormat="1">
      <c r="H1105" s="108"/>
      <c r="I1105" s="9"/>
      <c r="J1105" s="109"/>
    </row>
    <row r="1106" spans="8:10" s="37" customFormat="1">
      <c r="H1106" s="108"/>
      <c r="I1106" s="9"/>
      <c r="J1106" s="109"/>
    </row>
    <row r="1107" spans="8:10" s="37" customFormat="1">
      <c r="H1107" s="108"/>
      <c r="I1107" s="9"/>
      <c r="J1107" s="109"/>
    </row>
    <row r="1108" spans="8:10" s="37" customFormat="1">
      <c r="H1108" s="108"/>
      <c r="I1108" s="9"/>
      <c r="J1108" s="109"/>
    </row>
    <row r="1109" spans="8:10" s="37" customFormat="1">
      <c r="H1109" s="108"/>
      <c r="I1109" s="9"/>
      <c r="J1109" s="109"/>
    </row>
    <row r="1110" spans="8:10" s="37" customFormat="1">
      <c r="H1110" s="108"/>
      <c r="I1110" s="9"/>
      <c r="J1110" s="109"/>
    </row>
    <row r="1111" spans="8:10" s="37" customFormat="1">
      <c r="H1111" s="108"/>
      <c r="I1111" s="9"/>
      <c r="J1111" s="109"/>
    </row>
    <row r="1112" spans="8:10" s="37" customFormat="1">
      <c r="H1112" s="108"/>
      <c r="I1112" s="9"/>
      <c r="J1112" s="109"/>
    </row>
    <row r="1113" spans="8:10" s="37" customFormat="1">
      <c r="H1113" s="108"/>
      <c r="I1113" s="9"/>
      <c r="J1113" s="109"/>
    </row>
    <row r="1114" spans="8:10" s="37" customFormat="1">
      <c r="H1114" s="108"/>
      <c r="I1114" s="9"/>
      <c r="J1114" s="109"/>
    </row>
    <row r="1115" spans="8:10" s="37" customFormat="1">
      <c r="H1115" s="108"/>
      <c r="I1115" s="9"/>
      <c r="J1115" s="109"/>
    </row>
    <row r="1116" spans="8:10" s="37" customFormat="1">
      <c r="H1116" s="108"/>
      <c r="I1116" s="9"/>
      <c r="J1116" s="109"/>
    </row>
    <row r="1117" spans="8:10" s="37" customFormat="1">
      <c r="H1117" s="108"/>
      <c r="I1117" s="9"/>
      <c r="J1117" s="109"/>
    </row>
    <row r="1118" spans="8:10" s="37" customFormat="1">
      <c r="H1118" s="108"/>
      <c r="I1118" s="9"/>
      <c r="J1118" s="109"/>
    </row>
    <row r="1119" spans="8:10" s="37" customFormat="1">
      <c r="H1119" s="108"/>
      <c r="I1119" s="9"/>
      <c r="J1119" s="109"/>
    </row>
    <row r="1120" spans="8:10" s="37" customFormat="1">
      <c r="H1120" s="108"/>
      <c r="I1120" s="9"/>
      <c r="J1120" s="109"/>
    </row>
    <row r="1121" spans="1:10" s="37" customFormat="1">
      <c r="H1121" s="108"/>
      <c r="I1121" s="9"/>
      <c r="J1121" s="109"/>
    </row>
    <row r="1122" spans="1:10" s="37" customFormat="1">
      <c r="H1122" s="108"/>
      <c r="I1122" s="9"/>
      <c r="J1122" s="109"/>
    </row>
    <row r="1123" spans="1:10" s="37" customFormat="1">
      <c r="H1123" s="108"/>
      <c r="I1123" s="9"/>
      <c r="J1123" s="109"/>
    </row>
    <row r="1124" spans="1:10" s="37" customFormat="1">
      <c r="H1124" s="108"/>
      <c r="I1124" s="9"/>
      <c r="J1124" s="109"/>
    </row>
    <row r="1125" spans="1:10" s="37" customFormat="1">
      <c r="H1125" s="108"/>
      <c r="I1125" s="9"/>
      <c r="J1125" s="109"/>
    </row>
    <row r="1126" spans="1:10" s="37" customFormat="1">
      <c r="H1126" s="108"/>
      <c r="I1126" s="9"/>
      <c r="J1126" s="109"/>
    </row>
    <row r="1127" spans="1:10" s="37" customFormat="1">
      <c r="H1127" s="108"/>
      <c r="I1127" s="9"/>
      <c r="J1127" s="109"/>
    </row>
    <row r="1128" spans="1:10" s="37" customFormat="1">
      <c r="H1128" s="108"/>
      <c r="I1128" s="9"/>
      <c r="J1128" s="109"/>
    </row>
    <row r="1129" spans="1:10" s="37" customFormat="1">
      <c r="H1129" s="108"/>
      <c r="I1129" s="9"/>
      <c r="J1129" s="109"/>
    </row>
    <row r="1130" spans="1:10" ht="15.75">
      <c r="A1130" s="37"/>
      <c r="B1130" s="37"/>
      <c r="C1130" s="37"/>
      <c r="D1130" s="37"/>
      <c r="E1130" s="37"/>
      <c r="F1130" s="37"/>
      <c r="G1130" s="37"/>
      <c r="H1130" s="108"/>
      <c r="J1130" s="109"/>
    </row>
  </sheetData>
  <mergeCells count="942">
    <mergeCell ref="A1:J1"/>
    <mergeCell ref="A8:J8"/>
    <mergeCell ref="A10:J10"/>
    <mergeCell ref="A12:J12"/>
    <mergeCell ref="B13:H13"/>
    <mergeCell ref="B14:F14"/>
    <mergeCell ref="B22:F22"/>
    <mergeCell ref="B23:F23"/>
    <mergeCell ref="B24:F24"/>
    <mergeCell ref="B25:F25"/>
    <mergeCell ref="B26:H26"/>
    <mergeCell ref="B27:F27"/>
    <mergeCell ref="B15:F15"/>
    <mergeCell ref="B16:F16"/>
    <mergeCell ref="B17:H17"/>
    <mergeCell ref="B18:F18"/>
    <mergeCell ref="B19:F19"/>
    <mergeCell ref="B21:F21"/>
    <mergeCell ref="B34:F34"/>
    <mergeCell ref="B35:F35"/>
    <mergeCell ref="B36:F36"/>
    <mergeCell ref="B37:H37"/>
    <mergeCell ref="B39:G39"/>
    <mergeCell ref="B40:G40"/>
    <mergeCell ref="B28:F28"/>
    <mergeCell ref="B29:F29"/>
    <mergeCell ref="B30:H30"/>
    <mergeCell ref="B31:F31"/>
    <mergeCell ref="B32:F32"/>
    <mergeCell ref="B33:F33"/>
    <mergeCell ref="G53:G54"/>
    <mergeCell ref="H53:H54"/>
    <mergeCell ref="I53:I54"/>
    <mergeCell ref="J53:J54"/>
    <mergeCell ref="A55:A57"/>
    <mergeCell ref="A58:A74"/>
    <mergeCell ref="A42:J42"/>
    <mergeCell ref="A43:J43"/>
    <mergeCell ref="A44:J44"/>
    <mergeCell ref="A45:J45"/>
    <mergeCell ref="A49:J50"/>
    <mergeCell ref="A53:A54"/>
    <mergeCell ref="B53:B54"/>
    <mergeCell ref="C53:D53"/>
    <mergeCell ref="E53:E54"/>
    <mergeCell ref="F53:F54"/>
    <mergeCell ref="H84:H85"/>
    <mergeCell ref="I84:I85"/>
    <mergeCell ref="J84:J85"/>
    <mergeCell ref="A86:A87"/>
    <mergeCell ref="B86:B87"/>
    <mergeCell ref="A88:A91"/>
    <mergeCell ref="A75:G75"/>
    <mergeCell ref="A76:I76"/>
    <mergeCell ref="A77:J77"/>
    <mergeCell ref="A78:J78"/>
    <mergeCell ref="A84:A85"/>
    <mergeCell ref="B84:B85"/>
    <mergeCell ref="C84:D84"/>
    <mergeCell ref="E84:E85"/>
    <mergeCell ref="F84:F85"/>
    <mergeCell ref="G84:G85"/>
    <mergeCell ref="C88:C90"/>
    <mergeCell ref="E88:E90"/>
    <mergeCell ref="G101:G102"/>
    <mergeCell ref="H101:H102"/>
    <mergeCell ref="I101:I102"/>
    <mergeCell ref="J101:J102"/>
    <mergeCell ref="A103:A106"/>
    <mergeCell ref="A107:I107"/>
    <mergeCell ref="A92:G92"/>
    <mergeCell ref="A93:I93"/>
    <mergeCell ref="A94:J94"/>
    <mergeCell ref="A95:J95"/>
    <mergeCell ref="A99:J99"/>
    <mergeCell ref="A101:A102"/>
    <mergeCell ref="B101:B102"/>
    <mergeCell ref="C101:D101"/>
    <mergeCell ref="E101:E102"/>
    <mergeCell ref="F101:F102"/>
    <mergeCell ref="H115:H116"/>
    <mergeCell ref="J115:J116"/>
    <mergeCell ref="A118:I118"/>
    <mergeCell ref="A119:H119"/>
    <mergeCell ref="A120:J120"/>
    <mergeCell ref="A121:J121"/>
    <mergeCell ref="A108:J108"/>
    <mergeCell ref="A109:J109"/>
    <mergeCell ref="A111:H111"/>
    <mergeCell ref="A113:E113"/>
    <mergeCell ref="A115:A116"/>
    <mergeCell ref="B115:B116"/>
    <mergeCell ref="C115:D115"/>
    <mergeCell ref="E115:E116"/>
    <mergeCell ref="F115:F116"/>
    <mergeCell ref="G115:G116"/>
    <mergeCell ref="I127:I128"/>
    <mergeCell ref="J127:J128"/>
    <mergeCell ref="A130:H130"/>
    <mergeCell ref="A131:J131"/>
    <mergeCell ref="A132:J132"/>
    <mergeCell ref="A136:J136"/>
    <mergeCell ref="A122:J122"/>
    <mergeCell ref="A124:H124"/>
    <mergeCell ref="A126:E126"/>
    <mergeCell ref="A127:A128"/>
    <mergeCell ref="B127:B128"/>
    <mergeCell ref="C127:D127"/>
    <mergeCell ref="E127:E128"/>
    <mergeCell ref="F127:F128"/>
    <mergeCell ref="G127:G128"/>
    <mergeCell ref="H127:H128"/>
    <mergeCell ref="A147:I147"/>
    <mergeCell ref="A148:I148"/>
    <mergeCell ref="A149:J149"/>
    <mergeCell ref="A150:J150"/>
    <mergeCell ref="A152:J152"/>
    <mergeCell ref="A156:J156"/>
    <mergeCell ref="H138:H139"/>
    <mergeCell ref="J138:J139"/>
    <mergeCell ref="A141:A143"/>
    <mergeCell ref="B141:B143"/>
    <mergeCell ref="C141:C143"/>
    <mergeCell ref="H146:I146"/>
    <mergeCell ref="A138:A139"/>
    <mergeCell ref="B138:B139"/>
    <mergeCell ref="C138:D138"/>
    <mergeCell ref="E138:E139"/>
    <mergeCell ref="F138:F139"/>
    <mergeCell ref="G138:G139"/>
    <mergeCell ref="H158:H159"/>
    <mergeCell ref="J158:J159"/>
    <mergeCell ref="A160:A161"/>
    <mergeCell ref="A162:I162"/>
    <mergeCell ref="A164:I164"/>
    <mergeCell ref="A165:I165"/>
    <mergeCell ref="A158:A159"/>
    <mergeCell ref="B158:B159"/>
    <mergeCell ref="C158:D158"/>
    <mergeCell ref="E158:E159"/>
    <mergeCell ref="F158:F159"/>
    <mergeCell ref="G158:G159"/>
    <mergeCell ref="A166:J166"/>
    <mergeCell ref="A167:J167"/>
    <mergeCell ref="A168:J168"/>
    <mergeCell ref="A172:J172"/>
    <mergeCell ref="A174:A175"/>
    <mergeCell ref="B174:B175"/>
    <mergeCell ref="C174:D174"/>
    <mergeCell ref="E174:E175"/>
    <mergeCell ref="F174:F175"/>
    <mergeCell ref="G174:G175"/>
    <mergeCell ref="A181:I181"/>
    <mergeCell ref="A182:I182"/>
    <mergeCell ref="A184:J184"/>
    <mergeCell ref="A185:J185"/>
    <mergeCell ref="A186:J186"/>
    <mergeCell ref="A187:F187"/>
    <mergeCell ref="H174:H175"/>
    <mergeCell ref="J174:J175"/>
    <mergeCell ref="A176:A178"/>
    <mergeCell ref="B176:B178"/>
    <mergeCell ref="C176:C178"/>
    <mergeCell ref="A179:I179"/>
    <mergeCell ref="A193:I193"/>
    <mergeCell ref="A194:H194"/>
    <mergeCell ref="A196:J196"/>
    <mergeCell ref="A197:J197"/>
    <mergeCell ref="A198:J198"/>
    <mergeCell ref="A199:J199"/>
    <mergeCell ref="A188:J188"/>
    <mergeCell ref="A190:A191"/>
    <mergeCell ref="B190:B191"/>
    <mergeCell ref="C190:D190"/>
    <mergeCell ref="E190:E191"/>
    <mergeCell ref="F190:F191"/>
    <mergeCell ref="G190:G191"/>
    <mergeCell ref="H190:H191"/>
    <mergeCell ref="J190:J191"/>
    <mergeCell ref="H201:H202"/>
    <mergeCell ref="J201:J202"/>
    <mergeCell ref="A203:A204"/>
    <mergeCell ref="A205:I205"/>
    <mergeCell ref="A206:I206"/>
    <mergeCell ref="A207:I207"/>
    <mergeCell ref="A201:A202"/>
    <mergeCell ref="B201:B202"/>
    <mergeCell ref="C201:D201"/>
    <mergeCell ref="E201:E202"/>
    <mergeCell ref="F201:F202"/>
    <mergeCell ref="G201:G202"/>
    <mergeCell ref="J215:J216"/>
    <mergeCell ref="A219:A226"/>
    <mergeCell ref="B219:B226"/>
    <mergeCell ref="C219:C226"/>
    <mergeCell ref="A227:I227"/>
    <mergeCell ref="A208:J208"/>
    <mergeCell ref="A209:J209"/>
    <mergeCell ref="A211:J211"/>
    <mergeCell ref="A215:A216"/>
    <mergeCell ref="B215:B216"/>
    <mergeCell ref="C215:D215"/>
    <mergeCell ref="E215:E216"/>
    <mergeCell ref="F215:F216"/>
    <mergeCell ref="G215:G216"/>
    <mergeCell ref="H215:H216"/>
    <mergeCell ref="A213:J213"/>
    <mergeCell ref="A231:J231"/>
    <mergeCell ref="A232:J232"/>
    <mergeCell ref="A234:H234"/>
    <mergeCell ref="A236:J236"/>
    <mergeCell ref="A238:A239"/>
    <mergeCell ref="B238:B239"/>
    <mergeCell ref="C238:D238"/>
    <mergeCell ref="E238:E239"/>
    <mergeCell ref="F238:F239"/>
    <mergeCell ref="G238:G239"/>
    <mergeCell ref="A247:I247"/>
    <mergeCell ref="A249:I249"/>
    <mergeCell ref="A250:J250"/>
    <mergeCell ref="A251:J251"/>
    <mergeCell ref="A252:J252"/>
    <mergeCell ref="A254:G254"/>
    <mergeCell ref="H238:H239"/>
    <mergeCell ref="J238:J239"/>
    <mergeCell ref="B240:B244"/>
    <mergeCell ref="C240:C244"/>
    <mergeCell ref="A245:I245"/>
    <mergeCell ref="A246:I246"/>
    <mergeCell ref="G257:G258"/>
    <mergeCell ref="H257:H258"/>
    <mergeCell ref="I257:I258"/>
    <mergeCell ref="J257:J258"/>
    <mergeCell ref="A264:J264"/>
    <mergeCell ref="A265:J265"/>
    <mergeCell ref="A256:E256"/>
    <mergeCell ref="A257:A258"/>
    <mergeCell ref="B257:B258"/>
    <mergeCell ref="C257:D257"/>
    <mergeCell ref="E257:E258"/>
    <mergeCell ref="F257:F258"/>
    <mergeCell ref="A275:I275"/>
    <mergeCell ref="A276:I276"/>
    <mergeCell ref="A277:I277"/>
    <mergeCell ref="A278:J278"/>
    <mergeCell ref="A281:I281"/>
    <mergeCell ref="A282:I282"/>
    <mergeCell ref="A266:J266"/>
    <mergeCell ref="A270:J270"/>
    <mergeCell ref="A272:A273"/>
    <mergeCell ref="B272:B273"/>
    <mergeCell ref="C272:D272"/>
    <mergeCell ref="E272:E273"/>
    <mergeCell ref="F272:F273"/>
    <mergeCell ref="G272:G273"/>
    <mergeCell ref="H272:H273"/>
    <mergeCell ref="J272:J273"/>
    <mergeCell ref="A283:J283"/>
    <mergeCell ref="A284:J284"/>
    <mergeCell ref="A285:J285"/>
    <mergeCell ref="A289:J289"/>
    <mergeCell ref="A291:A292"/>
    <mergeCell ref="B291:B292"/>
    <mergeCell ref="C291:D291"/>
    <mergeCell ref="E291:E292"/>
    <mergeCell ref="F291:F292"/>
    <mergeCell ref="G291:G292"/>
    <mergeCell ref="H291:H292"/>
    <mergeCell ref="J291:J292"/>
    <mergeCell ref="A304:I304"/>
    <mergeCell ref="A305:J305"/>
    <mergeCell ref="A306:J306"/>
    <mergeCell ref="A309:A310"/>
    <mergeCell ref="B309:B310"/>
    <mergeCell ref="C309:D309"/>
    <mergeCell ref="E309:E310"/>
    <mergeCell ref="F309:F310"/>
    <mergeCell ref="A318:I318"/>
    <mergeCell ref="A319:J319"/>
    <mergeCell ref="A320:J320"/>
    <mergeCell ref="A321:J321"/>
    <mergeCell ref="A322:J322"/>
    <mergeCell ref="A327:I327"/>
    <mergeCell ref="G309:G310"/>
    <mergeCell ref="H309:H310"/>
    <mergeCell ref="J309:J310"/>
    <mergeCell ref="A311:I311"/>
    <mergeCell ref="A315:I315"/>
    <mergeCell ref="A317:I317"/>
    <mergeCell ref="H329:H330"/>
    <mergeCell ref="J329:J330"/>
    <mergeCell ref="A332:I332"/>
    <mergeCell ref="A333:I333"/>
    <mergeCell ref="A334:J334"/>
    <mergeCell ref="A337:J337"/>
    <mergeCell ref="A329:A330"/>
    <mergeCell ref="B329:B330"/>
    <mergeCell ref="C329:D329"/>
    <mergeCell ref="E329:E330"/>
    <mergeCell ref="F329:F330"/>
    <mergeCell ref="G329:G330"/>
    <mergeCell ref="A338:J338"/>
    <mergeCell ref="A339:J339"/>
    <mergeCell ref="A340:J340"/>
    <mergeCell ref="A341:J341"/>
    <mergeCell ref="A343:A344"/>
    <mergeCell ref="B343:B344"/>
    <mergeCell ref="C343:D343"/>
    <mergeCell ref="E343:E344"/>
    <mergeCell ref="F343:F344"/>
    <mergeCell ref="G343:G344"/>
    <mergeCell ref="A350:J350"/>
    <mergeCell ref="A351:J351"/>
    <mergeCell ref="A352:J352"/>
    <mergeCell ref="A353:H353"/>
    <mergeCell ref="A354:G354"/>
    <mergeCell ref="A355:G355"/>
    <mergeCell ref="H343:H344"/>
    <mergeCell ref="J343:J344"/>
    <mergeCell ref="B345:B346"/>
    <mergeCell ref="A347:I347"/>
    <mergeCell ref="A348:I348"/>
    <mergeCell ref="A349:J349"/>
    <mergeCell ref="H357:H358"/>
    <mergeCell ref="I357:I358"/>
    <mergeCell ref="J357:J358"/>
    <mergeCell ref="A360:I360"/>
    <mergeCell ref="A361:J361"/>
    <mergeCell ref="A364:J364"/>
    <mergeCell ref="A357:A358"/>
    <mergeCell ref="B357:B358"/>
    <mergeCell ref="C357:D357"/>
    <mergeCell ref="E357:E358"/>
    <mergeCell ref="F357:F358"/>
    <mergeCell ref="G357:G358"/>
    <mergeCell ref="A365:J365"/>
    <mergeCell ref="A366:J366"/>
    <mergeCell ref="A367:J367"/>
    <mergeCell ref="A369:A370"/>
    <mergeCell ref="B369:B370"/>
    <mergeCell ref="C369:D369"/>
    <mergeCell ref="E369:E370"/>
    <mergeCell ref="F369:F370"/>
    <mergeCell ref="G369:G370"/>
    <mergeCell ref="H369:H370"/>
    <mergeCell ref="A376:I376"/>
    <mergeCell ref="A377:J377"/>
    <mergeCell ref="A378:XFD378"/>
    <mergeCell ref="A379:J379"/>
    <mergeCell ref="A380:J380"/>
    <mergeCell ref="A381:J381"/>
    <mergeCell ref="J369:J370"/>
    <mergeCell ref="A371:A373"/>
    <mergeCell ref="B371:B373"/>
    <mergeCell ref="C371:C373"/>
    <mergeCell ref="A374:I374"/>
    <mergeCell ref="A375:I375"/>
    <mergeCell ref="H387:H388"/>
    <mergeCell ref="J387:J388"/>
    <mergeCell ref="A390:I390"/>
    <mergeCell ref="A391:I391"/>
    <mergeCell ref="A392:J392"/>
    <mergeCell ref="A393:J393"/>
    <mergeCell ref="A382:J382"/>
    <mergeCell ref="A383:J383"/>
    <mergeCell ref="A384:J384"/>
    <mergeCell ref="A385:J385"/>
    <mergeCell ref="A387:A388"/>
    <mergeCell ref="B387:B388"/>
    <mergeCell ref="C387:D387"/>
    <mergeCell ref="E387:E388"/>
    <mergeCell ref="F387:F388"/>
    <mergeCell ref="G387:G388"/>
    <mergeCell ref="H400:H401"/>
    <mergeCell ref="J400:J401"/>
    <mergeCell ref="A403:I403"/>
    <mergeCell ref="A404:I404"/>
    <mergeCell ref="A405:J405"/>
    <mergeCell ref="A407:J407"/>
    <mergeCell ref="A395:J395"/>
    <mergeCell ref="A396:J396"/>
    <mergeCell ref="A397:J397"/>
    <mergeCell ref="A398:J398"/>
    <mergeCell ref="A400:A401"/>
    <mergeCell ref="B400:B401"/>
    <mergeCell ref="C400:D400"/>
    <mergeCell ref="E400:E401"/>
    <mergeCell ref="F400:F401"/>
    <mergeCell ref="G400:G401"/>
    <mergeCell ref="J412:J413"/>
    <mergeCell ref="A419:J419"/>
    <mergeCell ref="A420:J420"/>
    <mergeCell ref="A421:J421"/>
    <mergeCell ref="A422:J422"/>
    <mergeCell ref="A408:J408"/>
    <mergeCell ref="A409:J409"/>
    <mergeCell ref="A410:J410"/>
    <mergeCell ref="A412:A413"/>
    <mergeCell ref="B412:B413"/>
    <mergeCell ref="C412:D412"/>
    <mergeCell ref="E412:E413"/>
    <mergeCell ref="F412:F413"/>
    <mergeCell ref="G412:G413"/>
    <mergeCell ref="H412:H413"/>
    <mergeCell ref="A428:I428"/>
    <mergeCell ref="A430:J430"/>
    <mergeCell ref="A431:J431"/>
    <mergeCell ref="A433:J433"/>
    <mergeCell ref="A434:J434"/>
    <mergeCell ref="A435:J435"/>
    <mergeCell ref="A423:J423"/>
    <mergeCell ref="A425:A426"/>
    <mergeCell ref="B425:B426"/>
    <mergeCell ref="C425:D425"/>
    <mergeCell ref="E425:E426"/>
    <mergeCell ref="F425:F426"/>
    <mergeCell ref="G425:G426"/>
    <mergeCell ref="H425:H426"/>
    <mergeCell ref="J425:J426"/>
    <mergeCell ref="G445:G446"/>
    <mergeCell ref="H445:H446"/>
    <mergeCell ref="J445:J446"/>
    <mergeCell ref="A448:I448"/>
    <mergeCell ref="A449:J449"/>
    <mergeCell ref="A450:J450"/>
    <mergeCell ref="C436:J436"/>
    <mergeCell ref="C437:I437"/>
    <mergeCell ref="A442:J442"/>
    <mergeCell ref="A443:J443"/>
    <mergeCell ref="A444:J444"/>
    <mergeCell ref="A445:A446"/>
    <mergeCell ref="B445:B446"/>
    <mergeCell ref="C445:D445"/>
    <mergeCell ref="E445:E446"/>
    <mergeCell ref="F445:F446"/>
    <mergeCell ref="G458:G459"/>
    <mergeCell ref="H458:H459"/>
    <mergeCell ref="J458:J459"/>
    <mergeCell ref="A461:I461"/>
    <mergeCell ref="A463:J463"/>
    <mergeCell ref="A464:J464"/>
    <mergeCell ref="A452:J452"/>
    <mergeCell ref="A453:J453"/>
    <mergeCell ref="A454:J454"/>
    <mergeCell ref="A455:J455"/>
    <mergeCell ref="A456:J456"/>
    <mergeCell ref="A458:A459"/>
    <mergeCell ref="B458:B459"/>
    <mergeCell ref="C458:D458"/>
    <mergeCell ref="E458:E459"/>
    <mergeCell ref="F458:F459"/>
    <mergeCell ref="J473:J474"/>
    <mergeCell ref="A477:I477"/>
    <mergeCell ref="A479:J479"/>
    <mergeCell ref="A480:J480"/>
    <mergeCell ref="A481:J481"/>
    <mergeCell ref="A483:J483"/>
    <mergeCell ref="A465:J465"/>
    <mergeCell ref="A467:J467"/>
    <mergeCell ref="A471:J471"/>
    <mergeCell ref="A473:A474"/>
    <mergeCell ref="B473:B474"/>
    <mergeCell ref="C473:D473"/>
    <mergeCell ref="E473:E474"/>
    <mergeCell ref="F473:F474"/>
    <mergeCell ref="G473:G474"/>
    <mergeCell ref="H473:H474"/>
    <mergeCell ref="J488:J489"/>
    <mergeCell ref="A491:I491"/>
    <mergeCell ref="A493:I493"/>
    <mergeCell ref="A494:I494"/>
    <mergeCell ref="A496:J496"/>
    <mergeCell ref="A497:J497"/>
    <mergeCell ref="A484:J484"/>
    <mergeCell ref="A485:J485"/>
    <mergeCell ref="A486:J486"/>
    <mergeCell ref="A488:A489"/>
    <mergeCell ref="B488:B489"/>
    <mergeCell ref="C488:D488"/>
    <mergeCell ref="E488:E489"/>
    <mergeCell ref="F488:F489"/>
    <mergeCell ref="G488:G489"/>
    <mergeCell ref="H488:H489"/>
    <mergeCell ref="G504:G505"/>
    <mergeCell ref="H504:H505"/>
    <mergeCell ref="J504:J505"/>
    <mergeCell ref="A507:I507"/>
    <mergeCell ref="A509:J509"/>
    <mergeCell ref="A510:J510"/>
    <mergeCell ref="A498:J498"/>
    <mergeCell ref="A499:J499"/>
    <mergeCell ref="A500:J500"/>
    <mergeCell ref="A501:J501"/>
    <mergeCell ref="A502:J502"/>
    <mergeCell ref="A504:A505"/>
    <mergeCell ref="B504:B505"/>
    <mergeCell ref="C504:D504"/>
    <mergeCell ref="E504:E505"/>
    <mergeCell ref="F504:F505"/>
    <mergeCell ref="H517:H518"/>
    <mergeCell ref="J517:J518"/>
    <mergeCell ref="A519:A520"/>
    <mergeCell ref="A521:I521"/>
    <mergeCell ref="A522:J522"/>
    <mergeCell ref="A524:J524"/>
    <mergeCell ref="A511:J511"/>
    <mergeCell ref="A512:J512"/>
    <mergeCell ref="A513:J513"/>
    <mergeCell ref="A514:J514"/>
    <mergeCell ref="A517:A518"/>
    <mergeCell ref="B517:B518"/>
    <mergeCell ref="C517:D517"/>
    <mergeCell ref="E517:E518"/>
    <mergeCell ref="F517:F518"/>
    <mergeCell ref="G517:G518"/>
    <mergeCell ref="B519:B520"/>
    <mergeCell ref="C519:C520"/>
    <mergeCell ref="F519:F520"/>
    <mergeCell ref="G519:G520"/>
    <mergeCell ref="H519:H520"/>
    <mergeCell ref="I519:I520"/>
    <mergeCell ref="J519:J520"/>
    <mergeCell ref="A536:J536"/>
    <mergeCell ref="A537:J537"/>
    <mergeCell ref="A538:J538"/>
    <mergeCell ref="A539:J539"/>
    <mergeCell ref="A540:J540"/>
    <mergeCell ref="A541:J541"/>
    <mergeCell ref="A525:J525"/>
    <mergeCell ref="A527:J527"/>
    <mergeCell ref="A528:J528"/>
    <mergeCell ref="A529:J529"/>
    <mergeCell ref="C531:D531"/>
    <mergeCell ref="A534:I534"/>
    <mergeCell ref="A542:J542"/>
    <mergeCell ref="A544:A545"/>
    <mergeCell ref="B544:B545"/>
    <mergeCell ref="C544:D544"/>
    <mergeCell ref="E544:E545"/>
    <mergeCell ref="F544:F545"/>
    <mergeCell ref="G544:G545"/>
    <mergeCell ref="H544:H545"/>
    <mergeCell ref="I544:I545"/>
    <mergeCell ref="J544:J545"/>
    <mergeCell ref="H552:H553"/>
    <mergeCell ref="J552:J553"/>
    <mergeCell ref="A555:I555"/>
    <mergeCell ref="A556:I556"/>
    <mergeCell ref="A557:J557"/>
    <mergeCell ref="A559:J559"/>
    <mergeCell ref="A547:J547"/>
    <mergeCell ref="A548:J548"/>
    <mergeCell ref="A549:J549"/>
    <mergeCell ref="A550:J550"/>
    <mergeCell ref="A552:A553"/>
    <mergeCell ref="B552:B553"/>
    <mergeCell ref="C552:D552"/>
    <mergeCell ref="E552:E553"/>
    <mergeCell ref="F552:F553"/>
    <mergeCell ref="G552:G553"/>
    <mergeCell ref="I564:I565"/>
    <mergeCell ref="J564:J565"/>
    <mergeCell ref="A566:A570"/>
    <mergeCell ref="A571:I571"/>
    <mergeCell ref="A573:J573"/>
    <mergeCell ref="A574:J574"/>
    <mergeCell ref="A560:J560"/>
    <mergeCell ref="A561:J561"/>
    <mergeCell ref="A562:J562"/>
    <mergeCell ref="A564:A565"/>
    <mergeCell ref="B564:B565"/>
    <mergeCell ref="C564:D564"/>
    <mergeCell ref="E564:E565"/>
    <mergeCell ref="F564:F565"/>
    <mergeCell ref="G564:G565"/>
    <mergeCell ref="H564:H565"/>
    <mergeCell ref="A581:I581"/>
    <mergeCell ref="A582:I582"/>
    <mergeCell ref="A583:J583"/>
    <mergeCell ref="A584:J584"/>
    <mergeCell ref="A585:J585"/>
    <mergeCell ref="A586:J586"/>
    <mergeCell ref="A575:J575"/>
    <mergeCell ref="A576:J576"/>
    <mergeCell ref="A578:A579"/>
    <mergeCell ref="B578:B579"/>
    <mergeCell ref="C578:D578"/>
    <mergeCell ref="E578:E579"/>
    <mergeCell ref="F578:F579"/>
    <mergeCell ref="G578:G579"/>
    <mergeCell ref="H578:H579"/>
    <mergeCell ref="J578:J579"/>
    <mergeCell ref="A587:J587"/>
    <mergeCell ref="A589:A590"/>
    <mergeCell ref="B589:B590"/>
    <mergeCell ref="C589:D589"/>
    <mergeCell ref="E589:E590"/>
    <mergeCell ref="F589:F590"/>
    <mergeCell ref="G589:G590"/>
    <mergeCell ref="H589:H590"/>
    <mergeCell ref="I589:I590"/>
    <mergeCell ref="J589:J590"/>
    <mergeCell ref="H597:H598"/>
    <mergeCell ref="I597:I598"/>
    <mergeCell ref="J597:J598"/>
    <mergeCell ref="A599:A602"/>
    <mergeCell ref="A603:J603"/>
    <mergeCell ref="A604:J604"/>
    <mergeCell ref="A592:J592"/>
    <mergeCell ref="A593:J593"/>
    <mergeCell ref="A594:J594"/>
    <mergeCell ref="A595:J595"/>
    <mergeCell ref="A597:A598"/>
    <mergeCell ref="B597:B598"/>
    <mergeCell ref="C597:D597"/>
    <mergeCell ref="E597:E598"/>
    <mergeCell ref="F597:F598"/>
    <mergeCell ref="G597:G598"/>
    <mergeCell ref="J607:J608"/>
    <mergeCell ref="A609:A616"/>
    <mergeCell ref="B609:B616"/>
    <mergeCell ref="A619:J619"/>
    <mergeCell ref="A620:J620"/>
    <mergeCell ref="A621:J621"/>
    <mergeCell ref="A605:J605"/>
    <mergeCell ref="A606:J606"/>
    <mergeCell ref="A607:A608"/>
    <mergeCell ref="B607:B608"/>
    <mergeCell ref="C607:D607"/>
    <mergeCell ref="E607:E608"/>
    <mergeCell ref="F607:F608"/>
    <mergeCell ref="G607:G608"/>
    <mergeCell ref="H607:H608"/>
    <mergeCell ref="I607:I608"/>
    <mergeCell ref="A625:A629"/>
    <mergeCell ref="B626:I626"/>
    <mergeCell ref="B628:I628"/>
    <mergeCell ref="A630:I630"/>
    <mergeCell ref="A632:J632"/>
    <mergeCell ref="A633:J633"/>
    <mergeCell ref="A622:J622"/>
    <mergeCell ref="A623:A624"/>
    <mergeCell ref="B623:B624"/>
    <mergeCell ref="C623:D623"/>
    <mergeCell ref="E623:E624"/>
    <mergeCell ref="F623:F624"/>
    <mergeCell ref="G623:G624"/>
    <mergeCell ref="H623:H624"/>
    <mergeCell ref="J623:J624"/>
    <mergeCell ref="A634:J634"/>
    <mergeCell ref="A635:J635"/>
    <mergeCell ref="A636:J636"/>
    <mergeCell ref="A637:A638"/>
    <mergeCell ref="B637:B638"/>
    <mergeCell ref="C637:D637"/>
    <mergeCell ref="E637:E638"/>
    <mergeCell ref="F637:F638"/>
    <mergeCell ref="G637:G638"/>
    <mergeCell ref="H637:H638"/>
    <mergeCell ref="A650:I650"/>
    <mergeCell ref="A653:J653"/>
    <mergeCell ref="A654:J654"/>
    <mergeCell ref="A655:J655"/>
    <mergeCell ref="A656:J656"/>
    <mergeCell ref="A657:J657"/>
    <mergeCell ref="J637:J638"/>
    <mergeCell ref="B639:B645"/>
    <mergeCell ref="A640:A643"/>
    <mergeCell ref="A647:J647"/>
    <mergeCell ref="A648:I648"/>
    <mergeCell ref="A649:I649"/>
    <mergeCell ref="A652:J652"/>
    <mergeCell ref="A662:A675"/>
    <mergeCell ref="J662:J675"/>
    <mergeCell ref="A676:I677"/>
    <mergeCell ref="A678:I678"/>
    <mergeCell ref="A680:J680"/>
    <mergeCell ref="A681:J681"/>
    <mergeCell ref="A658:J658"/>
    <mergeCell ref="A660:A661"/>
    <mergeCell ref="B660:B661"/>
    <mergeCell ref="C660:D660"/>
    <mergeCell ref="E660:E661"/>
    <mergeCell ref="F660:F661"/>
    <mergeCell ref="G660:G661"/>
    <mergeCell ref="H660:H661"/>
    <mergeCell ref="J660:J661"/>
    <mergeCell ref="H687:H688"/>
    <mergeCell ref="J687:J688"/>
    <mergeCell ref="A689:A690"/>
    <mergeCell ref="A691:I691"/>
    <mergeCell ref="A693:J693"/>
    <mergeCell ref="A695:J695"/>
    <mergeCell ref="A682:J682"/>
    <mergeCell ref="A683:J683"/>
    <mergeCell ref="A684:J684"/>
    <mergeCell ref="A685:J685"/>
    <mergeCell ref="A687:A688"/>
    <mergeCell ref="B687:B688"/>
    <mergeCell ref="C687:D687"/>
    <mergeCell ref="E687:E688"/>
    <mergeCell ref="F687:F688"/>
    <mergeCell ref="G687:G688"/>
    <mergeCell ref="G703:G704"/>
    <mergeCell ref="H703:H704"/>
    <mergeCell ref="I703:I704"/>
    <mergeCell ref="J703:J704"/>
    <mergeCell ref="A705:A708"/>
    <mergeCell ref="A709:J709"/>
    <mergeCell ref="A696:J696"/>
    <mergeCell ref="A697:J697"/>
    <mergeCell ref="A698:J698"/>
    <mergeCell ref="A699:J699"/>
    <mergeCell ref="A701:J701"/>
    <mergeCell ref="A703:A704"/>
    <mergeCell ref="B703:B704"/>
    <mergeCell ref="C703:D703"/>
    <mergeCell ref="E703:E704"/>
    <mergeCell ref="F703:F704"/>
    <mergeCell ref="J714:J715"/>
    <mergeCell ref="A720:I720"/>
    <mergeCell ref="A721:I721"/>
    <mergeCell ref="A723:J723"/>
    <mergeCell ref="A726:J726"/>
    <mergeCell ref="A727:J727"/>
    <mergeCell ref="A710:J710"/>
    <mergeCell ref="A711:J711"/>
    <mergeCell ref="A712:J712"/>
    <mergeCell ref="A714:A715"/>
    <mergeCell ref="B714:B715"/>
    <mergeCell ref="C714:D714"/>
    <mergeCell ref="E714:E715"/>
    <mergeCell ref="F714:F715"/>
    <mergeCell ref="G714:G715"/>
    <mergeCell ref="H714:H715"/>
    <mergeCell ref="H734:H735"/>
    <mergeCell ref="I734:I735"/>
    <mergeCell ref="J734:J735"/>
    <mergeCell ref="B736:B739"/>
    <mergeCell ref="A740:I740"/>
    <mergeCell ref="A741:I741"/>
    <mergeCell ref="A728:J728"/>
    <mergeCell ref="A729:J729"/>
    <mergeCell ref="A730:J730"/>
    <mergeCell ref="A732:J732"/>
    <mergeCell ref="A734:A735"/>
    <mergeCell ref="B734:B735"/>
    <mergeCell ref="C734:D734"/>
    <mergeCell ref="E734:E735"/>
    <mergeCell ref="F734:F735"/>
    <mergeCell ref="G734:G735"/>
    <mergeCell ref="G749:G750"/>
    <mergeCell ref="H749:H750"/>
    <mergeCell ref="J749:J750"/>
    <mergeCell ref="A752:I752"/>
    <mergeCell ref="A753:J753"/>
    <mergeCell ref="A754:J754"/>
    <mergeCell ref="A742:I742"/>
    <mergeCell ref="A744:J744"/>
    <mergeCell ref="A745:J745"/>
    <mergeCell ref="A746:J746"/>
    <mergeCell ref="A747:J747"/>
    <mergeCell ref="A749:A750"/>
    <mergeCell ref="B749:B750"/>
    <mergeCell ref="C749:D749"/>
    <mergeCell ref="E749:E750"/>
    <mergeCell ref="F749:F750"/>
    <mergeCell ref="A755:J755"/>
    <mergeCell ref="A756:A757"/>
    <mergeCell ref="B756:B757"/>
    <mergeCell ref="C756:D756"/>
    <mergeCell ref="E756:E757"/>
    <mergeCell ref="F756:F757"/>
    <mergeCell ref="G756:G757"/>
    <mergeCell ref="H756:H757"/>
    <mergeCell ref="J756:J757"/>
    <mergeCell ref="G771:G772"/>
    <mergeCell ref="H771:H772"/>
    <mergeCell ref="I771:I772"/>
    <mergeCell ref="J771:J772"/>
    <mergeCell ref="A773:A777"/>
    <mergeCell ref="A778:I778"/>
    <mergeCell ref="A765:J765"/>
    <mergeCell ref="A766:J766"/>
    <mergeCell ref="A767:J767"/>
    <mergeCell ref="A768:J768"/>
    <mergeCell ref="A769:G769"/>
    <mergeCell ref="A771:A772"/>
    <mergeCell ref="B771:B772"/>
    <mergeCell ref="C771:D771"/>
    <mergeCell ref="E771:E772"/>
    <mergeCell ref="F771:F772"/>
    <mergeCell ref="B773:B777"/>
    <mergeCell ref="G785:G786"/>
    <mergeCell ref="H785:H786"/>
    <mergeCell ref="J785:J786"/>
    <mergeCell ref="A789:I789"/>
    <mergeCell ref="A791:J791"/>
    <mergeCell ref="A792:J792"/>
    <mergeCell ref="A779:J779"/>
    <mergeCell ref="A780:J780"/>
    <mergeCell ref="A781:J781"/>
    <mergeCell ref="A782:J782"/>
    <mergeCell ref="A783:J783"/>
    <mergeCell ref="A785:A786"/>
    <mergeCell ref="B785:B786"/>
    <mergeCell ref="C785:D785"/>
    <mergeCell ref="E785:E786"/>
    <mergeCell ref="F785:F786"/>
    <mergeCell ref="G799:G800"/>
    <mergeCell ref="H799:H800"/>
    <mergeCell ref="J799:J800"/>
    <mergeCell ref="A803:I803"/>
    <mergeCell ref="A804:J804"/>
    <mergeCell ref="A805:J805"/>
    <mergeCell ref="A793:J793"/>
    <mergeCell ref="A794:J794"/>
    <mergeCell ref="A795:J795"/>
    <mergeCell ref="A796:J796"/>
    <mergeCell ref="A797:J797"/>
    <mergeCell ref="A799:A800"/>
    <mergeCell ref="B799:B800"/>
    <mergeCell ref="C799:D799"/>
    <mergeCell ref="E799:E800"/>
    <mergeCell ref="F799:F800"/>
    <mergeCell ref="I812:I813"/>
    <mergeCell ref="J812:J813"/>
    <mergeCell ref="A815:I815"/>
    <mergeCell ref="A817:J817"/>
    <mergeCell ref="A818:J818"/>
    <mergeCell ref="A819:J819"/>
    <mergeCell ref="A807:J807"/>
    <mergeCell ref="A808:J808"/>
    <mergeCell ref="A810:J810"/>
    <mergeCell ref="A812:A813"/>
    <mergeCell ref="B812:B813"/>
    <mergeCell ref="C812:D812"/>
    <mergeCell ref="E812:E813"/>
    <mergeCell ref="F812:F813"/>
    <mergeCell ref="G812:G813"/>
    <mergeCell ref="H812:H813"/>
    <mergeCell ref="A820:J820"/>
    <mergeCell ref="A822:A823"/>
    <mergeCell ref="B822:B823"/>
    <mergeCell ref="C822:D822"/>
    <mergeCell ref="E822:E823"/>
    <mergeCell ref="F822:F823"/>
    <mergeCell ref="G822:G823"/>
    <mergeCell ref="H822:H823"/>
    <mergeCell ref="J822:J823"/>
    <mergeCell ref="G833:G834"/>
    <mergeCell ref="H833:H834"/>
    <mergeCell ref="J833:J834"/>
    <mergeCell ref="A836:I836"/>
    <mergeCell ref="A838:I838"/>
    <mergeCell ref="A839:I839"/>
    <mergeCell ref="A827:I827"/>
    <mergeCell ref="A828:J828"/>
    <mergeCell ref="A829:J829"/>
    <mergeCell ref="A830:J830"/>
    <mergeCell ref="A831:J831"/>
    <mergeCell ref="A833:A834"/>
    <mergeCell ref="B833:B834"/>
    <mergeCell ref="C833:D833"/>
    <mergeCell ref="E833:E834"/>
    <mergeCell ref="F833:F834"/>
    <mergeCell ref="H845:H846"/>
    <mergeCell ref="J845:J846"/>
    <mergeCell ref="A848:I848"/>
    <mergeCell ref="A850:J850"/>
    <mergeCell ref="A851:J851"/>
    <mergeCell ref="A852:J852"/>
    <mergeCell ref="A840:J840"/>
    <mergeCell ref="A841:J841"/>
    <mergeCell ref="A842:J842"/>
    <mergeCell ref="A843:J843"/>
    <mergeCell ref="A845:A846"/>
    <mergeCell ref="B845:B846"/>
    <mergeCell ref="C845:D845"/>
    <mergeCell ref="E845:E846"/>
    <mergeCell ref="F845:F846"/>
    <mergeCell ref="G845:G846"/>
    <mergeCell ref="G876:G877"/>
    <mergeCell ref="J860:J861"/>
    <mergeCell ref="A864:I864"/>
    <mergeCell ref="A865:I865"/>
    <mergeCell ref="A866:I866"/>
    <mergeCell ref="A867:I867"/>
    <mergeCell ref="A869:J869"/>
    <mergeCell ref="A854:J854"/>
    <mergeCell ref="A856:I856"/>
    <mergeCell ref="A858:J858"/>
    <mergeCell ref="A860:A861"/>
    <mergeCell ref="B860:B861"/>
    <mergeCell ref="C860:D860"/>
    <mergeCell ref="E860:E861"/>
    <mergeCell ref="F860:F861"/>
    <mergeCell ref="G860:G861"/>
    <mergeCell ref="H860:H861"/>
    <mergeCell ref="A895:J895"/>
    <mergeCell ref="A896:C896"/>
    <mergeCell ref="A897:C897"/>
    <mergeCell ref="A898:J898"/>
    <mergeCell ref="A887:B887"/>
    <mergeCell ref="C887:J887"/>
    <mergeCell ref="A889:B889"/>
    <mergeCell ref="C889:J889"/>
    <mergeCell ref="C890:J890"/>
    <mergeCell ref="C891:J891"/>
    <mergeCell ref="A228:I228"/>
    <mergeCell ref="A229:I229"/>
    <mergeCell ref="A230:J230"/>
    <mergeCell ref="A248:I248"/>
    <mergeCell ref="A415:I415"/>
    <mergeCell ref="A416:I416"/>
    <mergeCell ref="A417:J417"/>
    <mergeCell ref="C892:J892"/>
    <mergeCell ref="C893:J893"/>
    <mergeCell ref="H876:H877"/>
    <mergeCell ref="J876:J877"/>
    <mergeCell ref="A880:I880"/>
    <mergeCell ref="A881:I881"/>
    <mergeCell ref="A882:J882"/>
    <mergeCell ref="A883:J883"/>
    <mergeCell ref="A870:J870"/>
    <mergeCell ref="A871:J871"/>
    <mergeCell ref="A872:H872"/>
    <mergeCell ref="A874:J874"/>
    <mergeCell ref="A876:A877"/>
    <mergeCell ref="B876:B877"/>
    <mergeCell ref="C876:D876"/>
    <mergeCell ref="E876:E877"/>
    <mergeCell ref="F876:F877"/>
    <mergeCell ref="A761:A762"/>
    <mergeCell ref="B761:B762"/>
    <mergeCell ref="C761:D761"/>
    <mergeCell ref="E761:E762"/>
    <mergeCell ref="F761:F762"/>
    <mergeCell ref="G761:G762"/>
    <mergeCell ref="H761:H762"/>
    <mergeCell ref="J761:J762"/>
    <mergeCell ref="A760:J760"/>
  </mergeCells>
  <printOptions horizontalCentered="1" verticalCentered="1"/>
  <pageMargins left="0.31496062992125984" right="0.11811023622047245" top="0.35433070866141736" bottom="0.15748031496062992" header="0.31496062992125984" footer="0.31496062992125984"/>
  <pageSetup paperSize="9" scale="85" orientation="landscape" r:id="rId1"/>
  <headerFooter>
    <oddFooter xml:space="preserve">&amp;L&amp;6Azienda Unità Sanitaria Locale 4 - Teramo&amp;C&amp;8&amp;P/&amp;N&amp;R&amp;7Inventario B.I. INDISPONIBILI aggiornato al 31.12.2017&amp;11 </oddFooter>
  </headerFooter>
  <rowBreaks count="74" manualBreakCount="74">
    <brk id="11" max="16383" man="1"/>
    <brk id="41" max="16383" man="1"/>
    <brk id="42" max="16383" man="1"/>
    <brk id="43" max="16383" man="1"/>
    <brk id="76" max="16383" man="1"/>
    <brk id="93" max="16383" man="1"/>
    <brk id="107" max="16383" man="1"/>
    <brk id="130" max="16383" man="1"/>
    <brk id="149" max="16383" man="1"/>
    <brk id="166" max="16383" man="1"/>
    <brk id="184" max="16383" man="1"/>
    <brk id="196" max="16383" man="1"/>
    <brk id="208" max="16383" man="1"/>
    <brk id="230" max="16383" man="1"/>
    <brk id="250" max="16383" man="1"/>
    <brk id="263" max="16383" man="1"/>
    <brk id="283" max="16383" man="1"/>
    <brk id="304" max="16383" man="1"/>
    <brk id="319" max="16383" man="1"/>
    <brk id="321" max="16383" man="1"/>
    <brk id="333" max="16383" man="1"/>
    <brk id="337" max="16383" man="1"/>
    <brk id="349" max="16383" man="1"/>
    <brk id="350" max="16383" man="1"/>
    <brk id="351" max="16383" man="1"/>
    <brk id="361" max="16383" man="1"/>
    <brk id="381" max="16383" man="1"/>
    <brk id="392" max="16383" man="1"/>
    <brk id="405" max="16383" man="1"/>
    <brk id="417" max="16383" man="1"/>
    <brk id="419" max="16383" man="1"/>
    <brk id="429" max="16383" man="1"/>
    <brk id="433" max="16383" man="1"/>
    <brk id="448" max="16383" man="1"/>
    <brk id="452" max="16383" man="1"/>
    <brk id="462" max="16383" man="1"/>
    <brk id="479" max="16383" man="1"/>
    <brk id="481" max="16383" man="1"/>
    <brk id="496" max="16383" man="1"/>
    <brk id="498" max="16383" man="1"/>
    <brk id="507" max="16383" man="1"/>
    <brk id="510" max="16383" man="1"/>
    <brk id="522" max="16383" man="1"/>
    <brk id="524" max="16383" man="1"/>
    <brk id="534" max="16383" man="1"/>
    <brk id="537" max="16383" man="1"/>
    <brk id="538" max="16383" man="1"/>
    <brk id="557" max="16383" man="1"/>
    <brk id="583" max="16383" man="1"/>
    <brk id="602" max="16383" man="1"/>
    <brk id="632" max="16383" man="1"/>
    <brk id="653" max="16383" man="1"/>
    <brk id="654" max="16383" man="1"/>
    <brk id="680" max="16383" man="1"/>
    <brk id="681" max="16383" man="1"/>
    <brk id="694" max="16383" man="1"/>
    <brk id="696" max="16383" man="1"/>
    <brk id="697" max="16383" man="1"/>
    <brk id="728" max="16383" man="1"/>
    <brk id="742" max="16383" man="1"/>
    <brk id="763" max="16383" man="1"/>
    <brk id="778" max="16383" man="1"/>
    <brk id="779" max="16383" man="1"/>
    <brk id="791" max="16383" man="1"/>
    <brk id="792" max="16383" man="1"/>
    <brk id="804" max="16383" man="1"/>
    <brk id="805" max="16383" man="1"/>
    <brk id="827" max="16383" man="1"/>
    <brk id="849" max="16383" man="1"/>
    <brk id="851" max="16383" man="1"/>
    <brk id="867" max="16383" man="1"/>
    <brk id="869" max="16383" man="1"/>
    <brk id="881" max="16383" man="1"/>
    <brk id="89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9"/>
  <sheetViews>
    <sheetView tabSelected="1" view="pageBreakPreview" topLeftCell="A97" zoomScale="87" zoomScaleNormal="100" zoomScaleSheetLayoutView="87" workbookViewId="0">
      <selection activeCell="N105" sqref="N105"/>
    </sheetView>
  </sheetViews>
  <sheetFormatPr defaultRowHeight="15"/>
  <cols>
    <col min="1" max="1" width="55.28515625" style="383" customWidth="1"/>
    <col min="2" max="2" width="25.140625" style="11" customWidth="1"/>
    <col min="3" max="3" width="28.5703125" style="11" customWidth="1"/>
    <col min="4" max="4" width="25.7109375" style="11" customWidth="1"/>
    <col min="5" max="5" width="24.28515625" style="11" customWidth="1"/>
    <col min="6" max="6" width="15" bestFit="1" customWidth="1"/>
    <col min="7" max="7" width="17.85546875" bestFit="1" customWidth="1"/>
    <col min="8" max="8" width="16" bestFit="1" customWidth="1"/>
  </cols>
  <sheetData>
    <row r="1" spans="1:5" s="303" customFormat="1" ht="41.25" customHeight="1" thickBot="1">
      <c r="A1" s="719" t="s">
        <v>538</v>
      </c>
      <c r="B1" s="720"/>
      <c r="C1" s="720"/>
      <c r="D1" s="721"/>
      <c r="E1" s="465"/>
    </row>
    <row r="2" spans="1:5" s="303" customFormat="1" ht="42.75" customHeight="1" thickBot="1">
      <c r="A2" s="304"/>
      <c r="B2" s="304"/>
      <c r="C2" s="304"/>
      <c r="D2" s="304"/>
      <c r="E2" s="304"/>
    </row>
    <row r="3" spans="1:5" s="305" customFormat="1" ht="24.75" customHeight="1" thickBot="1">
      <c r="A3" s="716" t="s">
        <v>539</v>
      </c>
      <c r="B3" s="717"/>
      <c r="C3" s="717"/>
      <c r="D3" s="718"/>
      <c r="E3" s="423"/>
    </row>
    <row r="4" spans="1:5" s="306" customFormat="1" ht="49.5" customHeight="1" thickBot="1">
      <c r="A4" s="419" t="s">
        <v>540</v>
      </c>
      <c r="B4" s="468" t="s">
        <v>541</v>
      </c>
      <c r="C4" s="469" t="s">
        <v>542</v>
      </c>
      <c r="D4" s="470" t="s">
        <v>543</v>
      </c>
      <c r="E4" s="424"/>
    </row>
    <row r="5" spans="1:5" s="308" customFormat="1" ht="28.5" customHeight="1">
      <c r="A5" s="725" t="s">
        <v>544</v>
      </c>
      <c r="B5" s="729">
        <v>57.75</v>
      </c>
      <c r="C5" s="307">
        <v>571354.03</v>
      </c>
      <c r="D5" s="422">
        <v>47767836.630000003</v>
      </c>
      <c r="E5" s="356"/>
    </row>
    <row r="6" spans="1:5" s="308" customFormat="1" ht="16.5" customHeight="1">
      <c r="A6" s="725"/>
      <c r="B6" s="729"/>
      <c r="C6" s="261"/>
      <c r="D6" s="426">
        <v>41357685.479999997</v>
      </c>
      <c r="E6" s="425"/>
    </row>
    <row r="7" spans="1:5" s="308" customFormat="1" ht="26.25" customHeight="1">
      <c r="A7" s="663"/>
      <c r="B7" s="730"/>
      <c r="C7" s="261"/>
      <c r="D7" s="427" t="s">
        <v>275</v>
      </c>
      <c r="E7" s="425"/>
    </row>
    <row r="8" spans="1:5" s="308" customFormat="1" ht="24.75" customHeight="1">
      <c r="A8" s="662" t="s">
        <v>545</v>
      </c>
      <c r="B8" s="731">
        <v>0</v>
      </c>
      <c r="C8" s="110"/>
      <c r="D8" s="110">
        <v>579467</v>
      </c>
      <c r="E8" s="356"/>
    </row>
    <row r="9" spans="1:5" s="308" customFormat="1" ht="24.75" customHeight="1">
      <c r="A9" s="725"/>
      <c r="B9" s="732"/>
      <c r="C9" s="261"/>
      <c r="D9" s="428">
        <v>356696.68</v>
      </c>
      <c r="E9" s="356"/>
    </row>
    <row r="10" spans="1:5" s="308" customFormat="1" ht="24.75" customHeight="1">
      <c r="A10" s="663"/>
      <c r="B10" s="733"/>
      <c r="C10" s="261"/>
      <c r="D10" s="427" t="s">
        <v>275</v>
      </c>
      <c r="E10" s="356"/>
    </row>
    <row r="11" spans="1:5" s="308" customFormat="1" ht="20.25" customHeight="1">
      <c r="A11" s="662" t="s">
        <v>546</v>
      </c>
      <c r="B11" s="731">
        <v>0</v>
      </c>
      <c r="C11" s="261"/>
      <c r="D11" s="49">
        <v>632269</v>
      </c>
      <c r="E11" s="150"/>
    </row>
    <row r="12" spans="1:5" s="308" customFormat="1" ht="27" customHeight="1">
      <c r="A12" s="725"/>
      <c r="B12" s="732"/>
      <c r="C12" s="261"/>
      <c r="D12" s="426">
        <v>810096.62</v>
      </c>
      <c r="E12" s="314"/>
    </row>
    <row r="13" spans="1:5" s="308" customFormat="1" ht="15.75" customHeight="1">
      <c r="A13" s="663"/>
      <c r="B13" s="733"/>
      <c r="C13" s="261"/>
      <c r="D13" s="427" t="s">
        <v>275</v>
      </c>
      <c r="E13" s="314"/>
    </row>
    <row r="14" spans="1:5" s="315" customFormat="1" ht="8.25" customHeight="1" thickBot="1">
      <c r="A14" s="471"/>
      <c r="B14" s="312"/>
      <c r="C14" s="313"/>
      <c r="D14" s="313"/>
      <c r="E14" s="314"/>
    </row>
    <row r="15" spans="1:5" s="260" customFormat="1" ht="25.5" customHeight="1">
      <c r="A15" s="472" t="s">
        <v>547</v>
      </c>
      <c r="B15" s="316">
        <f>SUM(B5:B11)</f>
        <v>57.75</v>
      </c>
      <c r="C15" s="317"/>
      <c r="D15" s="431"/>
      <c r="E15" s="429"/>
    </row>
    <row r="16" spans="1:5" s="260" customFormat="1" ht="26.25" customHeight="1">
      <c r="A16" s="473" t="s">
        <v>548</v>
      </c>
      <c r="B16" s="130"/>
      <c r="C16" s="318">
        <f>C5</f>
        <v>571354.03</v>
      </c>
      <c r="D16" s="432">
        <f>D5+D8+D11</f>
        <v>48979572.630000003</v>
      </c>
      <c r="E16" s="429"/>
    </row>
    <row r="17" spans="1:5" s="260" customFormat="1" ht="27.75" customHeight="1">
      <c r="A17" s="474" t="s">
        <v>549</v>
      </c>
      <c r="B17" s="319"/>
      <c r="C17" s="319"/>
      <c r="D17" s="433">
        <f>D6+D9+D12</f>
        <v>42524478.779999994</v>
      </c>
      <c r="E17" s="429"/>
    </row>
    <row r="18" spans="1:5" s="322" customFormat="1" ht="25.5" customHeight="1" thickBot="1">
      <c r="A18" s="320" t="s">
        <v>134</v>
      </c>
      <c r="B18" s="321">
        <f>SUM(B15:B17)</f>
        <v>57.75</v>
      </c>
      <c r="C18" s="321">
        <f>SUM(C15:C17)</f>
        <v>571354.03</v>
      </c>
      <c r="D18" s="434">
        <f>SUM(D15:D17)</f>
        <v>91504051.409999996</v>
      </c>
      <c r="E18" s="430"/>
    </row>
    <row r="19" spans="1:5" s="326" customFormat="1" ht="27" customHeight="1" thickBot="1">
      <c r="A19" s="323"/>
      <c r="B19" s="324"/>
      <c r="C19" s="324"/>
      <c r="D19" s="324"/>
      <c r="E19" s="324"/>
    </row>
    <row r="20" spans="1:5" s="303" customFormat="1" ht="32.25" customHeight="1" thickBot="1">
      <c r="A20" s="722" t="s">
        <v>538</v>
      </c>
      <c r="B20" s="723"/>
      <c r="C20" s="723"/>
      <c r="D20" s="724"/>
      <c r="E20" s="464"/>
    </row>
    <row r="21" spans="1:5" s="303" customFormat="1" ht="20.25" customHeight="1" thickBot="1">
      <c r="A21" s="304"/>
      <c r="B21" s="304"/>
      <c r="C21" s="304"/>
      <c r="D21" s="304"/>
      <c r="E21" s="304"/>
    </row>
    <row r="22" spans="1:5" s="305" customFormat="1" ht="32.25" customHeight="1" thickBot="1">
      <c r="A22" s="716" t="s">
        <v>550</v>
      </c>
      <c r="B22" s="717"/>
      <c r="C22" s="717"/>
      <c r="D22" s="718"/>
      <c r="E22" s="423"/>
    </row>
    <row r="23" spans="1:5" s="306" customFormat="1" ht="46.5" customHeight="1" thickBot="1">
      <c r="A23" s="419" t="s">
        <v>540</v>
      </c>
      <c r="B23" s="468" t="s">
        <v>541</v>
      </c>
      <c r="C23" s="469" t="s">
        <v>542</v>
      </c>
      <c r="D23" s="458" t="s">
        <v>543</v>
      </c>
      <c r="E23" s="424"/>
    </row>
    <row r="24" spans="1:5" s="308" customFormat="1" ht="19.5" customHeight="1">
      <c r="A24" s="725" t="s">
        <v>551</v>
      </c>
      <c r="B24" s="327">
        <v>313.5</v>
      </c>
      <c r="C24" s="307">
        <v>85448.84</v>
      </c>
      <c r="D24" s="110">
        <v>19708689.539999999</v>
      </c>
      <c r="E24" s="356"/>
    </row>
    <row r="25" spans="1:5" s="308" customFormat="1" ht="16.5" customHeight="1">
      <c r="A25" s="735"/>
      <c r="B25" s="328">
        <v>108000</v>
      </c>
      <c r="C25" s="261"/>
      <c r="D25" s="426">
        <v>8171293.2999999998</v>
      </c>
      <c r="E25" s="425"/>
    </row>
    <row r="26" spans="1:5" s="308" customFormat="1" ht="18" customHeight="1">
      <c r="A26" s="736"/>
      <c r="B26" s="329" t="s">
        <v>552</v>
      </c>
      <c r="C26" s="261"/>
      <c r="D26" s="426" t="s">
        <v>275</v>
      </c>
      <c r="E26" s="425"/>
    </row>
    <row r="27" spans="1:5" s="308" customFormat="1" ht="20.25" customHeight="1">
      <c r="A27" s="475" t="s">
        <v>553</v>
      </c>
      <c r="B27" s="330">
        <v>0</v>
      </c>
      <c r="C27" s="110"/>
      <c r="D27" s="110">
        <v>290529</v>
      </c>
      <c r="E27" s="356"/>
    </row>
    <row r="28" spans="1:5" s="308" customFormat="1" ht="19.5" customHeight="1">
      <c r="A28" s="475" t="s">
        <v>554</v>
      </c>
      <c r="B28" s="331">
        <v>0</v>
      </c>
      <c r="C28" s="110"/>
      <c r="D28" s="110">
        <v>772509</v>
      </c>
      <c r="E28" s="356"/>
    </row>
    <row r="29" spans="1:5" s="308" customFormat="1" ht="30" customHeight="1">
      <c r="A29" s="662" t="s">
        <v>555</v>
      </c>
      <c r="B29" s="726">
        <v>0</v>
      </c>
      <c r="C29" s="110"/>
      <c r="D29" s="110">
        <v>251618</v>
      </c>
      <c r="E29" s="356"/>
    </row>
    <row r="30" spans="1:5" s="308" customFormat="1" ht="27.75" customHeight="1">
      <c r="A30" s="725"/>
      <c r="B30" s="727"/>
      <c r="C30" s="110"/>
      <c r="D30" s="428">
        <v>2886085.06</v>
      </c>
      <c r="E30" s="356"/>
    </row>
    <row r="31" spans="1:5" s="308" customFormat="1" ht="27.75" customHeight="1">
      <c r="A31" s="663"/>
      <c r="B31" s="728"/>
      <c r="C31" s="110"/>
      <c r="D31" s="428" t="s">
        <v>275</v>
      </c>
      <c r="E31" s="356"/>
    </row>
    <row r="32" spans="1:5" s="308" customFormat="1" ht="23.25" customHeight="1">
      <c r="A32" s="662" t="s">
        <v>556</v>
      </c>
      <c r="B32" s="726">
        <v>0</v>
      </c>
      <c r="C32" s="110"/>
      <c r="D32" s="110">
        <v>885724</v>
      </c>
      <c r="E32" s="356"/>
    </row>
    <row r="33" spans="1:5" s="308" customFormat="1" ht="16.5" customHeight="1">
      <c r="A33" s="725"/>
      <c r="B33" s="727"/>
      <c r="C33" s="261"/>
      <c r="D33" s="426">
        <v>975529.79</v>
      </c>
      <c r="E33" s="425"/>
    </row>
    <row r="34" spans="1:5" s="308" customFormat="1" ht="15.75" customHeight="1">
      <c r="A34" s="663"/>
      <c r="B34" s="728"/>
      <c r="C34" s="261"/>
      <c r="D34" s="426" t="s">
        <v>275</v>
      </c>
      <c r="E34" s="425"/>
    </row>
    <row r="35" spans="1:5" s="308" customFormat="1" ht="19.5" customHeight="1">
      <c r="A35" s="475" t="s">
        <v>557</v>
      </c>
      <c r="B35" s="49">
        <v>0</v>
      </c>
      <c r="C35" s="310"/>
      <c r="D35" s="110">
        <v>518853</v>
      </c>
      <c r="E35" s="356"/>
    </row>
    <row r="36" spans="1:5" s="308" customFormat="1" ht="17.25" customHeight="1">
      <c r="A36" s="476" t="s">
        <v>558</v>
      </c>
      <c r="B36" s="334">
        <v>0</v>
      </c>
      <c r="C36" s="335"/>
      <c r="D36" s="110">
        <v>409536</v>
      </c>
      <c r="E36" s="356"/>
    </row>
    <row r="37" spans="1:5" s="308" customFormat="1" ht="17.25" customHeight="1">
      <c r="A37" s="662" t="s">
        <v>559</v>
      </c>
      <c r="B37" s="734">
        <v>0</v>
      </c>
      <c r="C37" s="110"/>
      <c r="D37" s="435"/>
      <c r="E37" s="356"/>
    </row>
    <row r="38" spans="1:5" s="308" customFormat="1" ht="17.25" customHeight="1">
      <c r="A38" s="725"/>
      <c r="B38" s="734"/>
      <c r="C38" s="310"/>
      <c r="D38" s="436">
        <v>337271.19</v>
      </c>
      <c r="E38" s="356"/>
    </row>
    <row r="39" spans="1:5" s="308" customFormat="1" ht="24" customHeight="1">
      <c r="A39" s="663"/>
      <c r="B39" s="734"/>
      <c r="C39" s="336"/>
      <c r="D39" s="437" t="s">
        <v>275</v>
      </c>
      <c r="E39" s="425"/>
    </row>
    <row r="40" spans="1:5" s="308" customFormat="1" ht="6.75" customHeight="1" thickBot="1">
      <c r="A40" s="477"/>
      <c r="B40" s="106"/>
      <c r="C40" s="478"/>
      <c r="D40" s="478"/>
      <c r="E40" s="338"/>
    </row>
    <row r="41" spans="1:5" s="260" customFormat="1" ht="18.75" customHeight="1">
      <c r="A41" s="472" t="s">
        <v>547</v>
      </c>
      <c r="B41" s="316">
        <f>B24</f>
        <v>313.5</v>
      </c>
      <c r="C41" s="316">
        <v>0</v>
      </c>
      <c r="D41" s="439"/>
      <c r="E41" s="429"/>
    </row>
    <row r="42" spans="1:5" s="340" customFormat="1" ht="18.75" customHeight="1">
      <c r="A42" s="479" t="s">
        <v>560</v>
      </c>
      <c r="B42" s="339">
        <v>108000</v>
      </c>
      <c r="C42" s="339">
        <v>0</v>
      </c>
      <c r="D42" s="440"/>
      <c r="E42" s="438"/>
    </row>
    <row r="43" spans="1:5" s="260" customFormat="1" ht="18.75" customHeight="1">
      <c r="A43" s="473" t="s">
        <v>561</v>
      </c>
      <c r="B43" s="130">
        <v>0</v>
      </c>
      <c r="C43" s="130">
        <f>C24+C27+C28+C29+C32+C35+C36+C39</f>
        <v>85448.84</v>
      </c>
      <c r="D43" s="432">
        <f>D24+D27+D28+D29+D32+D35+D36+D37</f>
        <v>22837458.539999999</v>
      </c>
      <c r="E43" s="429"/>
    </row>
    <row r="44" spans="1:5" s="260" customFormat="1" ht="17.25" customHeight="1">
      <c r="A44" s="474" t="s">
        <v>549</v>
      </c>
      <c r="B44" s="319">
        <v>0</v>
      </c>
      <c r="C44" s="319"/>
      <c r="D44" s="433">
        <f>D25+D30+D33+D38</f>
        <v>12370179.339999998</v>
      </c>
      <c r="E44" s="429"/>
    </row>
    <row r="45" spans="1:5" s="322" customFormat="1" ht="20.25" customHeight="1" thickBot="1">
      <c r="A45" s="441" t="s">
        <v>134</v>
      </c>
      <c r="B45" s="442">
        <f>SUM(B41:B44)</f>
        <v>108313.5</v>
      </c>
      <c r="C45" s="442">
        <f>SUM(C41:C44)</f>
        <v>85448.84</v>
      </c>
      <c r="D45" s="443">
        <f>SUM(D41:D44)</f>
        <v>35207637.879999995</v>
      </c>
      <c r="E45" s="430"/>
    </row>
    <row r="46" spans="1:5" s="303" customFormat="1" ht="41.25" customHeight="1" thickBot="1">
      <c r="A46" s="719" t="s">
        <v>538</v>
      </c>
      <c r="B46" s="720"/>
      <c r="C46" s="720"/>
      <c r="D46" s="721"/>
      <c r="E46" s="466"/>
    </row>
    <row r="47" spans="1:5" s="303" customFormat="1" ht="42.75" customHeight="1" thickBot="1">
      <c r="A47" s="304"/>
      <c r="B47" s="304"/>
      <c r="C47" s="304"/>
      <c r="D47" s="304"/>
      <c r="E47" s="304"/>
    </row>
    <row r="48" spans="1:5" s="305" customFormat="1" ht="30" customHeight="1" thickBot="1">
      <c r="A48" s="716" t="s">
        <v>562</v>
      </c>
      <c r="B48" s="717"/>
      <c r="C48" s="717"/>
      <c r="D48" s="718"/>
      <c r="E48" s="423"/>
    </row>
    <row r="49" spans="1:8" s="306" customFormat="1" ht="47.25" customHeight="1" thickBot="1">
      <c r="A49" s="419" t="s">
        <v>540</v>
      </c>
      <c r="B49" s="468" t="s">
        <v>541</v>
      </c>
      <c r="C49" s="469" t="s">
        <v>542</v>
      </c>
      <c r="D49" s="458" t="s">
        <v>543</v>
      </c>
      <c r="E49" s="424"/>
    </row>
    <row r="50" spans="1:8" s="308" customFormat="1" ht="21.75" customHeight="1">
      <c r="A50" s="725" t="s">
        <v>563</v>
      </c>
      <c r="B50" s="729">
        <v>8338.34</v>
      </c>
      <c r="C50" s="307">
        <v>160215</v>
      </c>
      <c r="D50" s="110">
        <v>10632871.57</v>
      </c>
      <c r="E50" s="315"/>
    </row>
    <row r="51" spans="1:8" s="308" customFormat="1" ht="24.75" customHeight="1">
      <c r="A51" s="725"/>
      <c r="B51" s="729"/>
      <c r="C51" s="261"/>
      <c r="D51" s="426">
        <v>5948456.9500000002</v>
      </c>
      <c r="E51" s="356"/>
    </row>
    <row r="52" spans="1:8" s="308" customFormat="1" ht="25.5" customHeight="1">
      <c r="A52" s="663"/>
      <c r="B52" s="730"/>
      <c r="C52" s="261"/>
      <c r="D52" s="427" t="s">
        <v>275</v>
      </c>
      <c r="E52" s="425"/>
    </row>
    <row r="53" spans="1:8" s="308" customFormat="1" ht="12.75">
      <c r="A53" s="662" t="s">
        <v>564</v>
      </c>
      <c r="B53" s="726">
        <v>0</v>
      </c>
      <c r="C53" s="309">
        <v>353117.85</v>
      </c>
      <c r="D53" s="343"/>
      <c r="E53" s="425"/>
    </row>
    <row r="54" spans="1:8" s="308" customFormat="1" ht="30" customHeight="1">
      <c r="A54" s="663"/>
      <c r="B54" s="728"/>
      <c r="C54" s="342" t="s">
        <v>275</v>
      </c>
      <c r="D54" s="344"/>
      <c r="E54" s="425"/>
    </row>
    <row r="55" spans="1:8" s="308" customFormat="1" ht="21" customHeight="1">
      <c r="A55" s="662" t="s">
        <v>565</v>
      </c>
      <c r="B55" s="726">
        <v>0</v>
      </c>
      <c r="C55" s="261"/>
      <c r="D55" s="426">
        <v>394889.84</v>
      </c>
      <c r="E55" s="425"/>
    </row>
    <row r="56" spans="1:8" s="308" customFormat="1" ht="20.25" customHeight="1">
      <c r="A56" s="663"/>
      <c r="B56" s="728"/>
      <c r="C56" s="261"/>
      <c r="D56" s="427" t="s">
        <v>275</v>
      </c>
      <c r="E56" s="425"/>
    </row>
    <row r="57" spans="1:8" s="346" customFormat="1" ht="12.75" customHeight="1" thickBot="1">
      <c r="A57" s="471"/>
      <c r="B57" s="312"/>
      <c r="C57" s="313"/>
      <c r="D57" s="313"/>
      <c r="E57" s="338"/>
    </row>
    <row r="58" spans="1:8" s="322" customFormat="1" ht="24" customHeight="1">
      <c r="A58" s="472" t="s">
        <v>547</v>
      </c>
      <c r="B58" s="316">
        <f>SUM(B50:B56)</f>
        <v>8338.34</v>
      </c>
      <c r="C58" s="316"/>
      <c r="D58" s="439"/>
      <c r="E58" s="430"/>
    </row>
    <row r="59" spans="1:8" s="322" customFormat="1" ht="23.25" customHeight="1">
      <c r="A59" s="473" t="s">
        <v>561</v>
      </c>
      <c r="B59" s="130"/>
      <c r="C59" s="130">
        <f>C50</f>
        <v>160215</v>
      </c>
      <c r="D59" s="444">
        <f>D50</f>
        <v>10632871.57</v>
      </c>
      <c r="E59" s="430"/>
    </row>
    <row r="60" spans="1:8" s="322" customFormat="1" ht="24" customHeight="1">
      <c r="A60" s="474" t="s">
        <v>549</v>
      </c>
      <c r="B60" s="319"/>
      <c r="C60" s="348">
        <f>C53</f>
        <v>353117.85</v>
      </c>
      <c r="D60" s="445">
        <f>D51+D55</f>
        <v>6343346.79</v>
      </c>
      <c r="E60" s="430"/>
      <c r="H60" s="416">
        <f>D60+C60</f>
        <v>6696464.6399999997</v>
      </c>
    </row>
    <row r="61" spans="1:8" s="322" customFormat="1" ht="18.75" customHeight="1" thickBot="1">
      <c r="A61" s="320" t="s">
        <v>134</v>
      </c>
      <c r="B61" s="321">
        <f>SUM(B58:B60)</f>
        <v>8338.34</v>
      </c>
      <c r="C61" s="321">
        <f>SUM(C58:C60)</f>
        <v>513332.85</v>
      </c>
      <c r="D61" s="434">
        <f>SUM(D59:D60)</f>
        <v>16976218.359999999</v>
      </c>
      <c r="E61" s="430"/>
    </row>
    <row r="62" spans="1:8" s="326" customFormat="1" ht="15" customHeight="1" thickBot="1">
      <c r="A62" s="323"/>
      <c r="B62" s="324"/>
      <c r="C62" s="324"/>
      <c r="D62" s="324"/>
      <c r="E62" s="325"/>
    </row>
    <row r="63" spans="1:8" s="303" customFormat="1" ht="41.25" customHeight="1" thickBot="1">
      <c r="A63" s="719" t="s">
        <v>538</v>
      </c>
      <c r="B63" s="720"/>
      <c r="C63" s="720"/>
      <c r="D63" s="721"/>
      <c r="E63" s="466"/>
    </row>
    <row r="64" spans="1:8" s="303" customFormat="1" ht="18.75" customHeight="1" thickBot="1">
      <c r="A64" s="304"/>
      <c r="B64" s="304"/>
      <c r="C64" s="304"/>
      <c r="D64" s="304"/>
      <c r="E64" s="304"/>
    </row>
    <row r="65" spans="1:8" s="305" customFormat="1" ht="28.5" customHeight="1" thickBot="1">
      <c r="A65" s="716" t="s">
        <v>566</v>
      </c>
      <c r="B65" s="717"/>
      <c r="C65" s="717"/>
      <c r="D65" s="718"/>
      <c r="E65" s="423"/>
    </row>
    <row r="66" spans="1:8" s="306" customFormat="1" ht="63.75" customHeight="1" thickBot="1">
      <c r="A66" s="419" t="s">
        <v>540</v>
      </c>
      <c r="B66" s="468" t="s">
        <v>541</v>
      </c>
      <c r="C66" s="469" t="s">
        <v>542</v>
      </c>
      <c r="D66" s="458" t="s">
        <v>543</v>
      </c>
      <c r="E66" s="447"/>
    </row>
    <row r="67" spans="1:8" s="308" customFormat="1" ht="15.75" customHeight="1">
      <c r="A67" s="725" t="s">
        <v>567</v>
      </c>
      <c r="B67" s="743">
        <v>13231.62</v>
      </c>
      <c r="C67" s="448"/>
      <c r="D67" s="349">
        <v>11044696.16</v>
      </c>
      <c r="E67" s="345"/>
      <c r="F67" s="417">
        <f>D67+76040.16</f>
        <v>11120736.32</v>
      </c>
    </row>
    <row r="68" spans="1:8" s="308" customFormat="1" ht="15.75" customHeight="1">
      <c r="A68" s="725"/>
      <c r="B68" s="744"/>
      <c r="C68" s="349"/>
      <c r="D68" s="349"/>
      <c r="E68" s="345"/>
    </row>
    <row r="69" spans="1:8" s="308" customFormat="1" ht="27.75" customHeight="1">
      <c r="A69" s="735"/>
      <c r="B69" s="350">
        <v>165266.21</v>
      </c>
      <c r="C69" s="261"/>
      <c r="D69" s="449">
        <v>2132758.77</v>
      </c>
      <c r="E69" s="345"/>
    </row>
    <row r="70" spans="1:8" s="308" customFormat="1" ht="31.5" customHeight="1">
      <c r="A70" s="736"/>
      <c r="B70" s="351" t="s">
        <v>552</v>
      </c>
      <c r="C70" s="261"/>
      <c r="D70" s="449" t="s">
        <v>275</v>
      </c>
      <c r="E70" s="345"/>
    </row>
    <row r="71" spans="1:8" s="308" customFormat="1" ht="22.5" customHeight="1">
      <c r="A71" s="662" t="s">
        <v>568</v>
      </c>
      <c r="B71" s="745"/>
      <c r="C71" s="352">
        <v>0</v>
      </c>
      <c r="D71" s="421"/>
      <c r="E71" s="345"/>
      <c r="H71" s="417">
        <f>D72-1742.16</f>
        <v>816119.92999999993</v>
      </c>
    </row>
    <row r="72" spans="1:8" s="308" customFormat="1" ht="22.5" customHeight="1">
      <c r="A72" s="725"/>
      <c r="B72" s="746"/>
      <c r="C72" s="352"/>
      <c r="D72" s="450">
        <v>817862.09</v>
      </c>
      <c r="E72" s="345"/>
      <c r="H72" s="417">
        <f>B67+120075</f>
        <v>133306.62</v>
      </c>
    </row>
    <row r="73" spans="1:8" s="308" customFormat="1" ht="22.5" customHeight="1">
      <c r="A73" s="663"/>
      <c r="B73" s="747"/>
      <c r="C73" s="352"/>
      <c r="D73" s="450" t="s">
        <v>275</v>
      </c>
      <c r="E73" s="345"/>
      <c r="H73" s="417">
        <f>B67+1200.75</f>
        <v>14432.37</v>
      </c>
    </row>
    <row r="74" spans="1:8" s="308" customFormat="1" ht="19.5" customHeight="1">
      <c r="A74" s="662" t="s">
        <v>569</v>
      </c>
      <c r="B74" s="420">
        <v>0</v>
      </c>
      <c r="C74" s="343"/>
      <c r="D74" s="343"/>
      <c r="E74" s="338"/>
    </row>
    <row r="75" spans="1:8" s="308" customFormat="1" ht="16.5" customHeight="1">
      <c r="A75" s="725"/>
      <c r="B75" s="353"/>
      <c r="C75" s="261"/>
      <c r="D75" s="449">
        <v>719308.79</v>
      </c>
      <c r="E75" s="345"/>
    </row>
    <row r="76" spans="1:8" s="308" customFormat="1" ht="18" customHeight="1">
      <c r="A76" s="663"/>
      <c r="B76" s="353"/>
      <c r="C76" s="261"/>
      <c r="D76" s="449" t="s">
        <v>275</v>
      </c>
      <c r="E76" s="345"/>
    </row>
    <row r="77" spans="1:8" s="308" customFormat="1" ht="15.75" customHeight="1">
      <c r="A77" s="662" t="s">
        <v>570</v>
      </c>
      <c r="B77" s="334">
        <v>0</v>
      </c>
      <c r="C77" s="261"/>
      <c r="D77" s="110">
        <v>1345227</v>
      </c>
      <c r="E77" s="446"/>
      <c r="G77" s="308">
        <f>259923+858972+226332</f>
        <v>1345227</v>
      </c>
    </row>
    <row r="78" spans="1:8" s="308" customFormat="1" ht="15.75" customHeight="1">
      <c r="A78" s="663"/>
      <c r="B78" s="334"/>
      <c r="C78" s="354" t="s">
        <v>275</v>
      </c>
      <c r="D78" s="449">
        <v>2776.95</v>
      </c>
      <c r="E78" s="446"/>
    </row>
    <row r="79" spans="1:8" s="308" customFormat="1" ht="15.75" customHeight="1">
      <c r="A79" s="662" t="s">
        <v>571</v>
      </c>
      <c r="B79" s="311"/>
      <c r="C79" s="332">
        <v>1015898.75</v>
      </c>
      <c r="D79" s="110"/>
      <c r="E79" s="446"/>
    </row>
    <row r="80" spans="1:8" s="308" customFormat="1" ht="15.75" customHeight="1">
      <c r="A80" s="663"/>
      <c r="B80" s="352">
        <v>0</v>
      </c>
      <c r="C80" s="333" t="s">
        <v>275</v>
      </c>
      <c r="D80" s="110"/>
      <c r="E80" s="446"/>
    </row>
    <row r="81" spans="1:7" s="260" customFormat="1" ht="15.75" customHeight="1">
      <c r="A81" s="662" t="s">
        <v>572</v>
      </c>
      <c r="B81" s="731">
        <v>0</v>
      </c>
      <c r="C81" s="355"/>
      <c r="D81" s="110"/>
      <c r="E81" s="356"/>
    </row>
    <row r="82" spans="1:7" s="260" customFormat="1" ht="15.75" customHeight="1">
      <c r="A82" s="725"/>
      <c r="B82" s="732"/>
      <c r="C82" s="332">
        <v>348086.68</v>
      </c>
      <c r="D82" s="110"/>
      <c r="E82" s="356"/>
    </row>
    <row r="83" spans="1:7" s="260" customFormat="1" ht="15.75" customHeight="1">
      <c r="A83" s="663"/>
      <c r="B83" s="733"/>
      <c r="C83" s="333" t="s">
        <v>573</v>
      </c>
      <c r="D83" s="110"/>
      <c r="E83" s="356"/>
    </row>
    <row r="84" spans="1:7" s="260" customFormat="1" ht="12" customHeight="1" thickBot="1">
      <c r="A84" s="337"/>
      <c r="B84" s="106"/>
      <c r="C84" s="275"/>
      <c r="D84" s="275"/>
      <c r="E84" s="356"/>
    </row>
    <row r="85" spans="1:7" s="322" customFormat="1" ht="24" customHeight="1">
      <c r="A85" s="472" t="s">
        <v>547</v>
      </c>
      <c r="B85" s="316">
        <f>B67</f>
        <v>13231.62</v>
      </c>
      <c r="C85" s="452"/>
      <c r="D85" s="439"/>
      <c r="E85" s="429"/>
    </row>
    <row r="86" spans="1:7" s="357" customFormat="1" ht="28.5" customHeight="1">
      <c r="A86" s="479" t="s">
        <v>574</v>
      </c>
      <c r="B86" s="339">
        <v>165266.21</v>
      </c>
      <c r="C86" s="451"/>
      <c r="D86" s="440"/>
      <c r="E86" s="438"/>
      <c r="F86" s="388"/>
    </row>
    <row r="87" spans="1:7" s="322" customFormat="1" ht="18.75" customHeight="1">
      <c r="A87" s="473" t="s">
        <v>561</v>
      </c>
      <c r="B87" s="130"/>
      <c r="C87" s="370"/>
      <c r="D87" s="432">
        <f>D67+D71+D74+D77</f>
        <v>12389923.16</v>
      </c>
      <c r="E87" s="429"/>
      <c r="F87" s="389"/>
    </row>
    <row r="88" spans="1:7" s="359" customFormat="1" ht="23.25" customHeight="1">
      <c r="A88" s="474" t="s">
        <v>549</v>
      </c>
      <c r="B88" s="319"/>
      <c r="C88" s="348">
        <f>C79+C82</f>
        <v>1363985.43</v>
      </c>
      <c r="D88" s="445">
        <f>D69+D72+D75+D78</f>
        <v>3672706.6</v>
      </c>
      <c r="E88" s="429"/>
      <c r="F88" s="389"/>
      <c r="G88" s="418">
        <f>C88+D88</f>
        <v>5036692.03</v>
      </c>
    </row>
    <row r="89" spans="1:7" s="322" customFormat="1" ht="20.25" customHeight="1" thickBot="1">
      <c r="A89" s="320" t="s">
        <v>134</v>
      </c>
      <c r="B89" s="321">
        <f>SUM(B85:B88)</f>
        <v>178497.83</v>
      </c>
      <c r="C89" s="321">
        <f>SUM(C85:C88)</f>
        <v>1363985.43</v>
      </c>
      <c r="D89" s="434">
        <f>SUM(D87:D88)</f>
        <v>16062629.76</v>
      </c>
      <c r="E89" s="430"/>
    </row>
    <row r="90" spans="1:7" s="159" customFormat="1" ht="14.25" customHeight="1" thickBot="1">
      <c r="A90" s="323"/>
      <c r="B90" s="360"/>
      <c r="C90" s="360"/>
      <c r="D90" s="360"/>
      <c r="E90" s="360"/>
    </row>
    <row r="91" spans="1:7" s="159" customFormat="1" ht="19.5" customHeight="1" thickBot="1">
      <c r="A91" s="737" t="s">
        <v>575</v>
      </c>
      <c r="B91" s="738"/>
      <c r="C91" s="738"/>
      <c r="D91" s="739"/>
      <c r="E91" s="467"/>
    </row>
    <row r="92" spans="1:7" s="159" customFormat="1" ht="12" customHeight="1" thickBot="1">
      <c r="A92" s="323"/>
      <c r="B92" s="360"/>
      <c r="C92" s="360"/>
      <c r="D92" s="360"/>
      <c r="E92" s="360"/>
    </row>
    <row r="93" spans="1:7" s="361" customFormat="1" ht="76.5" customHeight="1" thickBot="1">
      <c r="A93" s="455"/>
      <c r="B93" s="456" t="s">
        <v>541</v>
      </c>
      <c r="C93" s="457" t="s">
        <v>576</v>
      </c>
      <c r="D93" s="458" t="s">
        <v>577</v>
      </c>
      <c r="E93" s="453"/>
    </row>
    <row r="94" spans="1:7" s="326" customFormat="1" ht="33.75" customHeight="1">
      <c r="A94" s="362" t="s">
        <v>547</v>
      </c>
      <c r="B94" s="363">
        <f>B18+B41+B58+B85</f>
        <v>21941.21</v>
      </c>
      <c r="C94" s="364"/>
      <c r="D94" s="459"/>
      <c r="E94" s="325"/>
    </row>
    <row r="95" spans="1:7" s="368" customFormat="1" ht="33.75" customHeight="1">
      <c r="A95" s="365" t="s">
        <v>560</v>
      </c>
      <c r="B95" s="366">
        <f>B42+B86</f>
        <v>273266.20999999996</v>
      </c>
      <c r="C95" s="367"/>
      <c r="D95" s="460"/>
      <c r="E95" s="454"/>
    </row>
    <row r="96" spans="1:7" s="326" customFormat="1" ht="33.75" customHeight="1">
      <c r="A96" s="369" t="s">
        <v>561</v>
      </c>
      <c r="B96" s="370"/>
      <c r="C96" s="358">
        <f>C16+C43+C59+C87</f>
        <v>817017.87</v>
      </c>
      <c r="D96" s="461">
        <f>D16+D43+D59+D87</f>
        <v>94839825.900000006</v>
      </c>
      <c r="E96" s="325"/>
      <c r="G96" s="462">
        <f>D96+C96</f>
        <v>95656843.770000011</v>
      </c>
    </row>
    <row r="97" spans="1:7" s="326" customFormat="1" ht="35.25" customHeight="1">
      <c r="A97" s="371" t="s">
        <v>549</v>
      </c>
      <c r="B97" s="348"/>
      <c r="C97" s="347">
        <f>C17+C44+C60+C88</f>
        <v>1717103.2799999998</v>
      </c>
      <c r="D97" s="445">
        <f>D17+D44+D60+D88</f>
        <v>64910711.50999999</v>
      </c>
      <c r="E97" s="325"/>
      <c r="G97" s="462">
        <f>D97+C97</f>
        <v>66627814.789999992</v>
      </c>
    </row>
    <row r="98" spans="1:7" s="326" customFormat="1" ht="31.5" customHeight="1" thickBot="1">
      <c r="A98" s="372" t="s">
        <v>134</v>
      </c>
      <c r="B98" s="321">
        <f>B94+B95</f>
        <v>295207.42</v>
      </c>
      <c r="C98" s="341">
        <f>SUM(C96:C97)</f>
        <v>2534121.15</v>
      </c>
      <c r="D98" s="434">
        <f>SUM(D94:D97)</f>
        <v>159750537.41</v>
      </c>
      <c r="E98" s="325"/>
    </row>
    <row r="99" spans="1:7" s="376" customFormat="1" ht="36" customHeight="1" thickBot="1">
      <c r="A99" s="373"/>
      <c r="B99" s="374"/>
      <c r="C99" s="374"/>
      <c r="D99" s="374"/>
      <c r="E99" s="374"/>
    </row>
    <row r="100" spans="1:7" s="376" customFormat="1" ht="25.5" customHeight="1" thickBot="1">
      <c r="A100" s="740" t="s">
        <v>578</v>
      </c>
      <c r="B100" s="741"/>
      <c r="C100" s="741"/>
      <c r="D100" s="741"/>
      <c r="E100" s="742"/>
    </row>
    <row r="101" spans="1:7" s="376" customFormat="1" ht="20.25" customHeight="1" thickBot="1">
      <c r="A101" s="377"/>
      <c r="B101" s="378"/>
      <c r="C101" s="378"/>
      <c r="D101" s="378"/>
      <c r="E101" s="378"/>
    </row>
    <row r="102" spans="1:7" s="376" customFormat="1" ht="19.5" customHeight="1" thickBot="1">
      <c r="A102" s="753" t="s">
        <v>579</v>
      </c>
      <c r="B102" s="754"/>
      <c r="C102" s="391"/>
      <c r="D102" s="391"/>
      <c r="E102" s="391"/>
    </row>
    <row r="103" spans="1:7" s="376" customFormat="1" ht="33.75" customHeight="1" thickBot="1">
      <c r="A103" s="393" t="s">
        <v>580</v>
      </c>
      <c r="B103" s="396">
        <f>C96+D96</f>
        <v>95656843.770000011</v>
      </c>
      <c r="C103" s="755" t="s">
        <v>593</v>
      </c>
      <c r="D103" s="380"/>
      <c r="E103" s="380"/>
    </row>
    <row r="104" spans="1:7" s="376" customFormat="1" ht="24.75" customHeight="1" thickBot="1">
      <c r="A104" s="394" t="s">
        <v>573</v>
      </c>
      <c r="B104" s="398">
        <f>D97+C97</f>
        <v>66627814.789999992</v>
      </c>
      <c r="C104" s="756"/>
      <c r="D104" s="398">
        <f>B103+B104</f>
        <v>162284658.56</v>
      </c>
      <c r="E104" s="392"/>
    </row>
    <row r="105" spans="1:7" s="376" customFormat="1" ht="37.5" customHeight="1" thickBot="1">
      <c r="A105" s="395" t="s">
        <v>581</v>
      </c>
      <c r="B105" s="397">
        <f>B98</f>
        <v>295207.42</v>
      </c>
      <c r="C105" s="751" t="s">
        <v>594</v>
      </c>
      <c r="D105" s="752"/>
      <c r="E105" s="398">
        <f>B105+B103+B104</f>
        <v>162579865.98000002</v>
      </c>
      <c r="G105" s="463">
        <f>E105-D104</f>
        <v>295207.42000001669</v>
      </c>
    </row>
    <row r="106" spans="1:7" s="376" customFormat="1" ht="24.75" customHeight="1">
      <c r="A106" s="379"/>
      <c r="B106" s="379"/>
      <c r="C106" s="379"/>
      <c r="D106" s="379"/>
      <c r="E106" s="379"/>
    </row>
    <row r="107" spans="1:7" ht="20.100000000000001" customHeight="1">
      <c r="A107" s="373"/>
      <c r="B107" s="374"/>
      <c r="C107" s="374"/>
      <c r="D107" s="374"/>
      <c r="E107" s="374"/>
    </row>
    <row r="108" spans="1:7" ht="27" customHeight="1">
      <c r="A108" s="373"/>
      <c r="B108" s="374"/>
      <c r="C108" s="374"/>
      <c r="D108" s="374"/>
      <c r="E108" s="374"/>
    </row>
    <row r="109" spans="1:7" ht="15" customHeight="1">
      <c r="A109" s="748" t="s">
        <v>582</v>
      </c>
      <c r="B109" s="748"/>
      <c r="C109" s="748"/>
      <c r="D109" s="748"/>
      <c r="E109" s="748"/>
    </row>
    <row r="110" spans="1:7" ht="20.100000000000001" customHeight="1">
      <c r="A110" s="373"/>
      <c r="B110" s="374"/>
      <c r="C110" s="374"/>
      <c r="D110" s="374"/>
      <c r="E110" s="374"/>
    </row>
    <row r="111" spans="1:7">
      <c r="A111" s="373"/>
      <c r="B111" s="374"/>
      <c r="C111" s="374"/>
      <c r="D111" s="374"/>
      <c r="E111" s="374"/>
    </row>
    <row r="112" spans="1:7" s="78" customFormat="1" ht="45" customHeight="1">
      <c r="A112" s="381" t="s">
        <v>583</v>
      </c>
      <c r="B112" s="382" t="s">
        <v>584</v>
      </c>
      <c r="C112" s="375"/>
      <c r="D112" s="375"/>
      <c r="E112" s="375"/>
    </row>
    <row r="113" spans="1:5" ht="37.5" customHeight="1">
      <c r="A113" s="373"/>
      <c r="B113" s="374"/>
      <c r="C113" s="374"/>
      <c r="D113" s="374"/>
      <c r="E113" s="374"/>
    </row>
    <row r="114" spans="1:5" s="32" customFormat="1" ht="58.5" customHeight="1">
      <c r="A114" s="757" t="s">
        <v>626</v>
      </c>
      <c r="B114" s="757"/>
      <c r="C114" s="757"/>
    </row>
    <row r="115" spans="1:5">
      <c r="A115" s="758"/>
      <c r="B115" s="758"/>
      <c r="C115" s="758"/>
    </row>
    <row r="116" spans="1:5" ht="56.25" customHeight="1">
      <c r="A116" s="757" t="s">
        <v>627</v>
      </c>
      <c r="B116" s="757"/>
      <c r="C116" s="757"/>
      <c r="D116" s="749" t="s">
        <v>628</v>
      </c>
      <c r="E116" s="750"/>
    </row>
    <row r="180" spans="1:1" ht="294.75" customHeight="1"/>
    <row r="189" spans="1:1" ht="15.75">
      <c r="A189" s="384"/>
    </row>
    <row r="191" spans="1:1" ht="15.75">
      <c r="A191" s="384"/>
    </row>
    <row r="198" spans="1:1" ht="15.75">
      <c r="A198" s="384"/>
    </row>
    <row r="210" spans="1:1" ht="15.75">
      <c r="A210" s="384"/>
    </row>
    <row r="266" ht="54.75" customHeight="1"/>
    <row r="321" spans="1:1">
      <c r="A321" s="373"/>
    </row>
    <row r="426" spans="1:1" ht="15.75">
      <c r="A426" s="384"/>
    </row>
    <row r="644" spans="1:1" ht="15.75">
      <c r="A644" s="385"/>
    </row>
    <row r="729" ht="18.75" customHeight="1"/>
  </sheetData>
  <mergeCells count="45">
    <mergeCell ref="A114:C114"/>
    <mergeCell ref="A109:E109"/>
    <mergeCell ref="A116:C116"/>
    <mergeCell ref="D116:E116"/>
    <mergeCell ref="C105:D105"/>
    <mergeCell ref="A102:B102"/>
    <mergeCell ref="C103:C104"/>
    <mergeCell ref="A91:D91"/>
    <mergeCell ref="A100:E100"/>
    <mergeCell ref="A81:A83"/>
    <mergeCell ref="B81:B83"/>
    <mergeCell ref="A67:A70"/>
    <mergeCell ref="B67:B68"/>
    <mergeCell ref="A71:A73"/>
    <mergeCell ref="B71:B73"/>
    <mergeCell ref="A74:A76"/>
    <mergeCell ref="A77:A78"/>
    <mergeCell ref="A79:A80"/>
    <mergeCell ref="A65:D65"/>
    <mergeCell ref="A63:D63"/>
    <mergeCell ref="A22:D22"/>
    <mergeCell ref="A53:A54"/>
    <mergeCell ref="B53:B54"/>
    <mergeCell ref="A55:A56"/>
    <mergeCell ref="B55:B56"/>
    <mergeCell ref="A37:A39"/>
    <mergeCell ref="B37:B39"/>
    <mergeCell ref="A50:A52"/>
    <mergeCell ref="B50:B52"/>
    <mergeCell ref="A48:D48"/>
    <mergeCell ref="A46:D46"/>
    <mergeCell ref="A24:A26"/>
    <mergeCell ref="A29:A31"/>
    <mergeCell ref="B29:B31"/>
    <mergeCell ref="A3:D3"/>
    <mergeCell ref="A1:D1"/>
    <mergeCell ref="A20:D20"/>
    <mergeCell ref="A32:A34"/>
    <mergeCell ref="B32:B34"/>
    <mergeCell ref="A5:A7"/>
    <mergeCell ref="B5:B7"/>
    <mergeCell ref="A8:A10"/>
    <mergeCell ref="B8:B10"/>
    <mergeCell ref="A11:A13"/>
    <mergeCell ref="B11:B13"/>
  </mergeCells>
  <printOptions horizontalCentered="1"/>
  <pageMargins left="0.11811023622047245" right="0.11811023622047245" top="0.59055118110236227" bottom="0.15748031496062992" header="0.31496062992125984" footer="0.31496062992125984"/>
  <pageSetup paperSize="9" scale="75" orientation="landscape" r:id="rId1"/>
  <headerFooter>
    <oddFooter>&amp;LAz&amp;7ienda Unità Sanitaria Locale 4 - Teramo&amp;C&amp;10&amp;P/&amp;N&amp;R&amp;7Inventario BB.I. INDISPONIBILI aggiornato  al 31.12.2017</oddFooter>
  </headerFooter>
  <rowBreaks count="5" manualBreakCount="5">
    <brk id="18" max="16383" man="1"/>
    <brk id="45" max="16383" man="1"/>
    <brk id="62" max="16383" man="1"/>
    <brk id="89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Foglio2!Area_stampa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2018-03-19T07:14:15Z</dcterms:modified>
</cp:coreProperties>
</file>