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1"/>
  </bookViews>
  <sheets>
    <sheet name="Foglio1" sheetId="1" r:id="rId1"/>
    <sheet name="Foglio2" sheetId="2" r:id="rId2"/>
  </sheets>
  <definedNames>
    <definedName name="_xlnm.Print_Area" localSheetId="0">Foglio1!$A$1:$K$1141</definedName>
    <definedName name="_xlnm.Print_Area" localSheetId="1">Foglio2!$A$1:$E$118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4" i="2" l="1"/>
  <c r="H120" i="2"/>
  <c r="H115" i="2"/>
  <c r="J115" i="2" s="1"/>
  <c r="C97" i="2"/>
  <c r="B104" i="2"/>
  <c r="C60" i="2"/>
  <c r="D61" i="2"/>
  <c r="D60" i="2"/>
  <c r="K107" i="2"/>
  <c r="J117" i="2"/>
  <c r="N435" i="1"/>
  <c r="D17" i="2"/>
  <c r="H6" i="2"/>
  <c r="J1113" i="1" l="1"/>
  <c r="J1093" i="1"/>
  <c r="J1071" i="1"/>
  <c r="J1054" i="1"/>
  <c r="J1035" i="1"/>
  <c r="J1005" i="1"/>
  <c r="J986" i="1"/>
  <c r="J952" i="1"/>
  <c r="J942" i="1"/>
  <c r="J928" i="1"/>
  <c r="J896" i="1"/>
  <c r="J842" i="1"/>
  <c r="J821" i="1"/>
  <c r="J788" i="1"/>
  <c r="S757" i="1"/>
  <c r="S759" i="1"/>
  <c r="J762" i="1"/>
  <c r="J707" i="1"/>
  <c r="J675" i="1"/>
  <c r="J646" i="1"/>
  <c r="J628" i="1"/>
  <c r="J609" i="1"/>
  <c r="J591" i="1"/>
  <c r="J572" i="1"/>
  <c r="J536" i="1"/>
  <c r="J512" i="1"/>
  <c r="J476" i="1"/>
  <c r="J458" i="1"/>
  <c r="J439" i="1"/>
  <c r="J401" i="1"/>
  <c r="J362" i="1"/>
  <c r="J309" i="1"/>
  <c r="J279" i="1"/>
  <c r="J209" i="1"/>
  <c r="J191" i="1"/>
  <c r="J170" i="1"/>
  <c r="J150" i="1"/>
  <c r="J553" i="1" l="1"/>
  <c r="J494" i="1"/>
  <c r="J381" i="1"/>
  <c r="J322" i="1"/>
  <c r="J314" i="1"/>
  <c r="J316" i="1" s="1"/>
  <c r="J254" i="1"/>
  <c r="J228" i="1"/>
  <c r="J116" i="1" l="1"/>
  <c r="J114" i="2" l="1"/>
  <c r="J113" i="2"/>
  <c r="H79" i="2"/>
  <c r="H76" i="2"/>
  <c r="H73" i="2"/>
  <c r="H70" i="2"/>
  <c r="H56" i="2"/>
  <c r="H51" i="2"/>
  <c r="H25" i="2"/>
  <c r="I852" i="1" l="1"/>
  <c r="J852" i="1" s="1"/>
  <c r="I850" i="1"/>
  <c r="J850" i="1" s="1"/>
  <c r="J853" i="1" l="1"/>
  <c r="M104" i="2"/>
  <c r="T751" i="1"/>
  <c r="N356" i="1"/>
  <c r="Q184" i="1"/>
  <c r="L426" i="1" l="1"/>
  <c r="K72" i="2" l="1"/>
  <c r="K74" i="2"/>
  <c r="K73" i="2"/>
  <c r="J487" i="1" l="1"/>
  <c r="J946" i="1" l="1"/>
  <c r="J963" i="1"/>
  <c r="J620" i="1" l="1"/>
  <c r="J272" i="1" l="1"/>
  <c r="B96" i="2" l="1"/>
  <c r="D89" i="2"/>
  <c r="C89" i="2"/>
  <c r="C90" i="2" s="1"/>
  <c r="D88" i="2"/>
  <c r="B86" i="2"/>
  <c r="C61" i="2"/>
  <c r="B59" i="2"/>
  <c r="B62" i="2" s="1"/>
  <c r="D44" i="2"/>
  <c r="D43" i="2"/>
  <c r="C43" i="2"/>
  <c r="C45" i="2" s="1"/>
  <c r="B41" i="2"/>
  <c r="B45" i="2" s="1"/>
  <c r="D16" i="2"/>
  <c r="C16" i="2"/>
  <c r="B15" i="2"/>
  <c r="B18" i="2" s="1"/>
  <c r="H61" i="2" l="1"/>
  <c r="G89" i="2"/>
  <c r="D97" i="2"/>
  <c r="D90" i="2"/>
  <c r="D62" i="2"/>
  <c r="B95" i="2"/>
  <c r="B99" i="2" s="1"/>
  <c r="B106" i="2" s="1"/>
  <c r="D18" i="2"/>
  <c r="C62" i="2"/>
  <c r="C98" i="2"/>
  <c r="C99" i="2" s="1"/>
  <c r="D45" i="2"/>
  <c r="D98" i="2"/>
  <c r="G98" i="2" s="1"/>
  <c r="C18" i="2"/>
  <c r="B90" i="2"/>
  <c r="O181" i="1"/>
  <c r="O180" i="1"/>
  <c r="J1107" i="1"/>
  <c r="J1104" i="1"/>
  <c r="J1087" i="1"/>
  <c r="J1082" i="1"/>
  <c r="J1063" i="1"/>
  <c r="J1048" i="1"/>
  <c r="J1045" i="1"/>
  <c r="J1026" i="1"/>
  <c r="J1025" i="1"/>
  <c r="J1016" i="1"/>
  <c r="J996" i="1"/>
  <c r="J976" i="1"/>
  <c r="J965" i="1"/>
  <c r="J964" i="1"/>
  <c r="J962" i="1"/>
  <c r="J961" i="1"/>
  <c r="J936" i="1"/>
  <c r="J921" i="1"/>
  <c r="J909" i="1"/>
  <c r="J908" i="1"/>
  <c r="J907" i="1"/>
  <c r="J906" i="1"/>
  <c r="J880" i="1"/>
  <c r="J885" i="1" s="1"/>
  <c r="J832" i="1"/>
  <c r="J814" i="1"/>
  <c r="J775" i="1"/>
  <c r="J774" i="1"/>
  <c r="J773" i="1"/>
  <c r="J772" i="1"/>
  <c r="J771" i="1"/>
  <c r="J755" i="1"/>
  <c r="S760" i="1" s="1"/>
  <c r="J753" i="1"/>
  <c r="S758" i="1" s="1"/>
  <c r="I726" i="1"/>
  <c r="H726" i="1"/>
  <c r="J698" i="1"/>
  <c r="J700" i="1" s="1"/>
  <c r="J688" i="1"/>
  <c r="J687" i="1"/>
  <c r="J684" i="1"/>
  <c r="J666" i="1"/>
  <c r="J668" i="1" s="1"/>
  <c r="J638" i="1"/>
  <c r="J602" i="1"/>
  <c r="J603" i="1" s="1"/>
  <c r="J581" i="1"/>
  <c r="J582" i="1" s="1"/>
  <c r="J584" i="1" s="1"/>
  <c r="J563" i="1"/>
  <c r="J546" i="1"/>
  <c r="J547" i="1" s="1"/>
  <c r="J529" i="1"/>
  <c r="J530" i="1" s="1"/>
  <c r="J505" i="1"/>
  <c r="J506" i="1" s="1"/>
  <c r="J468" i="1"/>
  <c r="J470" i="1" s="1"/>
  <c r="I449" i="1"/>
  <c r="J449" i="1" s="1"/>
  <c r="J451" i="1" s="1"/>
  <c r="J425" i="1"/>
  <c r="J424" i="1"/>
  <c r="J423" i="1"/>
  <c r="J413" i="1"/>
  <c r="J414" i="1" s="1"/>
  <c r="J391" i="1"/>
  <c r="J394" i="1" s="1"/>
  <c r="O396" i="1" s="1"/>
  <c r="J373" i="1"/>
  <c r="J375" i="1" s="1"/>
  <c r="J352" i="1"/>
  <c r="J351" i="1"/>
  <c r="J350" i="1"/>
  <c r="J340" i="1"/>
  <c r="J339" i="1"/>
  <c r="J338" i="1"/>
  <c r="J337" i="1"/>
  <c r="J336" i="1"/>
  <c r="J335" i="1"/>
  <c r="J334" i="1"/>
  <c r="J333" i="1"/>
  <c r="J332" i="1"/>
  <c r="J331" i="1"/>
  <c r="J330" i="1"/>
  <c r="I300" i="1"/>
  <c r="J300" i="1" s="1"/>
  <c r="J301" i="1" s="1"/>
  <c r="J303" i="1" s="1"/>
  <c r="J244" i="1"/>
  <c r="J243" i="1"/>
  <c r="J242" i="1"/>
  <c r="J241" i="1"/>
  <c r="J240" i="1"/>
  <c r="J239" i="1"/>
  <c r="J237" i="1"/>
  <c r="J219" i="1"/>
  <c r="J218" i="1"/>
  <c r="J200" i="1"/>
  <c r="J202" i="1" s="1"/>
  <c r="J181" i="1"/>
  <c r="J180" i="1"/>
  <c r="J179" i="1"/>
  <c r="J160" i="1"/>
  <c r="J159" i="1"/>
  <c r="J138" i="1"/>
  <c r="J137" i="1"/>
  <c r="J135" i="1"/>
  <c r="J125" i="1"/>
  <c r="J126" i="1" s="1"/>
  <c r="J108" i="1"/>
  <c r="J110" i="1" s="1"/>
  <c r="J100" i="1"/>
  <c r="J88" i="1"/>
  <c r="I72" i="1"/>
  <c r="H72" i="1"/>
  <c r="J54" i="1"/>
  <c r="J53" i="1"/>
  <c r="J52" i="1"/>
  <c r="L859" i="1" l="1"/>
  <c r="J428" i="1"/>
  <c r="L427" i="1" s="1"/>
  <c r="J143" i="1"/>
  <c r="G97" i="2"/>
  <c r="D99" i="2"/>
  <c r="B105" i="2"/>
  <c r="J622" i="1"/>
  <c r="J220" i="1"/>
  <c r="J222" i="1" s="1"/>
  <c r="N222" i="1" s="1"/>
  <c r="J161" i="1"/>
  <c r="J246" i="1"/>
  <c r="J248" i="1" s="1"/>
  <c r="J341" i="1"/>
  <c r="J349" i="1" s="1"/>
  <c r="J353" i="1" s="1"/>
  <c r="J355" i="1" s="1"/>
  <c r="J689" i="1"/>
  <c r="J910" i="1"/>
  <c r="J912" i="1" s="1"/>
  <c r="J73" i="1"/>
  <c r="J182" i="1"/>
  <c r="J184" i="1" s="1"/>
  <c r="O185" i="1" s="1"/>
  <c r="J779" i="1"/>
  <c r="J781" i="1" s="1"/>
  <c r="J756" i="1"/>
  <c r="J966" i="1"/>
  <c r="H116" i="2" l="1"/>
  <c r="J116" i="2" s="1"/>
  <c r="D105" i="2"/>
  <c r="J119" i="2" s="1"/>
  <c r="J163" i="1"/>
  <c r="E106" i="2"/>
  <c r="G106" i="2" s="1"/>
</calcChain>
</file>

<file path=xl/sharedStrings.xml><?xml version="1.0" encoding="utf-8"?>
<sst xmlns="http://schemas.openxmlformats.org/spreadsheetml/2006/main" count="1986" uniqueCount="732">
  <si>
    <t xml:space="preserve">                                                 REGIONE  ABRUZZO 
              AZIENDA   UNITA'  SANITARIA  LOCALE  4  -  TERAMO
                                          *********************</t>
  </si>
  <si>
    <t>N. 1</t>
  </si>
  <si>
    <t>INVENTARIO  BENI  IMMOBILI  INDISPONIBILI</t>
  </si>
  <si>
    <t xml:space="preserve">INDICE  </t>
  </si>
  <si>
    <t>PRESIDIO  DI  TERAMO:</t>
  </si>
  <si>
    <t xml:space="preserve">  pag.  3</t>
  </si>
  <si>
    <t>Comune  di  Teramo</t>
  </si>
  <si>
    <t>da pag.   4 a pag. 19</t>
  </si>
  <si>
    <t>Comune di Isola del Gran Sasso</t>
  </si>
  <si>
    <t>da pag. 20 a pag. 21</t>
  </si>
  <si>
    <t>Comune di Montorio al Vomano</t>
  </si>
  <si>
    <t>da pag. 22 a pag. 23</t>
  </si>
  <si>
    <t>PRESIDIO  DI  ATRI:</t>
  </si>
  <si>
    <t xml:space="preserve">  pag. 24</t>
  </si>
  <si>
    <t>Comune di Atri</t>
  </si>
  <si>
    <t>da pag. 25 a pag. 30</t>
  </si>
  <si>
    <t>Comune di Bisenti</t>
  </si>
  <si>
    <t>da pag. 31 a pag. 32</t>
  </si>
  <si>
    <t>Comune di Castiglione Messer Raimondo</t>
  </si>
  <si>
    <t>da pag. 33 a pag. 34</t>
  </si>
  <si>
    <t>Comune di Castilenti</t>
  </si>
  <si>
    <t>da pag. 35 a pag. 37</t>
  </si>
  <si>
    <t>Comune di Cellino</t>
  </si>
  <si>
    <t>da pag. 38 a pag. 39</t>
  </si>
  <si>
    <t>Comune di Cermignano</t>
  </si>
  <si>
    <t>da pag. 40 a pag. 41</t>
  </si>
  <si>
    <t>Comune di Notaresco</t>
  </si>
  <si>
    <t>da pag. 42 a pag. 43</t>
  </si>
  <si>
    <t>Comune di Silvi</t>
  </si>
  <si>
    <t>da pag. 44 a pag. 45</t>
  </si>
  <si>
    <t>PRESIDIO  DI  GIULIANOVA:</t>
  </si>
  <si>
    <t xml:space="preserve">  pag. 46</t>
  </si>
  <si>
    <t>Comune  di  Giulianova</t>
  </si>
  <si>
    <t>da pag. 47 a pag. 52</t>
  </si>
  <si>
    <t>Comune di Mosciano S. Angelo</t>
  </si>
  <si>
    <t>da pag. 53 a pag. 54</t>
  </si>
  <si>
    <t xml:space="preserve">Comune di Roseto degli Abruzzi </t>
  </si>
  <si>
    <t>PRESIDIO  DI  SANT'OMERO:</t>
  </si>
  <si>
    <t>Comune  di  Sant'Omero</t>
  </si>
  <si>
    <t>Comune di Colonnella</t>
  </si>
  <si>
    <t>Comune di Martinsicuro</t>
  </si>
  <si>
    <t>Comune di Nereto</t>
  </si>
  <si>
    <t>Comune di S. Egidio alla Vibrata</t>
  </si>
  <si>
    <t>Comune di Tortoreto</t>
  </si>
  <si>
    <t>CRITERI  DI  VALUTAZIONE</t>
  </si>
  <si>
    <t>RIEPILOGO  VALORE   PATRIMONIO</t>
  </si>
  <si>
    <t>RIEPILOGO  GENERALE</t>
  </si>
  <si>
    <t>PRESIDIO  DI  TERAMO</t>
  </si>
  <si>
    <t>COMUNE  DI  TERAMO</t>
  </si>
  <si>
    <t>CATASTO  TERRENI</t>
  </si>
  <si>
    <t>Ubicazione</t>
  </si>
  <si>
    <t>FOGLIO</t>
  </si>
  <si>
    <t>PARTICELLA</t>
  </si>
  <si>
    <t>SUPERFICIE     HA  A  CA</t>
  </si>
  <si>
    <t>QUALITA'</t>
  </si>
  <si>
    <t>CLASSE</t>
  </si>
  <si>
    <t>REDDITO DOMINICALE</t>
  </si>
  <si>
    <t>REDDITO AGRARIO</t>
  </si>
  <si>
    <t>VALORE</t>
  </si>
  <si>
    <t xml:space="preserve">Num. </t>
  </si>
  <si>
    <t>Sub</t>
  </si>
  <si>
    <t>seminativo</t>
  </si>
  <si>
    <t>Villa Mosca</t>
  </si>
  <si>
    <t>4.70</t>
  </si>
  <si>
    <t>semin arb.</t>
  </si>
  <si>
    <t>vigneto</t>
  </si>
  <si>
    <t>6,06</t>
  </si>
  <si>
    <t>ente urbano</t>
  </si>
  <si>
    <t>0,39</t>
  </si>
  <si>
    <t>semin.arb</t>
  </si>
  <si>
    <t>13,07</t>
  </si>
  <si>
    <t>semibn.arb</t>
  </si>
  <si>
    <t>0,01</t>
  </si>
  <si>
    <t>16,62</t>
  </si>
  <si>
    <t>2,43</t>
  </si>
  <si>
    <t>4,72</t>
  </si>
  <si>
    <t>6,64</t>
  </si>
  <si>
    <t>5,82</t>
  </si>
  <si>
    <t>1,54</t>
  </si>
  <si>
    <t>5,62</t>
  </si>
  <si>
    <t>Sommatoria  rendite</t>
  </si>
  <si>
    <t>VALORE  TOTALE</t>
  </si>
  <si>
    <t>26 22</t>
  </si>
  <si>
    <t>2 80</t>
  </si>
  <si>
    <t>Via Fonte della Noce</t>
  </si>
  <si>
    <t>orto irrig.</t>
  </si>
  <si>
    <t>33.60</t>
  </si>
  <si>
    <t>6.20</t>
  </si>
  <si>
    <t>15.33</t>
  </si>
  <si>
    <t>area urbana</t>
  </si>
  <si>
    <t>0.30</t>
  </si>
  <si>
    <t>sem.arb.</t>
  </si>
  <si>
    <t>4.36</t>
  </si>
  <si>
    <t>CATASTO  URBANO</t>
  </si>
  <si>
    <t>ZONA CENSUARIA</t>
  </si>
  <si>
    <t>CATEG.</t>
  </si>
  <si>
    <t>CONSISTENZA</t>
  </si>
  <si>
    <t>RENDITA</t>
  </si>
  <si>
    <t>* rendita presunta</t>
  </si>
  <si>
    <t>via Cona 
S.S. 80</t>
  </si>
  <si>
    <t>B/2</t>
  </si>
  <si>
    <t>MC. 3.444</t>
  </si>
  <si>
    <t xml:space="preserve">Valore di costruzione  (ved. nota)  </t>
  </si>
  <si>
    <t>Nota: Del valore totale pari a Euro 722.282,65:  costo di costruzione Euro 10.810,65  al 31.12.2009.</t>
  </si>
  <si>
    <t>incolto prod</t>
  </si>
  <si>
    <t>U</t>
  </si>
  <si>
    <t>v.le della Resistenza - 
Edificio  
ex sede scuola materna</t>
  </si>
  <si>
    <t>A/2</t>
  </si>
  <si>
    <t xml:space="preserve">11.5 vani </t>
  </si>
  <si>
    <t>Ex sanatorio</t>
  </si>
  <si>
    <t>F02</t>
  </si>
  <si>
    <t>mc 4100</t>
  </si>
  <si>
    <t xml:space="preserve">3300 mc </t>
  </si>
  <si>
    <t>Cabina Enel</t>
  </si>
  <si>
    <t>D/1</t>
  </si>
  <si>
    <t>Valore della sola area (inclusa nel complesso ex sanatorio)</t>
  </si>
  <si>
    <t>valore stima  immobile ex sanatorio</t>
  </si>
  <si>
    <t xml:space="preserve">Valore di costruzione (ved. nota)     </t>
  </si>
  <si>
    <t>Via Circonvallazione Ragusa n. 1</t>
  </si>
  <si>
    <t>B/4</t>
  </si>
  <si>
    <t>MC. 20.800</t>
  </si>
  <si>
    <t>C/2</t>
  </si>
  <si>
    <t>MQ. 22</t>
  </si>
  <si>
    <t>TOTALE</t>
  </si>
  <si>
    <t xml:space="preserve">Valore di costruzione   (ved. nota)  </t>
  </si>
  <si>
    <t>mc 126.229</t>
  </si>
  <si>
    <t>C/1</t>
  </si>
  <si>
    <t>mq  253</t>
  </si>
  <si>
    <t>A/10</t>
  </si>
  <si>
    <t>mq 169</t>
  </si>
  <si>
    <t xml:space="preserve">Valore di costruzione  (ved. Nota)  </t>
  </si>
  <si>
    <t>Superficie catastale</t>
  </si>
  <si>
    <t>mc. 56.186</t>
  </si>
  <si>
    <t>edificio in Via  Fonte della  Noce</t>
  </si>
  <si>
    <t>B/1</t>
  </si>
  <si>
    <t>mc. 2.484</t>
  </si>
  <si>
    <t>A/5</t>
  </si>
  <si>
    <t>4,5 vani</t>
  </si>
  <si>
    <t>VALORE DI COSTRUZIONE  RIF.  EDIFICIO IN FONTE DELLA NOCE - FG. 63 - PART. 78 (ved. nota)</t>
  </si>
  <si>
    <t>F/1</t>
  </si>
  <si>
    <t>14 mq.</t>
  </si>
  <si>
    <t>Chioschi
in Villa Mosca</t>
  </si>
  <si>
    <t>30 mq.</t>
  </si>
  <si>
    <t>32 mq.</t>
  </si>
  <si>
    <t>38 mq.</t>
  </si>
  <si>
    <t xml:space="preserve">38 mq. </t>
  </si>
  <si>
    <t>44 mq.</t>
  </si>
  <si>
    <t>Totale</t>
  </si>
  <si>
    <t>NOTE:  ex CENTRO IPERBARICO</t>
  </si>
  <si>
    <t>c.da S.Atto</t>
  </si>
  <si>
    <t>B/5</t>
  </si>
  <si>
    <t>mc  243</t>
  </si>
  <si>
    <t>c.da S. Atto SNC - 
p. S1,- T, 1</t>
  </si>
  <si>
    <t>mc  8.550</t>
  </si>
  <si>
    <t>c.da S. Atto SNC - 
p. T</t>
  </si>
  <si>
    <t>mc  1750</t>
  </si>
  <si>
    <t>bene comune non censibile</t>
  </si>
  <si>
    <t>mc 1350</t>
  </si>
  <si>
    <t xml:space="preserve">VALORE DI COSTRUZIONE  </t>
  </si>
  <si>
    <t>VALORE DI COSTRUZIONE  sub 9 (al 31.12.2016)</t>
  </si>
  <si>
    <t>VALORE TOTALE</t>
  </si>
  <si>
    <t>S.Atto</t>
  </si>
  <si>
    <t>20 40</t>
  </si>
  <si>
    <t>4 70</t>
  </si>
  <si>
    <t>incol.prod</t>
  </si>
  <si>
    <t>3 90</t>
  </si>
  <si>
    <t>3 80</t>
  </si>
  <si>
    <t>relit.strad</t>
  </si>
  <si>
    <t>valore incluso in quello dell'immobile perchè pertinenziali</t>
  </si>
  <si>
    <t xml:space="preserve">NOTE:  </t>
  </si>
  <si>
    <t xml:space="preserve">Ubicazione </t>
  </si>
  <si>
    <t>Via Cesare Battisti</t>
  </si>
  <si>
    <t>m.c. 2.500</t>
  </si>
  <si>
    <t xml:space="preserve">VALORE DI COSTRUZIONE     </t>
  </si>
  <si>
    <t>m.c.   856</t>
  </si>
  <si>
    <t>Nota: del valore di costruzione: € 65.883,92 al 31.12.12; € 165.150,60 al 31.12.13.</t>
  </si>
  <si>
    <t>NOTE: Complesso immobiliare in Contrada Casalena (3 PAD. - complesso di n. 10 edifici di cui: 3 destinati a RSA ed 1 a Dip.to di prevenzione, altri a rustico.</t>
  </si>
  <si>
    <t>p.S1-T,1-2,3
ex PMIP</t>
  </si>
  <si>
    <t>B04</t>
  </si>
  <si>
    <t>11500 mc</t>
  </si>
  <si>
    <t>p. T</t>
  </si>
  <si>
    <t>p. S1 - T
RSA</t>
  </si>
  <si>
    <t>B02</t>
  </si>
  <si>
    <t>7500 mc</t>
  </si>
  <si>
    <t>p. T
opifici</t>
  </si>
  <si>
    <t>D01</t>
  </si>
  <si>
    <t>p. S1-T
RSA</t>
  </si>
  <si>
    <t>11400 mc</t>
  </si>
  <si>
    <t>11700 mc</t>
  </si>
  <si>
    <t>P. t</t>
  </si>
  <si>
    <t>TOTALE (a riportare)</t>
  </si>
  <si>
    <t>P. T</t>
  </si>
  <si>
    <t>F03</t>
  </si>
  <si>
    <t xml:space="preserve">VALORE DI COSTRUZIONE      </t>
  </si>
  <si>
    <t>COMUNE  DI  ISOLA  DEL  GRAN  SASSO</t>
  </si>
  <si>
    <t>CATASTO URBANO</t>
  </si>
  <si>
    <t>Contrada Santone</t>
  </si>
  <si>
    <t>1124
1125
1126
1273
1680
1765</t>
  </si>
  <si>
    <t>mc 5100</t>
  </si>
  <si>
    <t>Valore di costruzione</t>
  </si>
  <si>
    <t>VALOTE TOTALE</t>
  </si>
  <si>
    <t>COMUNE  DI  MONTORIO  AL  VOMANO</t>
  </si>
  <si>
    <t>INTESTAZIONE-TITOLO: Comune di Montorio e altri soggetti privati</t>
  </si>
  <si>
    <t>mc. 5101</t>
  </si>
  <si>
    <t>Montorio</t>
  </si>
  <si>
    <t xml:space="preserve">
1228
1233
1236
1238</t>
  </si>
  <si>
    <t xml:space="preserve">VALORE DI COSTRUZIONE    (ved. nota)  </t>
  </si>
  <si>
    <t>PRESIDIO  DI  ATRI</t>
  </si>
  <si>
    <t>COMUNE  DI  ATRI</t>
  </si>
  <si>
    <t>CATASTO TERRENI</t>
  </si>
  <si>
    <t>v.le Risorgimento</t>
  </si>
  <si>
    <t>09 00</t>
  </si>
  <si>
    <t>Viale Risorgimento</t>
  </si>
  <si>
    <t>mc. 123.168</t>
  </si>
  <si>
    <t>3 vani</t>
  </si>
  <si>
    <t xml:space="preserve">VALORE DI ACQUISTO   (VED NOTA 1)  </t>
  </si>
  <si>
    <t xml:space="preserve">VALORE DI COSTRUZIONE    (VED NOTA 2)           </t>
  </si>
  <si>
    <t>NOTA 1:  TERRENO ACQUISITO CON ATTO DI COMPRAVENDITA  IN DATA 16.10.2003.</t>
  </si>
  <si>
    <t xml:space="preserve">NOTA 2: Del valore di costruzione:
A)  euro 1.381.717,52 sono rappresentate dai costi, oneri vari inclusi, sostenuti al 31.12.2005 per i lavori di adeguamento Ospedale Atri e Sale Operatorie  e varie - ex art. 20 L. 67/68;
B)  €  2.459.536,27, oneri vari inclusi, sono rappresentati dai costi sostenuti per lavori straordinari c/o Ospedale Atri (Utic, Farmacia, Pronto Soccorso, Medicina, Endoscopia, Nefrologia, lav. straord. vari) al 31.12.2006.
</t>
  </si>
  <si>
    <t>Aggiornamento catastale Osp.: Fg. 69, part.606/4 soppressa e diventa sub 7 con valori inalterati; Fg. 69, part. 606/6 soppressa e diventa sub 8: Z.C. U; Cat. C/1; Cons. mc 70; Sup. cat. mq 86; Rendita € 918,26.</t>
  </si>
  <si>
    <t>Via S. Domenico 
piano T - S1</t>
  </si>
  <si>
    <t>mc. 2.085</t>
  </si>
  <si>
    <t>Nota: Del valoredi costruzione:  €  32.950,80 per spese sostenute  al 31.12.09; € 9.600,00 al 31.12.2010.</t>
  </si>
  <si>
    <t>Via Finocchi</t>
  </si>
  <si>
    <t xml:space="preserve">8160 mc. </t>
  </si>
  <si>
    <t>Nota: del valore di costruzione:  €  17.632,80 sono rappresentate da costi, oneri vari inclusi, sostenuti al  31.12.2008.</t>
  </si>
  <si>
    <t>mc. 4.717</t>
  </si>
  <si>
    <t>* 5846,72</t>
  </si>
  <si>
    <t>COMUNE  DI  BISENTI</t>
  </si>
  <si>
    <t xml:space="preserve">INTESTAZIONE-TITOLO: Comune di Bisenti </t>
  </si>
  <si>
    <t>Bisenti</t>
  </si>
  <si>
    <t>mc. 2.557</t>
  </si>
  <si>
    <t>COMUNE  DI 
  CASTIGLIONE  MESSER  RAIMONDO</t>
  </si>
  <si>
    <t xml:space="preserve">INTESTAZIONE-TITOLO: </t>
  </si>
  <si>
    <t xml:space="preserve">COMUNE DI CASTIGLIONE MESSER RAIMONDO; PROPR. DEL FABBRICATO </t>
  </si>
  <si>
    <t>TROIANI ADELINA NATA A BISENTI IL 07/08/27; PROPR. DELLA P.LLA 44</t>
  </si>
  <si>
    <t>DI DONATO ANNA NATA A NARNI IL 01/02/54; PROPR. PER 1/4 DELLA P.LLA 511</t>
  </si>
  <si>
    <t>DI DONATO BALILLINA NATA A C. MESSER RAIMONDO IL 10/04/29; PROPR. PER 1/4 DELLA P.LLA 511</t>
  </si>
  <si>
    <t>DI DONATO MARIO NATO A C. MESSER RAIMONDO IL 11/09/22; PROPR. PER 1/4 DELLA P.LLA 511</t>
  </si>
  <si>
    <t>DI DONATO VITALE NATO A C. MESSER RAIMONDO IL 29/04/20; PRPPR. PER 1/4 DELLA P.LLA 511</t>
  </si>
  <si>
    <t>Contrada San Salvatore</t>
  </si>
  <si>
    <t>44
511</t>
  </si>
  <si>
    <t>mc. 6799</t>
  </si>
  <si>
    <t>COMUNE  DI   CASTILENTI</t>
  </si>
  <si>
    <t>Contrada S. Michele</t>
  </si>
  <si>
    <t>mc. 1.680</t>
  </si>
  <si>
    <t>VALORE
(di costruzione)</t>
  </si>
  <si>
    <t>F.ne Villa S. Romualdo
p. S1-T, 1-2, 3.</t>
  </si>
  <si>
    <t>COMUNE  DI  CELLINO  ATTANASIO</t>
  </si>
  <si>
    <t>Cellino A.</t>
  </si>
  <si>
    <t>Nota: del valoredi costruzione: €  597.509,30 sono rappresentate da costi, oneri vari inclusi, sostenuti  dal  1.1.06 al  31.12.2006 per i lavori di ristrutturazione dell'edificio in questione;  €  145.071,20 al 31.12.2007; €  3.679,52 al 31.12.09; € 102.256,00 al 31.12.15; € 127.013,77 al 31.12.16.</t>
  </si>
  <si>
    <t>COMUNE  DI   CERMIGNANO</t>
  </si>
  <si>
    <t xml:space="preserve">VALORE
</t>
  </si>
  <si>
    <t>Cermignano</t>
  </si>
  <si>
    <t>mc. 3.588</t>
  </si>
  <si>
    <t>COMUNE  DI   NOTARESCO</t>
  </si>
  <si>
    <t>Notaresco</t>
  </si>
  <si>
    <t xml:space="preserve">COMUNE  DI  SILVI  </t>
  </si>
  <si>
    <t>FOGL.</t>
  </si>
  <si>
    <t xml:space="preserve">   
PARTICELLA
  NUM.      SUB</t>
  </si>
  <si>
    <t xml:space="preserve">
    ZONA
CENSUARIA</t>
  </si>
  <si>
    <t>RENDITA
*rendita presunta</t>
  </si>
  <si>
    <t>S.S. 16</t>
  </si>
  <si>
    <t>valore di costruzione</t>
  </si>
  <si>
    <t>PRESIDIO  DI  GIULIANOVA</t>
  </si>
  <si>
    <t>COMUNE  DI  GIULIANOVA</t>
  </si>
  <si>
    <t>Via Filippo Turati</t>
  </si>
  <si>
    <t>20.70</t>
  </si>
  <si>
    <t>fab.da acc.</t>
  </si>
  <si>
    <t>mc. 1487</t>
  </si>
  <si>
    <t>* Euro 2.303,91</t>
  </si>
  <si>
    <t>Nota: del valoredi costruzione: € 187.362,62  al 31.12.15.</t>
  </si>
  <si>
    <t>Via Gramsci</t>
  </si>
  <si>
    <t>0.49</t>
  </si>
  <si>
    <t>fabb.rurale</t>
  </si>
  <si>
    <t>15.60</t>
  </si>
  <si>
    <t>mc. 36046</t>
  </si>
  <si>
    <t>Giulianova Paese</t>
  </si>
  <si>
    <t>52 10</t>
  </si>
  <si>
    <t>21.63</t>
  </si>
  <si>
    <t>semin.arb.</t>
  </si>
  <si>
    <t>39.20</t>
  </si>
  <si>
    <t>7.40</t>
  </si>
  <si>
    <t>V.le Gramsci</t>
  </si>
  <si>
    <t>10 70</t>
  </si>
  <si>
    <t>6 60</t>
  </si>
  <si>
    <t>fabb. Rurale</t>
  </si>
  <si>
    <t>2 25</t>
  </si>
  <si>
    <t>0 10</t>
  </si>
  <si>
    <t>1 40</t>
  </si>
  <si>
    <t>1 60</t>
  </si>
  <si>
    <t>0 77</t>
  </si>
  <si>
    <t>INTESTAZIONE-TITOLO:</t>
  </si>
  <si>
    <t xml:space="preserve">UBICAZIONE: </t>
  </si>
  <si>
    <t>a</t>
  </si>
  <si>
    <t>mc. 37.126</t>
  </si>
  <si>
    <t>* Euro 40.265,05</t>
  </si>
  <si>
    <t>psich.</t>
  </si>
  <si>
    <t>mc.   5.205</t>
  </si>
  <si>
    <t>pal.Uff.</t>
  </si>
  <si>
    <t>mc.   2330</t>
  </si>
  <si>
    <t>corpo centrale</t>
  </si>
  <si>
    <t>MC 10.719</t>
  </si>
  <si>
    <t>palazzina civile abitazione</t>
  </si>
  <si>
    <t>mq  138</t>
  </si>
  <si>
    <t>A/3</t>
  </si>
  <si>
    <t>mq 128</t>
  </si>
  <si>
    <t>mq 159</t>
  </si>
  <si>
    <t>mq 108</t>
  </si>
  <si>
    <t>pal.indisuso</t>
  </si>
  <si>
    <t>mc 1435</t>
  </si>
  <si>
    <t>* Euro 1.852,79</t>
  </si>
  <si>
    <t>c. nutriz.</t>
  </si>
  <si>
    <t xml:space="preserve">mc 900 </t>
  </si>
  <si>
    <t>* Euro 1.162,03</t>
  </si>
  <si>
    <t>valoredell'area incluso in quello del complesso ospizio marino</t>
  </si>
  <si>
    <t xml:space="preserve">COMUNE  DI  MOSCIANO  S.ANGELO  </t>
  </si>
  <si>
    <t xml:space="preserve">VALORE
(DI COSTRUZIONE)
</t>
  </si>
  <si>
    <t>Mosciano S.A.</t>
  </si>
  <si>
    <t>D/4</t>
  </si>
  <si>
    <t xml:space="preserve">1534
</t>
  </si>
  <si>
    <t xml:space="preserve">1536
</t>
  </si>
  <si>
    <t>VALORE  (di costruzione)</t>
  </si>
  <si>
    <t>VALORE  TOTALE  (di costruzione)</t>
  </si>
  <si>
    <t>Nota: del valore  di costruzione: € 322.408,37 rappresentato dalla somma dei costi, oneri vari inclusi, sostenuti  al 31.12.2005 per i lavori di realizzazione del Distretto Sanitario di Base in  MOSCIANO S.ANGELO - ex art. 20 L. 67/88; € 27.770,31 al 31.12.13; € 2.939,17 al 31.12.14.</t>
  </si>
  <si>
    <t xml:space="preserve">COMUNE  DI  ROSETO  DEGLI  ABRUZZI </t>
  </si>
  <si>
    <t xml:space="preserve">Via Marco Polo </t>
  </si>
  <si>
    <t>693 mc</t>
  </si>
  <si>
    <t>VALORE TOTALE (di costruzione)</t>
  </si>
  <si>
    <t>PRESIDIO  DI  SANT'OMERO</t>
  </si>
  <si>
    <t>COMUNE  DI  SANT'OMERO</t>
  </si>
  <si>
    <t>Via Salara</t>
  </si>
  <si>
    <t>1.30</t>
  </si>
  <si>
    <t>7.20</t>
  </si>
  <si>
    <t>mc 58248</t>
  </si>
  <si>
    <t>Chioschi</t>
  </si>
  <si>
    <t>E/3</t>
  </si>
  <si>
    <t>valore incluso in quello del complesso ospedaliero</t>
  </si>
  <si>
    <t>Nel caso dei chioschi la ASL è proprietaria dell'area e privati hanno la proprietà superficiaria. Il valore dell'area è incluso in quello del complesso ospedaliero</t>
  </si>
  <si>
    <t>61.80</t>
  </si>
  <si>
    <t>47.80</t>
  </si>
  <si>
    <t>5.75</t>
  </si>
  <si>
    <t>2.10</t>
  </si>
  <si>
    <t>VALORE TOTALE  DI  ACQUISTO</t>
  </si>
  <si>
    <t>Via alla Salara snc
piano S1 - T</t>
  </si>
  <si>
    <t xml:space="preserve">Via alla Salara snc
piano S1 - T - 1 - 2 </t>
  </si>
  <si>
    <t>mc 17.603</t>
  </si>
  <si>
    <t>CATASTO   TERRENI</t>
  </si>
  <si>
    <t>51 11</t>
  </si>
  <si>
    <t>semin.</t>
  </si>
  <si>
    <t>20 70</t>
  </si>
  <si>
    <t>46 75</t>
  </si>
  <si>
    <t>18 50</t>
  </si>
  <si>
    <t>COMUNE  DI  COLONNELLA</t>
  </si>
  <si>
    <t xml:space="preserve">CATASTO  URBANO </t>
  </si>
  <si>
    <t xml:space="preserve">VALORE
</t>
  </si>
  <si>
    <t>S.C. Fosso del Lupo</t>
  </si>
  <si>
    <t>mc. 2558</t>
  </si>
  <si>
    <t>COMUNE  DI  MARTINSICURO</t>
  </si>
  <si>
    <t>Frazione Villa Rosa</t>
  </si>
  <si>
    <t xml:space="preserve">2308  
</t>
  </si>
  <si>
    <t>mc. 2.400</t>
  </si>
  <si>
    <t>COMUNE  DI  NERETO</t>
  </si>
  <si>
    <t>Nereto</t>
  </si>
  <si>
    <t>semin. Arbor.</t>
  </si>
  <si>
    <t>incluso nel valore dell'edificio</t>
  </si>
  <si>
    <t>Piano T - 1</t>
  </si>
  <si>
    <t>1223 mc</t>
  </si>
  <si>
    <t>Piano 2 - 3</t>
  </si>
  <si>
    <t>874 mc</t>
  </si>
  <si>
    <t>Piano 1S - T 1 - 2</t>
  </si>
  <si>
    <t>mc. 5.940</t>
  </si>
  <si>
    <t>VALORE  DI  costruzione  anno 2012</t>
  </si>
  <si>
    <t>Piano 1S - T - 1</t>
  </si>
  <si>
    <t>mc. 1.826</t>
  </si>
  <si>
    <t>COMUNE  DI  SANT'EGIDIO  ALLA  VIBRATA</t>
  </si>
  <si>
    <t>Sant'Egidio alla Vibrata
Strada Comunale s.n.c.</t>
  </si>
  <si>
    <t>COMUNE  DI  TORTORETO</t>
  </si>
  <si>
    <t>Via Isonzo snc
piano T</t>
  </si>
  <si>
    <t xml:space="preserve">CRITERI   DI  VALUTAZIONE </t>
  </si>
  <si>
    <t>Per la determinazione del  Patrimonio Immobiliare ASL sono stati adottati i seguenti criteri:</t>
  </si>
  <si>
    <t>TERRENI:</t>
  </si>
  <si>
    <t>rendita catastale risultante da apposita visura, moltiplicata per il coefficiente 75 (coefficiente utilizzato dagli uffici finanziari di accertamento).</t>
  </si>
  <si>
    <t>FABBRICATI:</t>
  </si>
  <si>
    <t>PER I TERRENI:</t>
  </si>
  <si>
    <t>Rendita catastale aumentata del 25%;</t>
  </si>
  <si>
    <t>PER I FABBRICATI:</t>
  </si>
  <si>
    <t>Rendita catastale aumentata del 5%.</t>
  </si>
  <si>
    <t>ULTERIORE  INCREMENTO  DEL 20% E' STATO  DISPOSTO CON LEGGE 191/04, E PER GLI IMMOBILI CLASSIFICATI NELLA CATEGORIA "B" SI E' PASSATI AL 40% (L.286/06)  e s.m.i..</t>
  </si>
  <si>
    <r>
      <t xml:space="preserve">INTESTAZIONE - TITOLO : </t>
    </r>
    <r>
      <rPr>
        <sz val="12"/>
        <rFont val="Arial"/>
        <family val="2"/>
      </rPr>
      <t>OSPEDALI ED ISTITUTI DI TERAMO</t>
    </r>
  </si>
  <si>
    <r>
      <t xml:space="preserve">UBICAZIONE: </t>
    </r>
    <r>
      <rPr>
        <sz val="12"/>
        <rFont val="Arial"/>
        <family val="2"/>
      </rPr>
      <t>COMUNE  DI  TERAMO</t>
    </r>
  </si>
  <si>
    <r>
      <t xml:space="preserve">NOTE:  </t>
    </r>
    <r>
      <rPr>
        <sz val="12"/>
        <rFont val="Arial"/>
        <family val="2"/>
      </rPr>
      <t>SI ATTRIBUISCE VALORE SOLO ALLE  PARTICELLE FG. 55 (loc. casalena) ESCLUDENDO TUTTE LE ALTRE, VISTO CHE LE STESSE SONO PERTINENZIALI AL COMPLESSO OSPEDALIERO 1° E 2° LOTTO IN VILLA MOSCA DI TERAMO</t>
    </r>
  </si>
  <si>
    <r>
      <t xml:space="preserve">INTESTAZIONE - TITOLO : </t>
    </r>
    <r>
      <rPr>
        <sz val="12"/>
        <rFont val="Arial"/>
        <family val="2"/>
      </rPr>
      <t>OSP.CIVILE S.ANTONIO: PROPRIETARIO - OSP. ED ISTITUTI RIUNITI DI TERAMO</t>
    </r>
  </si>
  <si>
    <r>
      <t xml:space="preserve">NOTE:  TERRENI </t>
    </r>
    <r>
      <rPr>
        <sz val="12"/>
        <rFont val="Arial"/>
        <family val="2"/>
      </rPr>
      <t>(di pertinenza all'ospedale civile e edificio Fonte della Noce)</t>
    </r>
  </si>
  <si>
    <r>
      <t xml:space="preserve">Villa Mosca
</t>
    </r>
    <r>
      <rPr>
        <sz val="8"/>
        <rFont val="Arial"/>
        <family val="2"/>
      </rPr>
      <t>pert.O.C.</t>
    </r>
  </si>
  <si>
    <r>
      <t xml:space="preserve">INTESTAZIONE - TITOLO : </t>
    </r>
    <r>
      <rPr>
        <sz val="10"/>
        <rFont val="Arial"/>
        <family val="2"/>
      </rPr>
      <t>AZIENDA UNITA' SANITARIA LOCALE - TERAMO</t>
    </r>
  </si>
  <si>
    <r>
      <t xml:space="preserve">NOTE:  </t>
    </r>
    <r>
      <rPr>
        <sz val="12"/>
        <rFont val="Arial"/>
        <family val="2"/>
      </rPr>
      <t xml:space="preserve">TERRENI PERTINENZIALI AL COMPLESSO OSPEDALIERO VILLA MOSCA, NON SI ATTRIBUISCE VALORE </t>
    </r>
  </si>
  <si>
    <r>
      <t xml:space="preserve">INTESTAZIONE - TITOLO : </t>
    </r>
    <r>
      <rPr>
        <sz val="14"/>
        <rFont val="Arial"/>
        <family val="2"/>
      </rPr>
      <t>AZIENDA UNITA' SANITARIA LOCALE - TERAMO</t>
    </r>
  </si>
  <si>
    <r>
      <t xml:space="preserve">UBICAZIONE: </t>
    </r>
    <r>
      <rPr>
        <sz val="12"/>
        <rFont val="Arial"/>
        <family val="2"/>
      </rPr>
      <t>COMUNE  DI   TERAMO   -  VIA CONA</t>
    </r>
  </si>
  <si>
    <r>
      <t xml:space="preserve">UBICAZIONE: </t>
    </r>
    <r>
      <rPr>
        <sz val="12"/>
        <rFont val="Arial"/>
        <family val="2"/>
      </rPr>
      <t>COMUNE  DI   TERAMO -  VIA CONA</t>
    </r>
  </si>
  <si>
    <r>
      <t xml:space="preserve">NOTE:  </t>
    </r>
    <r>
      <rPr>
        <sz val="14"/>
        <rFont val="Arial"/>
        <family val="2"/>
      </rPr>
      <t xml:space="preserve">di pertinenza </t>
    </r>
    <r>
      <rPr>
        <sz val="12"/>
        <rFont val="Arial"/>
        <family val="2"/>
      </rPr>
      <t>EX DISPENSARIO</t>
    </r>
  </si>
  <si>
    <r>
      <t xml:space="preserve">INTESTAZIONE - TITOLO : </t>
    </r>
    <r>
      <rPr>
        <sz val="12"/>
        <rFont val="Arial"/>
        <family val="2"/>
      </rPr>
      <t>AZIENDA UNITA' SANITARIA LOCALE - TERAMO</t>
    </r>
  </si>
  <si>
    <r>
      <t xml:space="preserve">UBICAZIONE: </t>
    </r>
    <r>
      <rPr>
        <sz val="12"/>
        <rFont val="Arial"/>
        <family val="2"/>
      </rPr>
      <t xml:space="preserve">COMUNE  DI   TERAMO  - VILLA MOSCA </t>
    </r>
  </si>
  <si>
    <r>
      <t xml:space="preserve">VALORE  TOTALE </t>
    </r>
    <r>
      <rPr>
        <b/>
        <sz val="8"/>
        <rFont val="Arial"/>
        <family val="2"/>
      </rPr>
      <t xml:space="preserve">(escluso valore part.1408/10 e 12)  </t>
    </r>
  </si>
  <si>
    <r>
      <t xml:space="preserve">INTESTAZIONE - TITOLO : </t>
    </r>
    <r>
      <rPr>
        <sz val="12"/>
        <rFont val="Arial"/>
        <family val="2"/>
      </rPr>
      <t>AZIENDA  UNITA'  SANITARIA  LOCALE  -  TERAMO</t>
    </r>
  </si>
  <si>
    <r>
      <t xml:space="preserve">UBICAZIONE: </t>
    </r>
    <r>
      <rPr>
        <sz val="12"/>
        <rFont val="Arial"/>
        <family val="2"/>
      </rPr>
      <t>COMUNE  DI   TERAMO-  VILLA MOSCA</t>
    </r>
  </si>
  <si>
    <r>
      <t xml:space="preserve">UBICAZIONE: </t>
    </r>
    <r>
      <rPr>
        <sz val="12"/>
        <rFont val="Arial"/>
        <family val="2"/>
      </rPr>
      <t xml:space="preserve">COMUNE  DI   TERAMO </t>
    </r>
  </si>
  <si>
    <r>
      <t xml:space="preserve">INTESTAZIONE - TITOLO: </t>
    </r>
    <r>
      <rPr>
        <sz val="12"/>
        <rFont val="Arial"/>
        <family val="2"/>
      </rPr>
      <t>AZIENDA  UNITA'  SANITARIA  LOCALE  - TERAMO</t>
    </r>
  </si>
  <si>
    <r>
      <t>INTESTAZIONE - TITOLO: U</t>
    </r>
    <r>
      <rPr>
        <sz val="12"/>
        <rFont val="Arial"/>
        <family val="2"/>
      </rPr>
      <t xml:space="preserve">NITA' LOCALE SOCIO SANITARIA  DI TERAMO </t>
    </r>
  </si>
  <si>
    <r>
      <t xml:space="preserve">UBICAZIONE: </t>
    </r>
    <r>
      <rPr>
        <sz val="12"/>
        <rFont val="Arial"/>
        <family val="2"/>
      </rPr>
      <t>COMUNE  DI   TERAMO - LOCALITA'  S. ATTO  S.P. 594</t>
    </r>
  </si>
  <si>
    <r>
      <t xml:space="preserve">INTESTAZIONE - TITOLO : </t>
    </r>
    <r>
      <rPr>
        <sz val="12"/>
        <rFont val="Arial"/>
        <family val="2"/>
      </rPr>
      <t>AMMINISTRAZIONE PROVINCIALE  DI TERAMO.</t>
    </r>
  </si>
  <si>
    <r>
      <t xml:space="preserve">UBICAZIONE: </t>
    </r>
    <r>
      <rPr>
        <sz val="12"/>
        <rFont val="Arial"/>
        <family val="2"/>
      </rPr>
      <t>COMUNE  DI   TERAMO - LOCALITA'  S. ATTO - S.P. 594</t>
    </r>
  </si>
  <si>
    <r>
      <t>NOTE:</t>
    </r>
    <r>
      <rPr>
        <sz val="14"/>
        <rFont val="Arial"/>
        <family val="2"/>
      </rPr>
      <t xml:space="preserve"> ex c. Iperbarico </t>
    </r>
  </si>
  <si>
    <r>
      <t xml:space="preserve">INTESTAZIONE - TITOLO :  </t>
    </r>
    <r>
      <rPr>
        <sz val="14"/>
        <rFont val="Arial"/>
        <family val="2"/>
      </rPr>
      <t xml:space="preserve">AZIENDA UNITA' SANITARIA LOCALE - TERAMO </t>
    </r>
  </si>
  <si>
    <r>
      <t xml:space="preserve">UBICAZIONE: </t>
    </r>
    <r>
      <rPr>
        <sz val="12"/>
        <rFont val="Arial"/>
        <family val="2"/>
      </rPr>
      <t>COMUNE  DI   TERAMO -VIA  CESARE BATTISTI</t>
    </r>
  </si>
  <si>
    <r>
      <t xml:space="preserve">INTESTAZIONE - TITOLO :  </t>
    </r>
    <r>
      <rPr>
        <sz val="12"/>
        <rFont val="Arial"/>
        <family val="2"/>
      </rPr>
      <t xml:space="preserve">OSPEDALE CIVILE S.ANTONIO ABATE COMPRESO  NELL'ENTE OSPEDALIERO DI TERAMO; </t>
    </r>
  </si>
  <si>
    <r>
      <t xml:space="preserve">UBICAZIONE: </t>
    </r>
    <r>
      <rPr>
        <sz val="12"/>
        <rFont val="Arial"/>
        <family val="2"/>
      </rPr>
      <t>COMUNE  DI   TERAMO -CONTRADA CASALENA</t>
    </r>
  </si>
  <si>
    <r>
      <t xml:space="preserve">INTESTAZIONE-TITOLO: </t>
    </r>
    <r>
      <rPr>
        <sz val="12"/>
        <rFont val="Arial"/>
        <family val="2"/>
      </rPr>
      <t>AZIENDA UNITA' SANITARIA LOCALE - TERAMO</t>
    </r>
  </si>
  <si>
    <r>
      <t xml:space="preserve">UBICAZIONE: </t>
    </r>
    <r>
      <rPr>
        <sz val="12"/>
        <rFont val="Arial"/>
        <family val="2"/>
      </rPr>
      <t xml:space="preserve">COMUNE DI ISOLA DEL GRAN SASSO - località C. DA SANTONE </t>
    </r>
  </si>
  <si>
    <r>
      <t xml:space="preserve">NOTE: </t>
    </r>
    <r>
      <rPr>
        <sz val="12"/>
        <rFont val="Arial"/>
        <family val="2"/>
      </rPr>
      <t xml:space="preserve">TERRENO CON SOVRASTANTE DISTRETTO SANITARIO DI BASE </t>
    </r>
  </si>
  <si>
    <r>
      <t xml:space="preserve">UBICAZIONE: </t>
    </r>
    <r>
      <rPr>
        <sz val="12"/>
        <rFont val="Arial"/>
        <family val="2"/>
      </rPr>
      <t>COMUNE DI MONTORIO AL VOMANO  - via Quirino Celli</t>
    </r>
  </si>
  <si>
    <r>
      <t xml:space="preserve">NOTE: </t>
    </r>
    <r>
      <rPr>
        <sz val="12"/>
        <rFont val="Arial"/>
        <family val="2"/>
      </rPr>
      <t>Terreni con sovrastante Poliambulatorio</t>
    </r>
  </si>
  <si>
    <r>
      <t xml:space="preserve">UBICAZIONE: </t>
    </r>
    <r>
      <rPr>
        <sz val="12"/>
        <rFont val="Arial"/>
        <family val="2"/>
      </rPr>
      <t>COMUNE DI  ATRI - VIALE RISORGIMENTO</t>
    </r>
  </si>
  <si>
    <r>
      <t xml:space="preserve">NOTE: </t>
    </r>
    <r>
      <rPr>
        <sz val="12"/>
        <rFont val="Arial"/>
        <family val="2"/>
      </rPr>
      <t>TERRENO CON SOVRASTANTE  OSPEDALE CIVILE</t>
    </r>
  </si>
  <si>
    <r>
      <t xml:space="preserve">INTESTAZIONE-TITOLO: </t>
    </r>
    <r>
      <rPr>
        <sz val="12"/>
        <rFont val="Arial"/>
        <family val="2"/>
      </rPr>
      <t>AZIENDA  UNITA'  SANITARIA LOCALE - TERAMO</t>
    </r>
  </si>
  <si>
    <r>
      <t xml:space="preserve">UBICAZIONE: </t>
    </r>
    <r>
      <rPr>
        <sz val="12"/>
        <rFont val="Arial"/>
        <family val="2"/>
      </rPr>
      <t>COMUNE DI ATRI - VIALE RISORGIMENTO</t>
    </r>
  </si>
  <si>
    <r>
      <t xml:space="preserve">UBICAZIONE: </t>
    </r>
    <r>
      <rPr>
        <sz val="12"/>
        <rFont val="Arial"/>
        <family val="2"/>
      </rPr>
      <t>COMUNE DI ATRI - VIA COLLE MARALTO N. 1</t>
    </r>
  </si>
  <si>
    <r>
      <t>NOTE:</t>
    </r>
    <r>
      <rPr>
        <sz val="12"/>
        <rFont val="Arial"/>
        <family val="2"/>
      </rPr>
      <t xml:space="preserve"> EX DISPENSARIO</t>
    </r>
  </si>
  <si>
    <r>
      <t xml:space="preserve">UBICAZIONE: </t>
    </r>
    <r>
      <rPr>
        <sz val="12"/>
        <rFont val="Arial"/>
        <family val="2"/>
      </rPr>
      <t>COMUNE DI ATRI - VIA A. FINOCCHI</t>
    </r>
  </si>
  <si>
    <r>
      <t xml:space="preserve">UBICAZIONE: </t>
    </r>
    <r>
      <rPr>
        <sz val="12"/>
        <rFont val="Arial"/>
        <family val="2"/>
      </rPr>
      <t>BISENTI - via Roma</t>
    </r>
  </si>
  <si>
    <r>
      <t xml:space="preserve">NOTE: </t>
    </r>
    <r>
      <rPr>
        <sz val="12"/>
        <rFont val="Arial"/>
        <family val="2"/>
      </rPr>
      <t>POLIAMBULATORIO</t>
    </r>
  </si>
  <si>
    <r>
      <t>UBICAZIONE:</t>
    </r>
    <r>
      <rPr>
        <sz val="12"/>
        <rFont val="Arial"/>
        <family val="2"/>
      </rPr>
      <t xml:space="preserve"> COMUNE DI CASTIGLIONE MESSER RAIMONDO - CONTRADA SAN SALVATORE - S.S. 365</t>
    </r>
  </si>
  <si>
    <r>
      <t xml:space="preserve">NOTE: </t>
    </r>
    <r>
      <rPr>
        <sz val="12"/>
        <rFont val="Arial"/>
        <family val="2"/>
      </rPr>
      <t xml:space="preserve">POLIAMBULATORIO </t>
    </r>
  </si>
  <si>
    <r>
      <t xml:space="preserve">INTESTAZIONE-TITOLO: </t>
    </r>
    <r>
      <rPr>
        <sz val="12"/>
        <rFont val="Arial"/>
        <family val="2"/>
      </rPr>
      <t xml:space="preserve">AZIENDA UNITA' SANITARIA LOCALE  TERAMO - proprietà superficiaria
                                             COMUNE DI CASTILENTI - proprietà per l'area
</t>
    </r>
  </si>
  <si>
    <r>
      <t xml:space="preserve">UBICAZIONE: </t>
    </r>
    <r>
      <rPr>
        <sz val="12"/>
        <rFont val="Arial"/>
        <family val="2"/>
      </rPr>
      <t>COMUNE DI CASTILENTI C.DA S. MICHELE  - via del Melograno n. 10</t>
    </r>
  </si>
  <si>
    <r>
      <t>NOTE:</t>
    </r>
    <r>
      <rPr>
        <sz val="12"/>
        <rFont val="Arial"/>
        <family val="2"/>
      </rPr>
      <t xml:space="preserve"> DISTRETTO SANITARIO DI BASE</t>
    </r>
  </si>
  <si>
    <r>
      <t xml:space="preserve">INTESTAZIONE - TITOLO :  </t>
    </r>
    <r>
      <rPr>
        <sz val="12"/>
        <rFont val="Arial"/>
        <family val="2"/>
      </rPr>
      <t xml:space="preserve">AZIENDA UNITA' SANITARIA LOCALE - TERAMO
                                                           </t>
    </r>
  </si>
  <si>
    <r>
      <t xml:space="preserve">UBICAZIONE: </t>
    </r>
    <r>
      <rPr>
        <sz val="12"/>
        <rFont val="Arial"/>
        <family val="2"/>
      </rPr>
      <t>COMUNE  DI   CASTILENTI  -  FRAZIONE VILLA S. ROMUALDO</t>
    </r>
  </si>
  <si>
    <r>
      <t>NOTE</t>
    </r>
    <r>
      <rPr>
        <sz val="14"/>
        <rFont val="Arial"/>
        <family val="2"/>
      </rPr>
      <t>:  EDIFICIO ADIBITO A RESIDENZA SANITARIA ASSISTENZIALE</t>
    </r>
  </si>
  <si>
    <r>
      <t xml:space="preserve">NOTA: </t>
    </r>
    <r>
      <rPr>
        <sz val="12"/>
        <rFont val="Arial"/>
        <family val="2"/>
      </rPr>
      <t>del valore di costruzione: € 2.712.141,14 al 2011; € 168.553,92 per lavori anno 2013; € 5.390,00 al 31.12.16.</t>
    </r>
  </si>
  <si>
    <r>
      <t xml:space="preserve">UBICAZIONE: </t>
    </r>
    <r>
      <rPr>
        <sz val="12"/>
        <rFont val="Arial"/>
        <family val="2"/>
      </rPr>
      <t>COMUNE DI CELLINO ATTANASIO - via Taraschi n. 16</t>
    </r>
  </si>
  <si>
    <r>
      <t xml:space="preserve">UBICAZIONE: </t>
    </r>
    <r>
      <rPr>
        <sz val="12"/>
        <rFont val="Arial"/>
        <family val="2"/>
      </rPr>
      <t>COMUNE DI CERMIGNANO - via Nazionale 18</t>
    </r>
  </si>
  <si>
    <r>
      <t xml:space="preserve">NOTE: </t>
    </r>
    <r>
      <rPr>
        <sz val="12"/>
        <rFont val="Arial"/>
        <family val="2"/>
      </rPr>
      <t>DISTRETTO SANITARIO DI BASE</t>
    </r>
  </si>
  <si>
    <r>
      <t>INTESTAZIONE-TITOLO:</t>
    </r>
    <r>
      <rPr>
        <sz val="12"/>
        <rFont val="Arial"/>
        <family val="2"/>
      </rPr>
      <t xml:space="preserve"> COMUNE DI NOTARESCO</t>
    </r>
  </si>
  <si>
    <r>
      <t>INTESTAZIONE-TITOLO:</t>
    </r>
    <r>
      <rPr>
        <sz val="12"/>
        <rFont val="Arial"/>
        <family val="2"/>
      </rPr>
      <t xml:space="preserve"> AZIENDA UNITA' SANITARIA LOCALE - TERAMO - 
                                                                  CARRA FRANCA - PRETAROLI CARLO - CARLO LUIGI - RENATO -:  PROPRIETARI DELL'AREA</t>
    </r>
  </si>
  <si>
    <r>
      <t xml:space="preserve">UBICAZIONE: </t>
    </r>
    <r>
      <rPr>
        <sz val="12"/>
        <rFont val="Arial"/>
        <family val="2"/>
      </rPr>
      <t>COMUNE DI  SILVI  -  STATALE ADRIATICA N. 16  P.T.</t>
    </r>
  </si>
  <si>
    <r>
      <t xml:space="preserve">NOTE: </t>
    </r>
    <r>
      <rPr>
        <sz val="12"/>
        <rFont val="Arial"/>
        <family val="2"/>
      </rPr>
      <t>EDIFICIO  ADIBITO  A DISTRETTO  SANITARIO  DI  BASE</t>
    </r>
  </si>
  <si>
    <r>
      <t xml:space="preserve">UBICAZIONE: </t>
    </r>
    <r>
      <rPr>
        <sz val="12"/>
        <rFont val="Arial"/>
        <family val="2"/>
      </rPr>
      <t>COMUNE DI GIULIANOVA - VIA FILIPPO TURATI</t>
    </r>
  </si>
  <si>
    <r>
      <t>NOTE:</t>
    </r>
    <r>
      <rPr>
        <sz val="12"/>
        <rFont val="Arial"/>
        <family val="2"/>
      </rPr>
      <t xml:space="preserve"> TERRENO CON SOVRASTANTE POLIAMBULATORIO, SER.T. </t>
    </r>
  </si>
  <si>
    <r>
      <t xml:space="preserve">INTESTAZIONE-TITOLO: </t>
    </r>
    <r>
      <rPr>
        <sz val="12"/>
        <rFont val="Arial"/>
        <family val="2"/>
      </rPr>
      <t>OSPEDALE CIVILE SAN ROCCO DI GIULIANOVA</t>
    </r>
    <r>
      <rPr>
        <b/>
        <sz val="12"/>
        <rFont val="Arial"/>
        <family val="2"/>
      </rPr>
      <t xml:space="preserve"> </t>
    </r>
  </si>
  <si>
    <r>
      <t xml:space="preserve">UBICAZIONE: </t>
    </r>
    <r>
      <rPr>
        <sz val="12"/>
        <rFont val="Arial"/>
        <family val="2"/>
      </rPr>
      <t>COMUNE DI GIULIANOVA - VIA GRAMSCI</t>
    </r>
  </si>
  <si>
    <r>
      <t>NOTE:</t>
    </r>
    <r>
      <rPr>
        <sz val="12"/>
        <rFont val="Arial"/>
        <family val="2"/>
      </rPr>
      <t xml:space="preserve"> TERRENI CON SOVRASTANTE OSPEDALE CIVILE </t>
    </r>
  </si>
  <si>
    <r>
      <t xml:space="preserve">INTESTAZIONE-TITOLO: </t>
    </r>
    <r>
      <rPr>
        <sz val="12"/>
        <rFont val="Arial"/>
        <family val="2"/>
      </rPr>
      <t xml:space="preserve"> Azienda Unità sanitaria Locale - Teramo</t>
    </r>
  </si>
  <si>
    <r>
      <t xml:space="preserve">UBICAZIONE: </t>
    </r>
    <r>
      <rPr>
        <sz val="12"/>
        <rFont val="Arial"/>
        <family val="2"/>
      </rPr>
      <t xml:space="preserve">COMUNE DI GIULIANOVA </t>
    </r>
  </si>
  <si>
    <r>
      <t>NOTE:</t>
    </r>
    <r>
      <rPr>
        <sz val="12"/>
        <rFont val="Arial"/>
        <family val="2"/>
      </rPr>
      <t xml:space="preserve"> </t>
    </r>
  </si>
  <si>
    <r>
      <t xml:space="preserve">INTESTAZIONE-TITOLO: </t>
    </r>
    <r>
      <rPr>
        <sz val="12"/>
        <rFont val="Arial"/>
        <family val="2"/>
      </rPr>
      <t>Azienda Unità sanitaria Locale -Teramo</t>
    </r>
  </si>
  <si>
    <r>
      <t xml:space="preserve">INTESTAZIONE-TITOLO: </t>
    </r>
    <r>
      <rPr>
        <sz val="12"/>
        <rFont val="Arial"/>
        <family val="2"/>
      </rPr>
      <t>Fondazione Gualandi</t>
    </r>
  </si>
  <si>
    <r>
      <t xml:space="preserve">UBICAZIONE: </t>
    </r>
    <r>
      <rPr>
        <sz val="12"/>
        <rFont val="Arial"/>
        <family val="2"/>
      </rPr>
      <t xml:space="preserve">COMUNE DI GIULIANOVA                          NOTE:  </t>
    </r>
  </si>
  <si>
    <r>
      <t>INTESTAZIONE-TITOLO:</t>
    </r>
    <r>
      <rPr>
        <sz val="12"/>
        <rFont val="Arial"/>
        <family val="2"/>
      </rPr>
      <t xml:space="preserve"> OSPEDALI E ISTITUTI RIUNITI DI RICOVERO DI TERAMO PER OSPEDALE CIVILE S. ANTONIO ABATE</t>
    </r>
  </si>
  <si>
    <r>
      <t>INTESTAZIONE-TITOLO:</t>
    </r>
    <r>
      <rPr>
        <sz val="12"/>
        <rFont val="Arial"/>
        <family val="2"/>
      </rPr>
      <t xml:space="preserve"> AZIENDA UNITA' SANITARIA LOCALE TERAMO -   PRIVATI
                                                   </t>
    </r>
  </si>
  <si>
    <r>
      <t xml:space="preserve">UBICAZIONE: </t>
    </r>
    <r>
      <rPr>
        <sz val="12"/>
        <rFont val="Arial"/>
        <family val="2"/>
      </rPr>
      <t>COMUNE DI  MOSCIANO S.ANGELO - VIA XXV APRILE N. 19</t>
    </r>
  </si>
  <si>
    <r>
      <t>INTESTAZIONE-TITOLO:</t>
    </r>
    <r>
      <rPr>
        <sz val="12"/>
        <rFont val="Arial"/>
        <family val="2"/>
      </rPr>
      <t xml:space="preserve">     AZIENDA UNITA' SANITARIA LOCALE TERAMO - proprietà superficiaria
                                                COMUNE DI ROSETO - proprietà per l'area</t>
    </r>
  </si>
  <si>
    <r>
      <t xml:space="preserve">UBICAZIONE: </t>
    </r>
    <r>
      <rPr>
        <sz val="12"/>
        <rFont val="Arial"/>
        <family val="2"/>
      </rPr>
      <t>COMUNE DI ROSETO  DEGLI  ABRUZZI</t>
    </r>
  </si>
  <si>
    <r>
      <t xml:space="preserve">INTESTAZIONE-TITOLO: </t>
    </r>
    <r>
      <rPr>
        <sz val="12"/>
        <rFont val="Arial"/>
        <family val="2"/>
      </rPr>
      <t xml:space="preserve">ISTITUTO DI CURA E DI RICOVERO OSPEDALE CIVILE DI S.OMERO </t>
    </r>
  </si>
  <si>
    <r>
      <t xml:space="preserve">UBICAZIONE: </t>
    </r>
    <r>
      <rPr>
        <sz val="12"/>
        <rFont val="Arial"/>
        <family val="2"/>
      </rPr>
      <t>COMUNE DI SANT' OMERO</t>
    </r>
  </si>
  <si>
    <r>
      <t xml:space="preserve">NOTE: </t>
    </r>
    <r>
      <rPr>
        <sz val="12"/>
        <rFont val="Arial"/>
        <family val="2"/>
      </rPr>
      <t>TERRENI CON SOVRASTANTE OSPEDALE</t>
    </r>
  </si>
  <si>
    <r>
      <t xml:space="preserve">INTESTAZIONE-TITOLO: </t>
    </r>
    <r>
      <rPr>
        <sz val="12"/>
        <rFont val="Arial"/>
        <family val="2"/>
      </rPr>
      <t xml:space="preserve">COMUNE DI S.OMERO </t>
    </r>
  </si>
  <si>
    <r>
      <t xml:space="preserve">UBICAZIONE: </t>
    </r>
    <r>
      <rPr>
        <sz val="12"/>
        <rFont val="Arial"/>
        <family val="2"/>
      </rPr>
      <t>COMUNE DI SANT' OMERO - VIA ALLA SALARA</t>
    </r>
  </si>
  <si>
    <r>
      <t xml:space="preserve">INTESTAZIONE-TITOLO: </t>
    </r>
    <r>
      <rPr>
        <sz val="12"/>
        <rFont val="Arial"/>
        <family val="2"/>
      </rPr>
      <t>ENEL distribuzione S.p.A.</t>
    </r>
  </si>
  <si>
    <r>
      <t xml:space="preserve">INTESTAZIONE-TITOLO: </t>
    </r>
    <r>
      <rPr>
        <sz val="12"/>
        <rFont val="Arial"/>
        <family val="2"/>
      </rPr>
      <t xml:space="preserve">AZIENDA UNITA' SANITARIA LOCALE - TERAMO </t>
    </r>
  </si>
  <si>
    <r>
      <t xml:space="preserve">NOTE: </t>
    </r>
    <r>
      <rPr>
        <sz val="12"/>
        <rFont val="Arial"/>
        <family val="2"/>
      </rPr>
      <t>TERRENI ACQUISITI CON ATTO DI COMPRAVENDITA DEL 26.04.2002</t>
    </r>
  </si>
  <si>
    <r>
      <t>INTESTAZIONE-TITOLO:</t>
    </r>
    <r>
      <rPr>
        <sz val="12"/>
        <rFont val="Arial"/>
        <family val="2"/>
      </rPr>
      <t xml:space="preserve"> AZIENDA UNITA' SANITARIA LOCALE - TERAMO</t>
    </r>
  </si>
  <si>
    <r>
      <t xml:space="preserve">UBICAZIONE: </t>
    </r>
    <r>
      <rPr>
        <sz val="12"/>
        <rFont val="Arial"/>
        <family val="2"/>
      </rPr>
      <t>COMUNE DI  SANT'OMERO - VIA alla SALARA</t>
    </r>
  </si>
  <si>
    <r>
      <t xml:space="preserve">UBICAZIONE: </t>
    </r>
    <r>
      <rPr>
        <sz val="12"/>
        <rFont val="Arial"/>
        <family val="2"/>
      </rPr>
      <t>COMUNE DI  SANT'OMERO - VIA SALARA</t>
    </r>
  </si>
  <si>
    <r>
      <t xml:space="preserve">NOTE: </t>
    </r>
    <r>
      <rPr>
        <sz val="12"/>
        <rFont val="Arial"/>
        <family val="2"/>
      </rPr>
      <t>TERRENO   ADIACENTE  DSB ED OSPEDALE</t>
    </r>
  </si>
  <si>
    <r>
      <t>INTESTAZIONE-TITOLO:</t>
    </r>
    <r>
      <rPr>
        <sz val="12"/>
        <rFont val="Arial"/>
        <family val="2"/>
      </rPr>
      <t xml:space="preserve"> AZIENDA SANITARIA LOCALE - TERAMO</t>
    </r>
  </si>
  <si>
    <r>
      <t xml:space="preserve">INTESTAZIONE-TITOLO: </t>
    </r>
    <r>
      <rPr>
        <sz val="12"/>
        <rFont val="Arial"/>
        <family val="2"/>
      </rPr>
      <t>COMUNE DI NERETO - PROPRIETARIO
                                                          ULSS n. 8 SANT'OMERO  -  DESTINAZIONE  D'USO</t>
    </r>
  </si>
  <si>
    <r>
      <t xml:space="preserve">UBICAZIONE: </t>
    </r>
    <r>
      <rPr>
        <sz val="12"/>
        <rFont val="Arial"/>
        <family val="2"/>
      </rPr>
      <t>COMUNE DI  NERETO</t>
    </r>
  </si>
  <si>
    <r>
      <t xml:space="preserve">NOTE: </t>
    </r>
    <r>
      <rPr>
        <sz val="12"/>
        <rFont val="Arial"/>
        <family val="2"/>
      </rPr>
      <t>TERRENO CON SOVRASTANTE EDIFICIO ADIBITO A SERV. DIAGNOSTICO E CURA</t>
    </r>
  </si>
  <si>
    <r>
      <t xml:space="preserve">INTESTAZIONE-TITOLO: </t>
    </r>
    <r>
      <rPr>
        <sz val="12"/>
        <rFont val="Arial"/>
        <family val="2"/>
      </rPr>
      <t>Azienda Unità Sanitaria Locale - Teramo</t>
    </r>
  </si>
  <si>
    <r>
      <t>NOTE:</t>
    </r>
    <r>
      <rPr>
        <sz val="12"/>
        <rFont val="Arial"/>
        <family val="2"/>
      </rPr>
      <t xml:space="preserve"> EDIFICIO ADIBITO A SIAN - SERV. RIABILITAZIONE</t>
    </r>
  </si>
  <si>
    <r>
      <t xml:space="preserve">INTESTAZIONE - TITOLO :  </t>
    </r>
    <r>
      <rPr>
        <sz val="12"/>
        <rFont val="Arial"/>
        <family val="2"/>
      </rPr>
      <t>AZIENDA UNITA' SANITARIA LOCALE - TERAMO
                                                           IMMOBILIARE HOLIDAY   - PROPRIETARIA DELL'AREA</t>
    </r>
  </si>
  <si>
    <r>
      <t xml:space="preserve">UBICAZIONE: </t>
    </r>
    <r>
      <rPr>
        <sz val="12"/>
        <rFont val="Arial"/>
        <family val="2"/>
      </rPr>
      <t>COMUNE  DI   TORTORETO - VIA ISONZO 49/51</t>
    </r>
  </si>
  <si>
    <r>
      <t xml:space="preserve">valore di costruzione </t>
    </r>
    <r>
      <rPr>
        <sz val="8"/>
        <rFont val="Arial"/>
        <family val="2"/>
      </rPr>
      <t>al 2012</t>
    </r>
  </si>
  <si>
    <r>
      <t>A)</t>
    </r>
    <r>
      <rPr>
        <sz val="14"/>
        <rFont val="Arial"/>
        <family val="2"/>
      </rPr>
      <t xml:space="preserve">  per gli immobili censiti è stato riportata la rendita catastale indicata  nelle visure;
</t>
    </r>
  </si>
  <si>
    <r>
      <t xml:space="preserve">B) </t>
    </r>
    <r>
      <rPr>
        <sz val="14"/>
        <rFont val="Arial"/>
        <family val="2"/>
      </rPr>
      <t xml:space="preserve"> per gli immobili individuati sulle planimetrie e da certificati catastali, ma non censiti, è stata definita la rendita presunta, come da seguente criterio:</t>
    </r>
  </si>
  <si>
    <t>RIEPILOGO VALORE PATRIMONIO  "Beni Immobili Indisponibili"</t>
  </si>
  <si>
    <t>PRESIDIO DI TERAMO</t>
  </si>
  <si>
    <t>COMUNE</t>
  </si>
  <si>
    <t>VALORE TERRENI</t>
  </si>
  <si>
    <t>VALORE Fabbricati
(immobili di tutte le catgorie c/esclusione di cat. B)</t>
  </si>
  <si>
    <t>VALORE FABBRICATI
immobili di cat. B</t>
  </si>
  <si>
    <t>TERAMO</t>
  </si>
  <si>
    <t>ISOLA DEL GRAN SASSO</t>
  </si>
  <si>
    <t>MONTORIO AL VOMANO</t>
  </si>
  <si>
    <t>VALORE TOTALE TERRENI</t>
  </si>
  <si>
    <t>TOTALE VALORE  URBANO</t>
  </si>
  <si>
    <t>TOTALE VALORE COSTRUZIONE</t>
  </si>
  <si>
    <t>PRESIDIO DI ATRI</t>
  </si>
  <si>
    <t>ATRI</t>
  </si>
  <si>
    <t>valore di acquisto</t>
  </si>
  <si>
    <t>BISENTI</t>
  </si>
  <si>
    <t>CASTIGLIONE M.R.</t>
  </si>
  <si>
    <t>CASTILENTI</t>
  </si>
  <si>
    <t>CELLINO ATTANASIO</t>
  </si>
  <si>
    <t>CERMIGNANO</t>
  </si>
  <si>
    <t>NOTARESCO</t>
  </si>
  <si>
    <t>SILVI</t>
  </si>
  <si>
    <t>TOTALE VALORE ACQUISTO</t>
  </si>
  <si>
    <t>TOTALE VALORE URBANO</t>
  </si>
  <si>
    <t>PRESIDIO DI GIULIANOVA</t>
  </si>
  <si>
    <t>GIULIANOVA</t>
  </si>
  <si>
    <t>MOSCIANO S.ANGELO</t>
  </si>
  <si>
    <t>ROSETO DEGLI ABRUZZI</t>
  </si>
  <si>
    <t>PRESIDIO DI SANT'OMERO</t>
  </si>
  <si>
    <t>SANT'OMERO</t>
  </si>
  <si>
    <t>COLONNELLA</t>
  </si>
  <si>
    <t>MARTINSICURO</t>
  </si>
  <si>
    <t>NERETO</t>
  </si>
  <si>
    <t>SANT'EGIDIO</t>
  </si>
  <si>
    <t>TORTORETO</t>
  </si>
  <si>
    <t>valore costruzione</t>
  </si>
  <si>
    <t>TOTALE VAVOLE ACQUISTO</t>
  </si>
  <si>
    <t>RIEPILOGO  GENERALE - Beni Immobili Indisponibili</t>
  </si>
  <si>
    <t>VALORE FABBRICATI</t>
  </si>
  <si>
    <t>VALORE Fabbricati
immobili di cat. B</t>
  </si>
  <si>
    <t>VALORE COMPLESSIVO PATRIMONIO A.S.L. DI TERAMO</t>
  </si>
  <si>
    <t>VALORE  A</t>
  </si>
  <si>
    <r>
      <t xml:space="preserve">valore urbano </t>
    </r>
    <r>
      <rPr>
        <b/>
        <i/>
        <sz val="10"/>
        <rFont val="Arial"/>
        <family val="2"/>
      </rPr>
      <t>(da valore catastale)</t>
    </r>
  </si>
  <si>
    <r>
      <t xml:space="preserve"> 
valore terreni  </t>
    </r>
    <r>
      <rPr>
        <b/>
        <i/>
        <sz val="10"/>
        <rFont val="Arial"/>
        <family val="2"/>
      </rPr>
      <t>(da valore catastale)+</t>
    </r>
    <r>
      <rPr>
        <b/>
        <sz val="11"/>
        <rFont val="Arial"/>
        <family val="2"/>
      </rPr>
      <t xml:space="preserve">valore di acquisto
</t>
    </r>
  </si>
  <si>
    <t xml:space="preserve">Teramo lì </t>
  </si>
  <si>
    <t>…………………………..</t>
  </si>
  <si>
    <r>
      <t xml:space="preserve">UBICAZIONE: </t>
    </r>
    <r>
      <rPr>
        <sz val="12"/>
        <rFont val="Arial"/>
        <family val="2"/>
      </rPr>
      <t>COMUNE  DI   TERAMO - VILLA MOSCA - Piazza Italia snc</t>
    </r>
  </si>
  <si>
    <r>
      <t xml:space="preserve">INTESTAZIONE - TITOLO :  </t>
    </r>
    <r>
      <rPr>
        <sz val="12"/>
        <rFont val="Arial"/>
        <family val="2"/>
      </rPr>
      <t>AZIENDA UNITA' SANITARIA LOCALE - TERAMO</t>
    </r>
  </si>
  <si>
    <t>70 mq</t>
  </si>
  <si>
    <r>
      <t xml:space="preserve">INTESTAZIONE-TITOLO: </t>
    </r>
    <r>
      <rPr>
        <sz val="12"/>
        <rFont val="Arial"/>
        <family val="2"/>
      </rPr>
      <t>AZIENDA UNITA' SANITARIA LOCALE TERAMO - proprietario per area: Comune di Cermignano - superficiaria: AUSL Teramo</t>
    </r>
  </si>
  <si>
    <r>
      <t xml:space="preserve">UBICAZIONE: </t>
    </r>
    <r>
      <rPr>
        <sz val="12"/>
        <rFont val="Arial"/>
        <family val="2"/>
      </rPr>
      <t>COMUNE DI NOTARESCO - via Colleventano</t>
    </r>
  </si>
  <si>
    <t>00 75</t>
  </si>
  <si>
    <t>valore urbano + valore costruzione</t>
  </si>
  <si>
    <t>Totale v. terreni + v. urbano + v. costruzione</t>
  </si>
  <si>
    <t>VALORE DI COSTRUZIONE   (ved. nota)</t>
  </si>
  <si>
    <t>NOTA: Del valore di costruzione: € 44.677,62 al 31.12.2017.</t>
  </si>
  <si>
    <t>VALORE DI COSTRUZIONE  sub 9 (al 31.12.2017)</t>
  </si>
  <si>
    <t>NOTA: Del valore di costruzione: € 9.799,22 al 31.12.09; € 2.100.168,81 al 31.12.11; € 68.249,02 per lavori al 31.12.12; € 72.352,35 al 31.12.13; € 42.134,40 al 31.12.15; € 1.944,50  al 31.12.16. oltre € 838.325,90 costo costruzione sub 9; € 46.325,34 al 31.12.2017.</t>
  </si>
  <si>
    <t>Nota: del valoredi  costruzione:  Euro 369.658,23 sono rappresentate da costi, oneri vari inclusi, sostenuti al  31.12.2005 per i lavori di ristrutturazione DSB Montorio al Vomano - ex art. 20 L. 67/88; euro 224.503,53 al 31.12.2011 per Utap; euro 83.654,48 al 31.12.12; € 132.280,38 al 31.12.2017.</t>
  </si>
  <si>
    <t>454
462</t>
  </si>
  <si>
    <t>mc 2.370</t>
  </si>
  <si>
    <t>31 00</t>
  </si>
  <si>
    <t>Via alla Salara snc
piano T</t>
  </si>
  <si>
    <t>mc 313</t>
  </si>
  <si>
    <r>
      <t xml:space="preserve">985
</t>
    </r>
    <r>
      <rPr>
        <sz val="6"/>
        <rFont val="Arial"/>
        <family val="2"/>
      </rPr>
      <t>ex 80,81,985</t>
    </r>
  </si>
  <si>
    <t>54 85</t>
  </si>
  <si>
    <t>67 81</t>
  </si>
  <si>
    <t>7 68</t>
  </si>
  <si>
    <t xml:space="preserve">Per la determinazione dell'Imposta di Registro al valore catastale così determinato deve essere  attribuito un incremento secondo il criterio </t>
  </si>
  <si>
    <r>
      <t xml:space="preserve"> IL DIRETTORE  GENERALE
    </t>
    </r>
    <r>
      <rPr>
        <b/>
        <i/>
        <sz val="11"/>
        <rFont val="Arial"/>
        <family val="2"/>
      </rPr>
      <t>(Avv. Roberto Fagnano)</t>
    </r>
  </si>
  <si>
    <t>Aggiornato  al  31 dicembre 2018</t>
  </si>
  <si>
    <t>TOTALI TERAMO</t>
  </si>
  <si>
    <t>TOTALI ATRI</t>
  </si>
  <si>
    <t>TOTALI GIUL.</t>
  </si>
  <si>
    <t>TOTALI S. OMERO</t>
  </si>
  <si>
    <t>TOT. 2018</t>
  </si>
  <si>
    <t>TOTALE 2018</t>
  </si>
  <si>
    <t>Nota: del valore di costruzione € 571.148,83 per lavori al 31.12.2012; € 1.993.665,87 per lavori al 31.12.13; 
 € 540.491,04 per lavori al 31.12.14;  € 266.340,65 per lavori al 31.12.15; € 66.583,70 al 31.12.16; € 15.600,82 al 31.12.2017; € 16.179,91 al 31/12/2018 Impianto HVAC e altri lavori.</t>
  </si>
  <si>
    <r>
      <t>Nota: Del  valore di costruzione € 460.519,42  al 31.12.2007;  € 195.332,46 al 31.12.200; € 19.566,83al 31.12.2009; € 17.043,83 al 31.12.2010; €  176.359,59 al 31.12.2011; €  221.078,93 al 31.12.12; € 116.613,37 al 31.12.13; € 16.100,45 al 31.12.14;  € 137.229,65 al 31.12.15; € 254.547,19 al 31.12.16; € 55.833,73 al 31.12.2017;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€ 211.323,52 al 31.12.2018  Realizzazione aula formazione, bonifica archivi, ripristino manto di copertura.</t>
    </r>
  </si>
  <si>
    <t>Nota:del valore di costruzione:  €  10.235.827,38 costi lav. Straord., oneri vari inclusi, sostenuti al 31.12.2007; €  647.645,09 al 31.12.2008; €  1.088.931,28 al 31.12.2009; €  1.820.206,23 al 31.12.2010; €  1.138.191,49 al 31.12.2011; €  39.328,52 al 31.12.12; € 338.239,76 al 31.12.13;     €  1.938.043,98 al 31.12.14; e 2.776.346,47 al 31.12.15; € 2.999.797,97 al 31.12.16; € 2.879.875,07 al 31.12.2017; € 3.502.150,4  al 31/12/2018 Lavori di adeguamento e messa a norma vari reparti.</t>
  </si>
  <si>
    <t>Nota: Del valore di costruzione:  € 668.515,40 sono rappresentati dai costi, oneri vari inclusi, sostenuti al 31.12.2005 per i lavori di realizzazione n. 2 sale Emodinamica (escluso forniture) presso  Ospedale Villa Mosca - 2° lotto; altri lavori €  8.760,00 al 31.12.2007; €  12.600,00 al 31.12.09; €  175.631,98 al 31.12.10; €  63.606,20 al 31.12.2011; € 179.009,01 al 31.12.14; € 32.223,40  al 31.12.15; € 353.318,72,00 al 31.12.16; € 104.219,44 al 31.12.2017; € 28.231,96  al 31/12/2018 per lavori di riqualificazione Rep. Dialisi.</t>
  </si>
  <si>
    <t>NOTA: Il valore di costruzione pari ad Euro 467.226,59 , oneri vari inclusi, corrisponde ai costi sostenuti per lavori di adeguamento edificio in Via Fonte della Noce al 31.12.2005 e € 6.638,88 al 31.12.13; € 3.806,40 al 31.12.2017; € 14.844,96 al 31.12.2018 Progettazione per lavori di riparazione e miglioramento sismico.</t>
  </si>
  <si>
    <r>
      <t xml:space="preserve"> C) € 479.476,59 lavori vari al 31.12.2007; € 1.037.598,17 lavori vari al 31.12.2008; € 947.192,43 al 31.12.2009; € 749.148,32 lavori vari al 31.12.2010; € 84.144,43 al 31.12.2011; €  129.340,14 al 31.12.12;  € 224.102,89 al 31.12.13; € 69.839,00 al 31.12.14; € 76.548,00 al 31.12.15; € 182.848,31 al 31.12.16; € 129.505,57 al 31.12.2017;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€ 468.728,21 al 31/12/2018 per lavori di adeguamento e messa in sicurezza.</t>
    </r>
  </si>
  <si>
    <t>Nota: del valore di costruzione:  €  68.337,96 al  2017; € 246.969,45 al 31/12/2018 per manutenzione straordinaria.</t>
  </si>
  <si>
    <t>Nota: Del valore totale: € 2.073.419,27 sono rappresentate dai costi, oneri vari inclusi, sostenuti al 31/12/2007 per i lavori Pad. Est Ospedale Giulianova - realizzazione nuovo Pronto Soccorso - e S.O.ex art. 20 L. 67/88; per altri lavori €  429.964,52 al 31.12.2008; € 216.656,00 al 31.12.09; €  7.206,23 al 31.12.2010; €  305.177,40 al 31.12.2011;€  382.869,60 al 31.12.12; € 32.259,00 al 31.12.2013; € 150.501,33  al 31.12.14; € 177.822,80 al 31.12.15; € 185.200,28 al 31.12.16; € 26.062,18 AL 31.12.2017; € 149.095,35 al 31/12/2018  realizzazione spogliatoio centralizzato e altri lavori.</t>
  </si>
  <si>
    <r>
      <t xml:space="preserve">Nota: </t>
    </r>
    <r>
      <rPr>
        <sz val="12"/>
        <rFont val="Arial"/>
        <family val="2"/>
      </rPr>
      <t>Del valore di costruzione: €  3.999,00 al 31.12.2016; € 38.146,50 al 31.12.2017; € 2.684,00 al 31/12/2018.</t>
    </r>
  </si>
  <si>
    <r>
      <t>Nota: Del valore  di costruzione; € 246.502,30 somma dei costi, oneri vari inclusi, sostenuti   per i lavori straord. al 31.12.2009; € 108.257,65 al 31.12.2011; € 423.803,69 al 31.12.12; € 252.423,89 al 31.12.13; € 486.516,50 al 31.12.15; € 57.665,40 AL 31.12.16; € 239.137,61 al 31.12.2017;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€ 321.168,33 al 31/12/2018 Riparazione aria aspirata - Blocco operatorio - parto e altri lavori</t>
    </r>
  </si>
  <si>
    <r>
      <t xml:space="preserve">Nota: 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Euro  583.091,62 sono rappresentate dai costi, oneri vari inclusi, ex art. 20 L.67/88 al 2010; euro 221.861,93 al 31.12.2011; € 5.892,86 al 31.12.14; € 3531,66 al 31.12.15; € 1.742,16 AL 31.12.16; € 1.742,16 al 31.12.2017; € 5.696,91  al 31/12/2018 Riparazione per instabilità geomorfologiche.</t>
    </r>
  </si>
  <si>
    <t>Nota: del valore di costruzione: €  531.564,42 lavori ex art. 20 L.67/88; €   94.759,88  al 31.12.2010 per  fotovoltaico; € 92.984,49 al 31.12.15; € 10.572,19 al 31/12/2018 Adeguamento prevenzione incendi.</t>
  </si>
  <si>
    <r>
      <t xml:space="preserve">Nota: 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€ 18.426,43  al 31/12/2018 Adeguamento prevenzione incendi.</t>
    </r>
  </si>
  <si>
    <r>
      <t xml:space="preserve">Nota: 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€ 28.387,06  al 31/12/2018 Adeguamento prevenzione incendi.</t>
    </r>
  </si>
  <si>
    <r>
      <t>NOTE:</t>
    </r>
    <r>
      <rPr>
        <sz val="12"/>
        <rFont val="Arial"/>
        <family val="2"/>
      </rPr>
      <t xml:space="preserve">  DISTRETTO  SANITARIO DI BASE</t>
    </r>
  </si>
  <si>
    <t>Via Adriatica - Piano T - 1 - 2 - 3</t>
  </si>
  <si>
    <t>mc. 4.360</t>
  </si>
  <si>
    <t>Via Adriatica - Piano T.</t>
  </si>
  <si>
    <t>mq. 25,00</t>
  </si>
  <si>
    <t>da pag. 55 a pag. 57</t>
  </si>
  <si>
    <t xml:space="preserve">  pag. 58</t>
  </si>
  <si>
    <t>da pag. 66 a pag. 67</t>
  </si>
  <si>
    <r>
      <t xml:space="preserve">UBICAZIONE: </t>
    </r>
    <r>
      <rPr>
        <sz val="12"/>
        <rFont val="Arial"/>
        <family val="2"/>
      </rPr>
      <t>COMUNE DI ROSETO  DEGLI  ABRUZZI - VIA ADRIATICA</t>
    </r>
  </si>
  <si>
    <t>VALORE  DI  costruzione  anno 2018</t>
  </si>
  <si>
    <t xml:space="preserve">VALORE  DI  costruzione </t>
  </si>
  <si>
    <t>ok</t>
  </si>
  <si>
    <t>TOTALE  OK</t>
  </si>
  <si>
    <t>ROSETO</t>
  </si>
  <si>
    <t>OK</t>
  </si>
  <si>
    <t>ROSETO NUOVO</t>
  </si>
  <si>
    <t>LAV 2018</t>
  </si>
  <si>
    <t xml:space="preserve">
A SEGUITO DI UN'ATTIVITA' DI RICOGNIZIONE E ANALISI  CONTABILE DEL PATRIMONIO IMMOBILIARE  EFFETTUATA NELL'ANNO 2018 DALL'UOC ATTIVITA' ECONOMICHE E FINANZIARIE ,  SI E' RESO NECESSARIO INTEGRARE CON ALCUNE INFORMAZIONI LE SINGOLE SCHEDE TECNICHE RELATIVE AI FABBRICATI DI PROPRIETA' RAPPRESENTATI IN QUESTO TABULATO  INVENTARIALE; TALE INTEGRAZIONE,  DEFINITA CON IL SUPPORTO DELL'UOC ATTIVITA' ECONOMICHE E FINANZIARIE,  HA RIGUARDATO L'INSERIMENTO: 
 - DI UNA TABELLA RIPORTANTE IL VALORE CONTABILE DI CIASCUN IMMOBILE 
 - DI UN' INFORMATIVA  DI RICONCILIAZIONE TRA IL VALORE CONTABILE E IL VALORE CATASTALE.
Si precisa che il valore contabile indicato su ciascun immobile in questo documento è quadrato con il nuovo  Libro Cespiti (DB Access) gestito “per schede cespite” ovvero con  la separata identificazione del singolo Fabbricato e di ciascuna manutenzione capitalizzata, così come previsto dalla Casistica Applicativa al  Dlgs.118/2011 sulle Immobilizzazioni e dal relativo programma PAC. </t>
  </si>
  <si>
    <t xml:space="preserve">VALORE CONTABILE AL 31/12/2017 DA ATTIVITA' DI RICOGNIZIONE PATRIMONIO IMMOBILIARE </t>
  </si>
  <si>
    <t>*</t>
  </si>
  <si>
    <t>LAVORI DI MANUTENZIONE CAPITALIZZATA ANNO 2018</t>
  </si>
  <si>
    <t>SVALUTAZIONI CONTABILIZZATE anno 2018 (VARIAZIONI CATASTALI)</t>
  </si>
  <si>
    <t>VALORE CONTABILE AL 31/12/2018</t>
  </si>
  <si>
    <r>
      <t xml:space="preserve">NOTE:  </t>
    </r>
    <r>
      <rPr>
        <b/>
        <sz val="12"/>
        <rFont val="Arial"/>
        <family val="2"/>
      </rPr>
      <t>EX DISPENSARIO</t>
    </r>
  </si>
  <si>
    <r>
      <t xml:space="preserve">NOTE:  </t>
    </r>
    <r>
      <rPr>
        <b/>
        <sz val="12"/>
        <rFont val="Arial"/>
        <family val="2"/>
      </rPr>
      <t>COMPRENSORIO DEI FABBRICATI COSTITUENTI IL COMPLESSO OSPEDALIERO EX SANATORIO</t>
    </r>
  </si>
  <si>
    <r>
      <t xml:space="preserve">NOTE:  </t>
    </r>
    <r>
      <rPr>
        <b/>
        <sz val="12"/>
        <rFont val="Arial"/>
        <family val="2"/>
      </rPr>
      <t>SEDE A.U.S.L.</t>
    </r>
  </si>
  <si>
    <t>NOTE:  OSPEDALE  CIVILE 1° LOTTO.</t>
  </si>
  <si>
    <r>
      <t xml:space="preserve">NOTE:  </t>
    </r>
    <r>
      <rPr>
        <b/>
        <sz val="12"/>
        <rFont val="Arial"/>
        <family val="2"/>
      </rPr>
      <t>OSPEDALE  CIVILE 2° LOTTO.</t>
    </r>
  </si>
  <si>
    <r>
      <t>Nota: Del valore di costruzione:  €  94.001,77, oneri vari inclusi, sono rappresentati dai costi sostenuti per lavori straordinari  al 31.12.2008; € 46,616,05 al 31.12.09; € 168.566,23 al 31.12.10; € 19.256,04 al 31.12.2011; € 86.162, 47 al 31.12.2012; € 227.197,42 al 31.12.2013; € 20.240,00 al 31.12.2015; € 12.319,56 al 31.12.2016;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€ 115.475,15 al 31.12.2018 Consolidamento e rimessa in pristino RSA 1.</t>
    </r>
  </si>
  <si>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8" tint="-0.249977111117893"/>
        <rFont val="Arial"/>
        <family val="2"/>
      </rPr>
      <t xml:space="preserve">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
</t>
    </r>
  </si>
  <si>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8" tint="-0.249977111117893"/>
        <rFont val="Arial"/>
        <family val="2"/>
      </rPr>
      <t>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
I lavori di costruzione riportati nella scheda tecnica quadrano con le fatture registrate in co.ge per gli anni di riferimento.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</si>
  <si>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immobile, considerando inoltre, la rilevazione di una svalutazione del fabbricato nell'anno 2016 per €/000 2.573;
- dal fatto che le fatture per lavori capitalizzati sul fabbricato e registrate in contabilità  negli anni 2007 e precedenti e nell'anno 2011, risultano di valore inferiore rispetto ai lavori di costruzione riportati nella scheda tecnica (€/000 -1.469)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</si>
  <si>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
-dal fatto che dal 1998 ad oggi è aumentata la superficie catastale, e quindi il valore della rendita, a cui però non corrisponde un analogo incremento contabile, per cui risultano valori catastali da rendita presunta maggiori del valore contabile per c.a €/000 311;
-dalla registrazione contabile  di alcune fatture per lavori imputate al fabbricato nell'esercizio 2011 (scrittura in co.ge di giroconto da </t>
    </r>
    <r>
      <rPr>
        <b/>
        <i/>
        <sz val="10"/>
        <color theme="8" tint="-0.249977111117893"/>
        <rFont val="Arial"/>
        <family val="2"/>
      </rPr>
      <t>imm.ni in corso)</t>
    </r>
    <r>
      <rPr>
        <b/>
        <sz val="10"/>
        <color theme="8" tint="-0.249977111117893"/>
        <rFont val="Arial"/>
        <family val="2"/>
      </rPr>
      <t xml:space="preserve">le quali risultano di superiori rispetto ai lavori di costruzione rappresentati dalla scheda tecnica per €/000 43.
Tutti i lavori di costruzione, ad eccezione del 2011 corrispondono alle fatture registrate in co.ge per ciascun anno di riferimento.
</t>
    </r>
  </si>
  <si>
    <r>
      <t>INTESTAZIONE - TITOLO :</t>
    </r>
    <r>
      <rPr>
        <b/>
        <sz val="12"/>
        <rFont val="Arial"/>
        <family val="2"/>
      </rPr>
      <t>OSPEDALE CIVILE S.ANTONIO ABATE: AMMINISTRATO DAGLI OSPEDALI ED ISTITUTI RIUNITI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</si>
  <si>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dall'iscrizione iniziale del fabbricato in contabilità: in particolare la co.ge nel 1998 contabilizza un valore comprensivo della rivalutazione catastale al 5% che il tabulato UTE computa a totale e non sulla singola scheda immobile; tuttavia, dal 1998 al 2017, sono aumentate le consistenze catastali determinando un maggior valore della rendita rispetto al valore contabile per cui non sono state individuate scritture di allineamento.
Tutti i lavori di costruzione rappresentati nel tabulato corrispondono alle fatture registrate in co.ge per ogni anno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</si>
  <si>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
Tutti i lavori di costruzione rappresentati nell'inventario corrispondono alle fatture registrate in co.ge per ogni anno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</si>
  <si>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
Tutti i lavori di costruzione rappresentati nel tabulato corrispondono alle fatture registrate in co.ge per ogni anno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</si>
  <si>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da:
- un valore di iscrizione iniziale del fabbricato in co.ge inferiore di €/000 4 rispetto a quanto riportato nella scheda tecnica: probabilmente sono variate le consistenze catastali ma non è stato possibile una riconciliazione con la contabilità;   
- di fatture registrate in co.ge e capitalizzate sul fabbricato, per €/000 23, relative a lavori anni 2008 e precedenti.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</si>
  <si>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immobile;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</si>
  <si>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per un valore inferiore a quanto riportato nella scheda tecnica (€/000 -135) ma non è stato possibile riconciliare la differenza con la scheda tecnica;
- da  fatture per lavori capitalizzati sul fabbricato che sono state rilevate in contabilità negli anni 2007 e precedenti, per c.a €/000 40 che la scheda tecnica non riporta;
</t>
    </r>
    <r>
      <rPr>
        <b/>
        <sz val="14"/>
        <color rgb="FFFF0000"/>
        <rFont val="Calibri"/>
        <family val="2"/>
        <scheme val="minor"/>
      </rPr>
      <t/>
    </r>
  </si>
  <si>
    <t>NOTE: POLIAMBULATORIO, SER.T.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</si>
  <si>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
Tutti i lavori di costruzione  riportati nell'inventario corrispondono alle fatture registrate in co.ge nell'esercizio 2015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</si>
  <si>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 successivamente, nel 2008, viene contabilizzata anche una svalutazione sul fabbricato pari a €/000 123;
- da fatture contabilizzate negli anni 2007 e precedenti, il cui valore è inferiore rispetto a quanto riportato nella scheda tecnica (€/000 -62).
</t>
    </r>
    <r>
      <rPr>
        <b/>
        <sz val="14"/>
        <color rgb="FFFF0000"/>
        <rFont val="Calibri"/>
        <family val="2"/>
        <scheme val="minor"/>
      </rPr>
      <t/>
    </r>
  </si>
  <si>
    <r>
      <t xml:space="preserve">Nota: </t>
    </r>
    <r>
      <rPr>
        <sz val="12"/>
        <rFont val="Arial"/>
        <family val="2"/>
      </rPr>
      <t>Del valore di costruzione: €   562.290,07 sono rappresentate dai costi, oneri vari inclusi, sostenuti al 31.12.2006 per i lavori di ristrutturazione Pad. Ovest - Ospedale Giulianova - ex art. 20 L. 67/88 + lav. straord. su elevatori; €  193.756,67 al 31.12.2007; € 38.600,96 al 31.12.09 per psich.; €  160.490,00 al 31.12.2011; €  51.451,19 al 31.12.12; € 178.880,97 al 31.12.2013; € 252.479,99 al 31.12.14; € 60.779,76 al 31.12.15; € 162.570,56 al 31.12.16;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€ 166.760,00 al 31.12./2018 Ristrutturazione Diabetologia e Endocrinologia.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</si>
  <si>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soltanto da € 800 di spese maggiori per lavori contabilizzati rispetto a quelli riportati nella scheda tecnica.
</t>
    </r>
    <r>
      <rPr>
        <b/>
        <sz val="14"/>
        <color rgb="FFFF0000"/>
        <rFont val="Calibri"/>
        <family val="2"/>
        <scheme val="minor"/>
      </rPr>
      <t/>
    </r>
  </si>
  <si>
    <r>
      <t>INTESTAZIONE-TITOLO:</t>
    </r>
    <r>
      <rPr>
        <sz val="12"/>
        <rFont val="Arial"/>
        <family val="2"/>
      </rPr>
      <t xml:space="preserve">     AZIENDA UNITA' SANITARIA LOCALE TERAMO - proprietà superficiaria 
                                              COMUNE DI ROSETO - proprietà per l'area</t>
    </r>
  </si>
  <si>
    <t>NOTE: EDIFICIO  ADIBITO  A DISTRETTO  SANITARIO  DI  BASE</t>
  </si>
  <si>
    <t>spesa per lavori 2011 non presente nel dettaglio spese UTE di quell'anno..non ci sono nemmeno ft corrispondenti in co.ge nel 2011</t>
  </si>
  <si>
    <t xml:space="preserve">NOTE: OSPEDALE 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</si>
  <si>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l'iscrizione in contabilità del fabbricato è avvenuta per un valore maggiore di €/000 4; inoltre, si precisa che l'immobile è stato iscritto in contabilità nel 2003 per un valore pari a quello riportato sull'inventario di quell'anno.
</t>
    </r>
    <r>
      <rPr>
        <b/>
        <sz val="14"/>
        <color rgb="FFFF0000"/>
        <rFont val="Calibri"/>
        <family val="2"/>
        <scheme val="minor"/>
      </rPr>
      <t/>
    </r>
  </si>
  <si>
    <t>NOTE: EDIFICIO  uff.amm.vi</t>
  </si>
  <si>
    <t>NOTE: locali tecnici/ossigeno</t>
  </si>
  <si>
    <t xml:space="preserve">NOTE: edificio denominato Centro Helios </t>
  </si>
  <si>
    <t xml:space="preserve">UBICAZIONE: COMUNE DI COLONNELLA -   STRADA COMUNALE  FOSSO DEL LUPO S.N.C. </t>
  </si>
  <si>
    <t>Si precisa che nel 2008, in contabilità viene rilevata una svalutazione del fabbricato per c.a €/000 333, determinata da una riduzione catastale del fabbricato rispetto ai valori dell'anno precedente; tale svalutazione è stata condivisa con l'UTE e risulta dagli inventari per ciascun anno di riferimento</t>
  </si>
  <si>
    <t>UBICAZIONE: COMUNE DI NERETO - VIA MARCO IACHINI N. 21</t>
  </si>
  <si>
    <t>\</t>
  </si>
  <si>
    <t>UBICAZIONE: COMUNE DI NERETO - VIA LENIN , 50 angolo VIA MARCO IACHINI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</si>
  <si>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</si>
  <si>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2003  ha iscritto il fabbricato con un valore comprensivo della rivalutazione catastale al 5% che il tabulato UTE computa a totale e non sulla singola scheda immobile; inoltre, il valore contabile viene ridotto a seguito della registrazione di una svalutazione per  riduzione di rendita catastale dovuto ad un esproprio,  per c.a €/000 -48;
I lavori di costruzione riportati nella scheda tecnica corrispondono alle fatture per lavori registrate in contabilità negli anni di riferimento.
</t>
    </r>
    <r>
      <rPr>
        <b/>
        <sz val="14"/>
        <color rgb="FFFF0000"/>
        <rFont val="Calibri"/>
        <family val="2"/>
        <scheme val="minor"/>
      </rPr>
      <t/>
    </r>
  </si>
  <si>
    <t>NOTE:  EDIFICIO ADIBITO A DISTRETTO SANITARIO DI BASE -  Via Isonzo s.n.c.</t>
  </si>
  <si>
    <t>valore di costruzione  nel 2012</t>
  </si>
  <si>
    <t>valore di costruzione nel 2013</t>
  </si>
  <si>
    <t>valore di costruzione nel 2016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</si>
  <si>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2003  ha iscritto il fabbricato con un valore comprensivo della rivalutazione catastale al 5% che il tabulato UTE computa a totale e non sulla singola scheda immobile;
- dal fatto che i lavori di costruzione al 31/12/2012 rappresentati dalle fatture registrate in contabilità per ciascun anno risultano maggiori per €/000 27 .
</t>
    </r>
    <r>
      <rPr>
        <b/>
        <sz val="14"/>
        <color rgb="FFFF0000"/>
        <rFont val="Calibri"/>
        <family val="2"/>
        <scheme val="minor"/>
      </rPr>
      <t/>
    </r>
  </si>
  <si>
    <t>NOTE: OSPEDALE CIVILE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</si>
  <si>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
-dal fatto che in contabilità risultano registrate fatture per lavori capitalizzati negli anni 2007 e precedenti inferiori rispetto ai lavori di costruzione da scheda tecnica per c.a di €/000 919</t>
    </r>
  </si>
  <si>
    <r>
      <t xml:space="preserve">Nota: Del valore di costruzione: €  249.688,90, oneri vari inclusi, sono rappresentati dai costi sostenuti per lavori straordinari c/o  edificio in Via Cesare Battisti al 31.12.2004; € 6.888,00 al 31.12.2011; €  6.921,20 al 31.12.12; € 4.628,25 al 31.12.14; € 64.286,53 al 31.12.15; € 12.200,00 al 31.12.16; € 28.599,48 al 31.12.2017; 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€ 19.172,07 al 31/12/2018 Lavori di prevenzione incendi.</t>
    </r>
  </si>
  <si>
    <t xml:space="preserve">NOTE: a) Padiglione Ovest; b) Palazzina ex Otorino - oggi Psichiatria; c) Palazzina Uffici </t>
  </si>
  <si>
    <t>FA1</t>
  </si>
  <si>
    <t>FA2</t>
  </si>
  <si>
    <r>
      <t xml:space="preserve">UBICAZIONE: </t>
    </r>
    <r>
      <rPr>
        <b/>
        <sz val="12"/>
        <rFont val="Arial"/>
        <family val="2"/>
      </rPr>
      <t>COMUNE  DI   TERAMO-  FABBRICATO SITO IN CIRCONVALLAZIONE RAGUSA</t>
    </r>
  </si>
  <si>
    <t>FA3</t>
  </si>
  <si>
    <t>FA4</t>
  </si>
  <si>
    <t>FA5</t>
  </si>
  <si>
    <t>FA41</t>
  </si>
  <si>
    <t>FA36</t>
  </si>
  <si>
    <t>FA6</t>
  </si>
  <si>
    <t>FA7</t>
  </si>
  <si>
    <t>FA60</t>
  </si>
  <si>
    <t>FA8</t>
  </si>
  <si>
    <t>FA9</t>
  </si>
  <si>
    <t>FA39</t>
  </si>
  <si>
    <t>FA10</t>
  </si>
  <si>
    <t>FA11</t>
  </si>
  <si>
    <t>NOTE: PALAZZINA ADIBITA A DSB</t>
  </si>
  <si>
    <t>FA12</t>
  </si>
  <si>
    <t>NOTE: PALAZZINA UFFICI</t>
  </si>
  <si>
    <t>FA13</t>
  </si>
  <si>
    <t>FA14</t>
  </si>
  <si>
    <t>FA15</t>
  </si>
  <si>
    <t>NOTE: DISTRETTO SANITARIO DI BASE</t>
  </si>
  <si>
    <t>FA18</t>
  </si>
  <si>
    <t>FA30</t>
  </si>
  <si>
    <t>FA16</t>
  </si>
  <si>
    <t>FA19</t>
  </si>
  <si>
    <t>FA17</t>
  </si>
  <si>
    <t>FA31</t>
  </si>
  <si>
    <t>FA20</t>
  </si>
  <si>
    <t>NOTE: OSPEDALE CIVILE  -   Pad. EST</t>
  </si>
  <si>
    <t>FA21</t>
  </si>
  <si>
    <t>UBICAZIONE: COMUNE DI GIULIANOVA VIA OSPIZIO MARINO snc - lungomare Zara</t>
  </si>
  <si>
    <t>FA23</t>
  </si>
  <si>
    <t>FA34</t>
  </si>
  <si>
    <t>FA35</t>
  </si>
  <si>
    <t>FA25</t>
  </si>
  <si>
    <t>FA33</t>
  </si>
  <si>
    <t>FA58</t>
  </si>
  <si>
    <t>FA40</t>
  </si>
  <si>
    <t>FA59</t>
  </si>
  <si>
    <r>
      <t>NOTE: POLIAMBULATORIO</t>
    </r>
    <r>
      <rPr>
        <sz val="12"/>
        <rFont val="Arial"/>
        <family val="2"/>
      </rPr>
      <t xml:space="preserve"> realizzato su terreno concesso dal Comune di Martinsicuro in diritto di superficie con vincolo di destinazione specifica (estensione di ca. mq. 3116) per 99 anni</t>
    </r>
  </si>
  <si>
    <r>
      <t xml:space="preserve">UBICAZIONE: </t>
    </r>
    <r>
      <rPr>
        <sz val="12"/>
        <rFont val="Arial"/>
        <family val="2"/>
      </rPr>
      <t xml:space="preserve">COMUNE DI MARTINSICURO  - </t>
    </r>
    <r>
      <rPr>
        <b/>
        <sz val="12"/>
        <rFont val="Arial"/>
        <family val="2"/>
      </rPr>
      <t>FRAZIONE  VILLA ROSA - via Amendola</t>
    </r>
  </si>
  <si>
    <t>FA37</t>
  </si>
  <si>
    <t>FA28</t>
  </si>
  <si>
    <t>FA27</t>
  </si>
  <si>
    <t>FA29</t>
  </si>
  <si>
    <r>
      <t xml:space="preserve">UBICAZIONE: </t>
    </r>
    <r>
      <rPr>
        <sz val="12"/>
        <rFont val="Arial"/>
        <family val="2"/>
      </rPr>
      <t xml:space="preserve">COMUNE DI NERETO - </t>
    </r>
    <r>
      <rPr>
        <b/>
        <sz val="12"/>
        <rFont val="Arial"/>
        <family val="2"/>
      </rPr>
      <t>VIA MARCO IACHINI, 33</t>
    </r>
  </si>
  <si>
    <t>NOTE: EDIFICIO ADIBITO A SERT</t>
  </si>
  <si>
    <t>UBICAZIONE: COMUNE  DI   SANT'EGIDIO ALLA VIBRATA -  strada provinciale 14</t>
  </si>
  <si>
    <r>
      <t xml:space="preserve">NOTE:  </t>
    </r>
    <r>
      <rPr>
        <sz val="12"/>
        <rFont val="Arial"/>
        <family val="2"/>
      </rPr>
      <t xml:space="preserve">EDIFICIO ADIBITO A POLIAMBULATORIO </t>
    </r>
  </si>
  <si>
    <t>FA38</t>
  </si>
  <si>
    <t>FA32</t>
  </si>
  <si>
    <t xml:space="preserve"> - Superficie / Vani / Volume x tariffa riferita al Comune di appartenenza e alla destinazione d'uso.</t>
  </si>
  <si>
    <t xml:space="preserve"> - Per la valutazione catastale le relative rendite sono state  moltiplicate per gli indici moltiplicatori delle singole categorie immobiliari (100 / 34 / 50), stabiliti dalla  normativa.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</si>
  <si>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che, in contabilità, risultano registrate fatture per lavori capitalizzati negli anni 2011 e precedenti,  inferiori di € 567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</si>
  <si>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8" tint="-0.249977111117893"/>
        <rFont val="Arial"/>
        <family val="2"/>
      </rPr>
      <t xml:space="preserve">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
- dal fatto che i valori catastali (da rendita presunta) inseriti nella scheda tecnica, hanno subito un decremento rispetto alla prima iscrizione, che non è stato possibile riconciliare con la contabilità.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</si>
  <si>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 circa €/000 62 di valore iscritto in contabilità sul primo stato patrimoniale 1998, inferiore rispetto al valore iscritto nella scheda tecnica da rendita presunta; si precisa,  inoltre il fatto che  la consistenza catastale è  leggermente variatanel corso degli anni e non è stato possibile riconciliare tale variazione con la contabilità;
- dal fatto che la contabilità registra fatture per lavori capitalizzati sul fabbricato per un valore inferiore di c.a €/000 7 rispetto ai lavori di costruzione riportati nella scheda tecnica per gli anni 2009 e precedenti.</t>
    </r>
  </si>
  <si>
    <r>
      <t xml:space="preserve">INTESTAZIONE - TITOLO :       </t>
    </r>
    <r>
      <rPr>
        <sz val="12"/>
        <rFont val="Arial"/>
        <family val="2"/>
      </rPr>
      <t xml:space="preserve">AZIENDA UNITA' SANITARIA LOCALE - TERAMO  
                                                </t>
    </r>
  </si>
  <si>
    <t>da pag. 59 a pag. 65</t>
  </si>
  <si>
    <t>da pag. 68 a pag. 69</t>
  </si>
  <si>
    <t>da pag. 70 a pag. 73</t>
  </si>
  <si>
    <t>da pag. 74 a pag. 75</t>
  </si>
  <si>
    <t>da pag. 76 a pag. 77</t>
  </si>
  <si>
    <t xml:space="preserve">  pag. 78</t>
  </si>
  <si>
    <t>da pag. 79 a pag. 82</t>
  </si>
  <si>
    <t>da pag. 83 a pag. 84</t>
  </si>
  <si>
    <t>Il presente  Inventario n. 1  (Beni Indisponibili) si compone di n. 84 (ottantaquattro) pagine - inclusa la presente.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</si>
  <si>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al 31/12/2017, pari a c.a. €/000 -1.497, deriverebbe dal valore di prima iscrizione dell'immobil e dalle variazioni contabilizzate sullo stesso: in particolare, nel 1998,  la contabilità  ha iscritto il fabbricato con un valore comprensivo della rivalutazione catastale al 5% che il tabulato UTE computa a totale e non sulla singola scheda immobile ma, successivamente, nel 2002,  il valore contabile dell'immobile  è stato diminuito per riduzioni catastali per le quali non è stata possibile una precisa riconciliazione.
Tutti i lavori di costruzione rappresentati nel tabulato corrispondono alle fatture registrate in co.ge per ogni anno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</si>
  <si>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immobile;inoltre, nell'esercizio 2008 è stata registrata in co.ge una svalutazione per riduzione catastale, che rettifica il valore contabile del fabbricato per €/000 -376.
I lavori di costruzione riportati nella scheda tecnica corrispondono alle fatture per lavori registrate in contabilità per gli anni di riferimento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</si>
  <si>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che:
- la contabilità, nel 1998,  ha iscritto il fabbricato con un valore comprensivo della rivalutazione catastale al 5% che il tabulato UTE computa a totale e non sulla singola scheda immobile;
- il valore catastale dell'immobile, nel 2005, subisce un decremento di c.a €/000 900 rispetto all'inventario dell'anno precedente che non è stato possibile riconciliare con la contabilità (non risultano scritture specifiche nell'esercizio che riducono il valore contabile).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</si>
  <si>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 inoltre, nel 2012 viene iscritto in contabilità un'incremento del valore del fabbricato per attribuzione nuovi valori catastali;
- da  fatture per lavori capitalizzati sul fabbricato che sono state rilevate in contabilità negli anni 2006 (in particolare) e precedenti,per un importo complessivo di c.a €/000 12.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</si>
  <si>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immobile; si considera inoltre che, nel 2017, è stata contabilizzata una svalutazione nel 2017 imputata all'immobile per riduzioni di particelle catastali, per un importo di €/000 13.
</t>
    </r>
    <r>
      <rPr>
        <b/>
        <sz val="14"/>
        <color rgb="FFFF0000"/>
        <rFont val="Calibri"/>
        <family val="2"/>
        <scheme val="minor"/>
      </rPr>
      <t/>
    </r>
  </si>
  <si>
    <t>FA22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</si>
  <si>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
Tutti i lavori di costruzione riportati nell'inventario corrispondono alle fatture registrate in co.ge per ogni anno.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</si>
  <si>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 inoltre, la contabilità ha iscritto una svalutazione nell'sercizio 2016 pari a €7000 470
Tutti i lavori di costruzione riportati nell'inventario corrispondono alle fatture registrate in co.ge per ogni anno.
</t>
    </r>
    <r>
      <rPr>
        <b/>
        <sz val="14"/>
        <color rgb="FFFF0000"/>
        <rFont val="Calibri"/>
        <family val="2"/>
        <scheme val="minor"/>
      </rPr>
      <t/>
    </r>
  </si>
  <si>
    <t>Nota: il valore di costruzione: € 336.377,67 somma dei costi, oneri vari inclusi, sostenuti  al 31.12.2005 per i lavori di realizzazione del Distretto sanitario di base in Roseto - ex art. 20 L. 67/88; € 52.308,15 per raffrescamento al 31.12.09; € 6.204,02 al 31.12.2011.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</si>
  <si>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soltanto da €/000 44 di spese maggiori per lavori contabilizzati negli anni 2007 e precedenti, rispetto a quelli riportati nella scheda tecnica.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</si>
  <si>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 xml:space="preserve">
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co.ge ha iscritto il fabbricato ad un valore superiore rispetto a quello riportato dalla scheda tecnica,  comprensivo, tra l'altro della rivalutazione catastale del 5%.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</si>
  <si>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 
Il valore di costruzione del 2012 di € 2.776,95 riportato dalla scheda tecnica, corrisponde alle fatture rilevate in contabilità nello stesso anno.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</si>
  <si>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8" tint="-0.249977111117893"/>
        <rFont val="Arial"/>
        <family val="2"/>
      </rPr>
      <t xml:space="preserve"> A seguito della cessione dell'immobile in oggetto da parte del Comune di Roseto (Deliberazione DG n. 1088 del 12/07/2018 ), nell'esercizio 2018 il fabbricato  è stato inserito nell' inventario dei beni  immobili </t>
    </r>
    <r>
      <rPr>
        <b/>
        <i/>
        <sz val="10"/>
        <color theme="8" tint="-0.249977111117893"/>
        <rFont val="Arial"/>
        <family val="2"/>
      </rPr>
      <t>indisponibili</t>
    </r>
    <r>
      <rPr>
        <b/>
        <sz val="10"/>
        <color theme="8" tint="-0.249977111117893"/>
        <rFont val="Arial"/>
        <family val="2"/>
      </rPr>
      <t>così come comunicato dall'</t>
    </r>
    <r>
      <rPr>
        <b/>
        <i/>
        <sz val="10"/>
        <color theme="8" tint="-0.249977111117893"/>
        <rFont val="Arial"/>
        <family val="2"/>
      </rPr>
      <t>UOC Patrimonio, lavori e manutenzioni</t>
    </r>
    <r>
      <rPr>
        <b/>
        <sz val="10"/>
        <color theme="8" tint="-0.249977111117893"/>
        <rFont val="Arial"/>
        <family val="2"/>
      </rPr>
      <t>; di conseguenza, l'immobile è stato iscritto in contabilità e nel registro dei cespiti ammortizzabili nello stesso esercizio 2018. Si precisa che, il valore contabile di iscrizione è stato determinato dall'</t>
    </r>
    <r>
      <rPr>
        <b/>
        <i/>
        <sz val="10"/>
        <color theme="8" tint="-0.249977111117893"/>
        <rFont val="Arial"/>
        <family val="2"/>
      </rPr>
      <t xml:space="preserve"> UOC Patrimonio, lavori e manutenzioni</t>
    </r>
    <r>
      <rPr>
        <b/>
        <sz val="10"/>
        <color theme="8" tint="-0.249977111117893"/>
        <rFont val="Arial"/>
        <family val="2"/>
      </rPr>
      <t xml:space="preserve">, attribuendo un valore a mq. medio tra i valori minimi e massimi riportati dall’osservatorio dei valori dei beni immobiliari dell’Agenzia dell’Entrate. 
</t>
    </r>
  </si>
  <si>
    <r>
      <t xml:space="preserve">F03
</t>
    </r>
    <r>
      <rPr>
        <sz val="6"/>
        <rFont val="Arial"/>
        <family val="2"/>
      </rPr>
      <t xml:space="preserve"> in corso di costruz.</t>
    </r>
  </si>
  <si>
    <t>FA65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</si>
  <si>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 inoltre, è stata registrata in contabilità una svalutazione per variazioni catastali che riduce il valore contabile del fabbricato per €/000 155 che compensa l'effetto incrementativo della rivalutazione sull'iscrizione iniziale;
-da alcune fatture registrate in contabilità e capitalizzate sul fabbricato, relative agli anni 2007 e precedenti (€/000 c.a 89).
</t>
    </r>
  </si>
  <si>
    <r>
      <t xml:space="preserve">Il Responsabile dell'U.O.C.
Patrimonio, Lavori e Manutenzioni
</t>
    </r>
    <r>
      <rPr>
        <b/>
        <i/>
        <sz val="10"/>
        <rFont val="Arial"/>
        <family val="2"/>
      </rPr>
      <t>(ing. Corrado Foglia)</t>
    </r>
  </si>
  <si>
    <r>
      <t xml:space="preserve">Il Dirigente
</t>
    </r>
    <r>
      <rPr>
        <b/>
        <i/>
        <sz val="10"/>
        <rFont val="Arial"/>
        <family val="2"/>
      </rPr>
      <t>(ing. Andrea Di Biagio)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</si>
</sst>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0.00;[Red]0.00"/>
    <numFmt numFmtId="166" formatCode="&quot;€&quot;\ #,##0.00;[Red]&quot;€&quot;\ #,##0.00"/>
    <numFmt numFmtId="167" formatCode="[$€-2]\ #,##0.00;\-[$€-2]\ #,##0.00"/>
    <numFmt numFmtId="168" formatCode="#,##0.00\ &quot;€&quot;;[Red]#,##0.00\ &quot;€&quot;"/>
  </numFmts>
  <fonts count="5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10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5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8" tint="-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8" tint="-0.249977111117893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i/>
      <sz val="10"/>
      <color theme="8" tint="-0.249977111117893"/>
      <name val="Arial"/>
      <family val="2"/>
    </font>
    <font>
      <b/>
      <sz val="16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8" tint="-0.249977111117893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Times"/>
      <family val="1"/>
    </font>
    <font>
      <sz val="11"/>
      <color theme="1"/>
      <name val="Times"/>
      <family val="1"/>
    </font>
    <font>
      <b/>
      <sz val="36"/>
      <name val="Times"/>
      <family val="1"/>
    </font>
    <font>
      <b/>
      <sz val="32"/>
      <name val="Times"/>
      <family val="1"/>
    </font>
    <font>
      <sz val="10"/>
      <name val="Times"/>
      <family val="1"/>
    </font>
    <font>
      <sz val="10"/>
      <color theme="1"/>
      <name val="Times"/>
      <family val="1"/>
    </font>
    <font>
      <b/>
      <sz val="10"/>
      <name val="Times"/>
      <family val="1"/>
    </font>
    <font>
      <b/>
      <sz val="10"/>
      <color theme="1"/>
      <name val="Times"/>
      <family val="1"/>
    </font>
    <font>
      <b/>
      <sz val="34"/>
      <name val="Times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slantDashDot">
        <color theme="4"/>
      </left>
      <right/>
      <top style="slantDashDot">
        <color theme="4"/>
      </top>
      <bottom style="slantDashDot">
        <color theme="4"/>
      </bottom>
      <diagonal/>
    </border>
    <border>
      <left/>
      <right/>
      <top style="slantDashDot">
        <color theme="4"/>
      </top>
      <bottom style="slantDashDot">
        <color theme="4"/>
      </bottom>
      <diagonal/>
    </border>
    <border>
      <left/>
      <right style="slantDashDot">
        <color theme="4"/>
      </right>
      <top style="slantDashDot">
        <color theme="4"/>
      </top>
      <bottom style="slantDashDot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1" fillId="0" borderId="0" applyFont="0" applyFill="0" applyBorder="0" applyAlignment="0" applyProtection="0"/>
  </cellStyleXfs>
  <cellXfs count="960">
    <xf numFmtId="0" fontId="0" fillId="0" borderId="0" xfId="0"/>
    <xf numFmtId="0" fontId="1" fillId="0" borderId="0" xfId="0" applyFont="1"/>
    <xf numFmtId="41" fontId="2" fillId="0" borderId="0" xfId="0" applyNumberFormat="1" applyFont="1"/>
    <xf numFmtId="44" fontId="3" fillId="0" borderId="0" xfId="0" applyNumberFormat="1" applyFont="1"/>
    <xf numFmtId="44" fontId="0" fillId="0" borderId="0" xfId="0" applyNumberFormat="1"/>
    <xf numFmtId="0" fontId="2" fillId="0" borderId="0" xfId="0" applyFont="1"/>
    <xf numFmtId="41" fontId="7" fillId="0" borderId="6" xfId="0" applyNumberFormat="1" applyFont="1" applyBorder="1"/>
    <xf numFmtId="0" fontId="8" fillId="0" borderId="7" xfId="0" applyFont="1" applyBorder="1"/>
    <xf numFmtId="41" fontId="8" fillId="0" borderId="7" xfId="0" applyNumberFormat="1" applyFont="1" applyBorder="1"/>
    <xf numFmtId="41" fontId="2" fillId="0" borderId="8" xfId="0" applyNumberFormat="1" applyFont="1" applyBorder="1"/>
    <xf numFmtId="0" fontId="8" fillId="0" borderId="9" xfId="0" applyFont="1" applyBorder="1"/>
    <xf numFmtId="41" fontId="8" fillId="0" borderId="9" xfId="0" applyNumberFormat="1" applyFont="1" applyBorder="1"/>
    <xf numFmtId="41" fontId="2" fillId="0" borderId="10" xfId="0" applyNumberFormat="1" applyFont="1" applyBorder="1"/>
    <xf numFmtId="0" fontId="8" fillId="0" borderId="11" xfId="0" applyFont="1" applyBorder="1"/>
    <xf numFmtId="41" fontId="8" fillId="0" borderId="11" xfId="0" applyNumberFormat="1" applyFont="1" applyBorder="1"/>
    <xf numFmtId="41" fontId="2" fillId="0" borderId="12" xfId="0" applyNumberFormat="1" applyFont="1" applyBorder="1"/>
    <xf numFmtId="44" fontId="8" fillId="0" borderId="0" xfId="0" applyNumberFormat="1" applyFont="1"/>
    <xf numFmtId="0" fontId="8" fillId="0" borderId="0" xfId="0" applyFont="1"/>
    <xf numFmtId="0" fontId="8" fillId="0" borderId="9" xfId="0" applyFont="1" applyBorder="1" applyAlignment="1"/>
    <xf numFmtId="0" fontId="1" fillId="0" borderId="9" xfId="0" applyFont="1" applyBorder="1" applyAlignment="1"/>
    <xf numFmtId="41" fontId="8" fillId="0" borderId="0" xfId="0" applyNumberFormat="1" applyFont="1"/>
    <xf numFmtId="41" fontId="7" fillId="0" borderId="4" xfId="0" applyNumberFormat="1" applyFont="1" applyBorder="1"/>
    <xf numFmtId="41" fontId="9" fillId="0" borderId="16" xfId="0" applyNumberFormat="1" applyFont="1" applyBorder="1"/>
    <xf numFmtId="0" fontId="7" fillId="0" borderId="0" xfId="0" applyFont="1"/>
    <xf numFmtId="0" fontId="11" fillId="0" borderId="0" xfId="0" applyFont="1" applyAlignment="1">
      <alignment horizontal="center" vertical="center"/>
    </xf>
    <xf numFmtId="0" fontId="11" fillId="0" borderId="9" xfId="0" applyFont="1" applyBorder="1"/>
    <xf numFmtId="0" fontId="11" fillId="0" borderId="0" xfId="0" applyFont="1"/>
    <xf numFmtId="0" fontId="11" fillId="0" borderId="9" xfId="0" applyFont="1" applyFill="1" applyBorder="1" applyAlignment="1">
      <alignment horizontal="center"/>
    </xf>
    <xf numFmtId="165" fontId="11" fillId="0" borderId="9" xfId="0" applyNumberFormat="1" applyFont="1" applyFill="1" applyBorder="1" applyAlignment="1">
      <alignment horizontal="right"/>
    </xf>
    <xf numFmtId="44" fontId="11" fillId="0" borderId="9" xfId="0" applyNumberFormat="1" applyFont="1" applyFill="1" applyBorder="1"/>
    <xf numFmtId="44" fontId="2" fillId="0" borderId="9" xfId="0" applyNumberFormat="1" applyFont="1" applyFill="1" applyBorder="1"/>
    <xf numFmtId="0" fontId="11" fillId="0" borderId="0" xfId="0" applyFont="1" applyFill="1"/>
    <xf numFmtId="0" fontId="11" fillId="0" borderId="9" xfId="0" applyFont="1" applyFill="1" applyBorder="1"/>
    <xf numFmtId="0" fontId="11" fillId="0" borderId="9" xfId="0" applyFont="1" applyFill="1" applyBorder="1" applyAlignment="1">
      <alignment horizontal="right"/>
    </xf>
    <xf numFmtId="44" fontId="11" fillId="0" borderId="9" xfId="0" applyNumberFormat="1" applyFont="1" applyBorder="1"/>
    <xf numFmtId="44" fontId="2" fillId="0" borderId="9" xfId="0" applyNumberFormat="1" applyFont="1" applyBorder="1"/>
    <xf numFmtId="0" fontId="11" fillId="0" borderId="9" xfId="0" applyNumberFormat="1" applyFont="1" applyBorder="1" applyAlignment="1">
      <alignment horizontal="right"/>
    </xf>
    <xf numFmtId="20" fontId="11" fillId="0" borderId="9" xfId="0" quotePrefix="1" applyNumberFormat="1" applyFont="1" applyBorder="1" applyAlignment="1">
      <alignment horizontal="right"/>
    </xf>
    <xf numFmtId="20" fontId="11" fillId="0" borderId="9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/>
    </xf>
    <xf numFmtId="0" fontId="11" fillId="0" borderId="9" xfId="0" quotePrefix="1" applyNumberFormat="1" applyFont="1" applyBorder="1" applyAlignment="1">
      <alignment horizontal="right"/>
    </xf>
    <xf numFmtId="0" fontId="11" fillId="0" borderId="9" xfId="0" quotePrefix="1" applyFont="1" applyBorder="1" applyAlignment="1">
      <alignment horizontal="right"/>
    </xf>
    <xf numFmtId="44" fontId="11" fillId="0" borderId="9" xfId="0" applyNumberFormat="1" applyFont="1" applyBorder="1" applyAlignment="1">
      <alignment horizontal="right"/>
    </xf>
    <xf numFmtId="44" fontId="2" fillId="0" borderId="9" xfId="0" applyNumberFormat="1" applyFont="1" applyBorder="1" applyAlignment="1">
      <alignment horizontal="right"/>
    </xf>
    <xf numFmtId="44" fontId="10" fillId="0" borderId="9" xfId="0" applyNumberFormat="1" applyFont="1" applyBorder="1"/>
    <xf numFmtId="0" fontId="10" fillId="0" borderId="0" xfId="0" applyFont="1"/>
    <xf numFmtId="46" fontId="11" fillId="0" borderId="7" xfId="0" applyNumberFormat="1" applyFont="1" applyBorder="1" applyAlignment="1">
      <alignment horizontal="right" vertical="center" wrapText="1"/>
    </xf>
    <xf numFmtId="44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20" fontId="11" fillId="0" borderId="9" xfId="0" applyNumberFormat="1" applyFont="1" applyFill="1" applyBorder="1" applyAlignment="1">
      <alignment horizontal="right"/>
    </xf>
    <xf numFmtId="41" fontId="2" fillId="0" borderId="9" xfId="0" applyNumberFormat="1" applyFont="1" applyBorder="1" applyAlignment="1">
      <alignment horizontal="center" vertical="center"/>
    </xf>
    <xf numFmtId="41" fontId="2" fillId="0" borderId="9" xfId="0" applyNumberFormat="1" applyFont="1" applyBorder="1"/>
    <xf numFmtId="41" fontId="11" fillId="0" borderId="9" xfId="0" applyNumberFormat="1" applyFont="1" applyBorder="1" applyAlignment="1">
      <alignment horizontal="right" vertical="center"/>
    </xf>
    <xf numFmtId="44" fontId="2" fillId="0" borderId="9" xfId="0" applyNumberFormat="1" applyFont="1" applyBorder="1" applyAlignment="1">
      <alignment horizontal="right" vertical="center"/>
    </xf>
    <xf numFmtId="44" fontId="10" fillId="0" borderId="9" xfId="0" applyNumberFormat="1" applyFont="1" applyBorder="1" applyAlignment="1">
      <alignment horizontal="right" vertical="center"/>
    </xf>
    <xf numFmtId="44" fontId="10" fillId="0" borderId="9" xfId="0" applyNumberFormat="1" applyFont="1" applyBorder="1" applyAlignment="1">
      <alignment vertical="center" wrapText="1"/>
    </xf>
    <xf numFmtId="3" fontId="9" fillId="0" borderId="9" xfId="0" applyNumberFormat="1" applyFont="1" applyBorder="1"/>
    <xf numFmtId="0" fontId="9" fillId="0" borderId="0" xfId="0" applyFont="1"/>
    <xf numFmtId="0" fontId="11" fillId="0" borderId="9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vertical="center" wrapText="1"/>
    </xf>
    <xf numFmtId="44" fontId="11" fillId="0" borderId="9" xfId="0" applyNumberFormat="1" applyFont="1" applyFill="1" applyBorder="1" applyAlignment="1">
      <alignment vertical="center"/>
    </xf>
    <xf numFmtId="44" fontId="2" fillId="0" borderId="9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44" fontId="11" fillId="0" borderId="0" xfId="0" applyNumberFormat="1" applyFont="1" applyBorder="1"/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right" vertical="center"/>
    </xf>
    <xf numFmtId="44" fontId="11" fillId="0" borderId="9" xfId="0" applyNumberFormat="1" applyFont="1" applyBorder="1" applyAlignment="1">
      <alignment vertical="center"/>
    </xf>
    <xf numFmtId="0" fontId="11" fillId="0" borderId="7" xfId="0" applyFont="1" applyFill="1" applyBorder="1" applyAlignment="1">
      <alignment horizontal="center" wrapText="1"/>
    </xf>
    <xf numFmtId="44" fontId="2" fillId="0" borderId="9" xfId="0" applyNumberFormat="1" applyFont="1" applyFill="1" applyBorder="1" applyAlignment="1">
      <alignment vertical="top" wrapText="1"/>
    </xf>
    <xf numFmtId="0" fontId="11" fillId="0" borderId="25" xfId="0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44" fontId="11" fillId="0" borderId="15" xfId="0" applyNumberFormat="1" applyFont="1" applyFill="1" applyBorder="1" applyAlignment="1">
      <alignment vertical="center"/>
    </xf>
    <xf numFmtId="44" fontId="10" fillId="0" borderId="9" xfId="0" applyNumberFormat="1" applyFont="1" applyFill="1" applyBorder="1" applyAlignment="1">
      <alignment vertical="top" wrapText="1"/>
    </xf>
    <xf numFmtId="44" fontId="10" fillId="0" borderId="9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44" fontId="2" fillId="0" borderId="0" xfId="0" applyNumberFormat="1" applyFont="1" applyBorder="1"/>
    <xf numFmtId="166" fontId="10" fillId="0" borderId="9" xfId="0" applyNumberFormat="1" applyFont="1" applyBorder="1"/>
    <xf numFmtId="41" fontId="11" fillId="0" borderId="0" xfId="0" applyNumberFormat="1" applyFont="1"/>
    <xf numFmtId="44" fontId="11" fillId="0" borderId="0" xfId="0" applyNumberFormat="1" applyFont="1"/>
    <xf numFmtId="44" fontId="2" fillId="0" borderId="9" xfId="0" applyNumberFormat="1" applyFont="1" applyBorder="1" applyAlignment="1">
      <alignment horizontal="center" vertical="center"/>
    </xf>
    <xf numFmtId="44" fontId="11" fillId="0" borderId="9" xfId="0" applyNumberFormat="1" applyFont="1" applyBorder="1" applyAlignment="1">
      <alignment vertical="center" wrapText="1"/>
    </xf>
    <xf numFmtId="44" fontId="10" fillId="0" borderId="9" xfId="0" applyNumberFormat="1" applyFont="1" applyFill="1" applyBorder="1"/>
    <xf numFmtId="3" fontId="2" fillId="0" borderId="0" xfId="0" applyNumberFormat="1" applyFont="1" applyBorder="1"/>
    <xf numFmtId="0" fontId="11" fillId="0" borderId="9" xfId="0" applyFont="1" applyBorder="1" applyAlignment="1">
      <alignment horizontal="center" vertical="top"/>
    </xf>
    <xf numFmtId="44" fontId="11" fillId="0" borderId="0" xfId="0" applyNumberFormat="1" applyFont="1" applyBorder="1" applyAlignment="1">
      <alignment vertical="center" wrapText="1"/>
    </xf>
    <xf numFmtId="41" fontId="10" fillId="0" borderId="0" xfId="0" applyNumberFormat="1" applyFont="1"/>
    <xf numFmtId="44" fontId="11" fillId="0" borderId="0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vertical="center" wrapText="1"/>
    </xf>
    <xf numFmtId="44" fontId="2" fillId="0" borderId="9" xfId="0" applyNumberFormat="1" applyFont="1" applyBorder="1" applyAlignment="1">
      <alignment vertical="center" wrapText="1"/>
    </xf>
    <xf numFmtId="44" fontId="11" fillId="0" borderId="9" xfId="0" applyNumberFormat="1" applyFont="1" applyBorder="1" applyAlignment="1">
      <alignment horizontal="right" vertical="center" wrapText="1"/>
    </xf>
    <xf numFmtId="41" fontId="11" fillId="0" borderId="7" xfId="0" applyNumberFormat="1" applyFont="1" applyBorder="1" applyAlignment="1">
      <alignment horizontal="right" vertical="center"/>
    </xf>
    <xf numFmtId="44" fontId="10" fillId="0" borderId="9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44" fontId="10" fillId="0" borderId="0" xfId="0" applyNumberFormat="1" applyFont="1" applyBorder="1"/>
    <xf numFmtId="0" fontId="14" fillId="0" borderId="0" xfId="0" applyFont="1"/>
    <xf numFmtId="0" fontId="11" fillId="0" borderId="9" xfId="0" applyFont="1" applyFill="1" applyBorder="1" applyAlignment="1">
      <alignment vertical="top" wrapText="1"/>
    </xf>
    <xf numFmtId="0" fontId="11" fillId="0" borderId="9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20" fontId="11" fillId="0" borderId="0" xfId="0" applyNumberFormat="1" applyFont="1" applyFill="1" applyBorder="1" applyAlignment="1">
      <alignment horizontal="right"/>
    </xf>
    <xf numFmtId="44" fontId="11" fillId="0" borderId="0" xfId="0" applyNumberFormat="1" applyFont="1" applyFill="1" applyBorder="1"/>
    <xf numFmtId="44" fontId="2" fillId="0" borderId="0" xfId="0" applyNumberFormat="1" applyFont="1" applyFill="1" applyBorder="1"/>
    <xf numFmtId="0" fontId="11" fillId="2" borderId="9" xfId="0" applyFont="1" applyFill="1" applyBorder="1" applyAlignment="1">
      <alignment horizontal="center" vertical="center"/>
    </xf>
    <xf numFmtId="44" fontId="2" fillId="0" borderId="9" xfId="0" applyNumberFormat="1" applyFont="1" applyBorder="1" applyAlignment="1">
      <alignment vertical="center"/>
    </xf>
    <xf numFmtId="44" fontId="10" fillId="0" borderId="11" xfId="0" applyNumberFormat="1" applyFont="1" applyBorder="1"/>
    <xf numFmtId="0" fontId="11" fillId="0" borderId="9" xfId="0" applyFont="1" applyBorder="1" applyAlignment="1">
      <alignment horizontal="center" wrapText="1"/>
    </xf>
    <xf numFmtId="0" fontId="10" fillId="0" borderId="0" xfId="0" applyFont="1" applyBorder="1"/>
    <xf numFmtId="44" fontId="10" fillId="0" borderId="9" xfId="0" applyNumberFormat="1" applyFont="1" applyBorder="1" applyAlignment="1">
      <alignment horizontal="center"/>
    </xf>
    <xf numFmtId="0" fontId="10" fillId="0" borderId="23" xfId="0" applyFont="1" applyBorder="1" applyAlignment="1"/>
    <xf numFmtId="44" fontId="10" fillId="0" borderId="38" xfId="0" applyNumberFormat="1" applyFont="1" applyBorder="1" applyAlignment="1">
      <alignment horizontal="right" vertical="top" wrapText="1"/>
    </xf>
    <xf numFmtId="0" fontId="11" fillId="0" borderId="11" xfId="0" applyFont="1" applyBorder="1"/>
    <xf numFmtId="166" fontId="2" fillId="0" borderId="9" xfId="0" applyNumberFormat="1" applyFont="1" applyBorder="1" applyAlignment="1">
      <alignment horizontal="right" vertical="center"/>
    </xf>
    <xf numFmtId="166" fontId="11" fillId="0" borderId="9" xfId="0" applyNumberFormat="1" applyFont="1" applyBorder="1" applyAlignment="1">
      <alignment horizontal="right" vertical="center" wrapText="1"/>
    </xf>
    <xf numFmtId="44" fontId="10" fillId="0" borderId="9" xfId="0" applyNumberFormat="1" applyFont="1" applyBorder="1" applyAlignment="1">
      <alignment horizontal="right" vertical="top" wrapText="1"/>
    </xf>
    <xf numFmtId="166" fontId="10" fillId="0" borderId="9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44" fontId="2" fillId="0" borderId="11" xfId="0" applyNumberFormat="1" applyFont="1" applyBorder="1" applyAlignment="1">
      <alignment vertical="center"/>
    </xf>
    <xf numFmtId="44" fontId="11" fillId="0" borderId="11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4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166" fontId="2" fillId="0" borderId="11" xfId="0" applyNumberFormat="1" applyFont="1" applyBorder="1" applyAlignment="1">
      <alignment horizontal="right"/>
    </xf>
    <xf numFmtId="44" fontId="11" fillId="0" borderId="11" xfId="0" applyNumberFormat="1" applyFont="1" applyBorder="1"/>
    <xf numFmtId="44" fontId="10" fillId="0" borderId="32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top"/>
    </xf>
    <xf numFmtId="44" fontId="11" fillId="0" borderId="9" xfId="0" applyNumberFormat="1" applyFont="1" applyBorder="1" applyAlignment="1">
      <alignment horizontal="right" vertical="top"/>
    </xf>
    <xf numFmtId="166" fontId="10" fillId="0" borderId="0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center" wrapText="1"/>
    </xf>
    <xf numFmtId="44" fontId="2" fillId="0" borderId="9" xfId="0" applyNumberFormat="1" applyFont="1" applyBorder="1" applyAlignment="1">
      <alignment horizontal="right" vertical="top"/>
    </xf>
    <xf numFmtId="0" fontId="11" fillId="0" borderId="9" xfId="0" applyFont="1" applyBorder="1" applyAlignment="1">
      <alignment vertical="top"/>
    </xf>
    <xf numFmtId="0" fontId="2" fillId="0" borderId="9" xfId="0" applyFont="1" applyBorder="1" applyAlignment="1">
      <alignment horizontal="right"/>
    </xf>
    <xf numFmtId="0" fontId="11" fillId="0" borderId="9" xfId="0" applyFont="1" applyBorder="1" applyAlignment="1">
      <alignment vertical="top" wrapText="1"/>
    </xf>
    <xf numFmtId="44" fontId="10" fillId="0" borderId="9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44" fontId="11" fillId="0" borderId="9" xfId="0" applyNumberFormat="1" applyFont="1" applyBorder="1" applyAlignment="1">
      <alignment horizontal="right" wrapText="1"/>
    </xf>
    <xf numFmtId="46" fontId="11" fillId="0" borderId="9" xfId="0" applyNumberFormat="1" applyFont="1" applyBorder="1" applyAlignment="1">
      <alignment horizontal="right"/>
    </xf>
    <xf numFmtId="166" fontId="11" fillId="0" borderId="9" xfId="0" applyNumberFormat="1" applyFont="1" applyBorder="1"/>
    <xf numFmtId="166" fontId="2" fillId="0" borderId="9" xfId="0" applyNumberFormat="1" applyFont="1" applyBorder="1"/>
    <xf numFmtId="0" fontId="11" fillId="0" borderId="9" xfId="0" applyNumberFormat="1" applyFont="1" applyBorder="1" applyAlignment="1">
      <alignment horizontal="center" vertical="center" wrapText="1"/>
    </xf>
    <xf numFmtId="43" fontId="11" fillId="0" borderId="9" xfId="0" applyNumberFormat="1" applyFont="1" applyBorder="1" applyAlignment="1">
      <alignment horizontal="center" vertical="center" wrapText="1"/>
    </xf>
    <xf numFmtId="43" fontId="2" fillId="0" borderId="9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right"/>
    </xf>
    <xf numFmtId="44" fontId="2" fillId="3" borderId="9" xfId="0" applyNumberFormat="1" applyFont="1" applyFill="1" applyBorder="1"/>
    <xf numFmtId="44" fontId="16" fillId="3" borderId="9" xfId="0" applyNumberFormat="1" applyFont="1" applyFill="1" applyBorder="1" applyAlignment="1">
      <alignment horizontal="left" wrapText="1"/>
    </xf>
    <xf numFmtId="0" fontId="2" fillId="0" borderId="0" xfId="0" applyFont="1" applyBorder="1"/>
    <xf numFmtId="0" fontId="2" fillId="0" borderId="9" xfId="0" applyFont="1" applyBorder="1"/>
    <xf numFmtId="0" fontId="11" fillId="0" borderId="9" xfId="0" applyFont="1" applyBorder="1" applyAlignment="1">
      <alignment horizontal="right" wrapText="1"/>
    </xf>
    <xf numFmtId="44" fontId="11" fillId="0" borderId="24" xfId="0" applyNumberFormat="1" applyFont="1" applyFill="1" applyBorder="1" applyAlignment="1">
      <alignment horizontal="left" wrapText="1"/>
    </xf>
    <xf numFmtId="44" fontId="11" fillId="0" borderId="7" xfId="0" applyNumberFormat="1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center" wrapText="1"/>
    </xf>
    <xf numFmtId="44" fontId="2" fillId="0" borderId="9" xfId="0" applyNumberFormat="1" applyFont="1" applyFill="1" applyBorder="1" applyAlignment="1">
      <alignment horizontal="left" wrapText="1"/>
    </xf>
    <xf numFmtId="0" fontId="1" fillId="0" borderId="9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44" fontId="2" fillId="0" borderId="0" xfId="0" applyNumberFormat="1" applyFont="1" applyBorder="1" applyAlignment="1">
      <alignment horizontal="center" vertical="center"/>
    </xf>
    <xf numFmtId="44" fontId="11" fillId="0" borderId="9" xfId="0" applyNumberFormat="1" applyFont="1" applyBorder="1" applyAlignment="1">
      <alignment horizontal="center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top"/>
    </xf>
    <xf numFmtId="44" fontId="2" fillId="0" borderId="15" xfId="0" applyNumberFormat="1" applyFont="1" applyBorder="1"/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right" vertical="top"/>
    </xf>
    <xf numFmtId="44" fontId="11" fillId="0" borderId="9" xfId="0" applyNumberFormat="1" applyFont="1" applyBorder="1" applyAlignment="1">
      <alignment vertical="top" wrapText="1"/>
    </xf>
    <xf numFmtId="0" fontId="2" fillId="0" borderId="9" xfId="0" applyFont="1" applyBorder="1" applyAlignment="1">
      <alignment horizontal="center" wrapText="1"/>
    </xf>
    <xf numFmtId="44" fontId="2" fillId="0" borderId="0" xfId="0" applyNumberFormat="1" applyFont="1"/>
    <xf numFmtId="164" fontId="11" fillId="0" borderId="0" xfId="0" applyNumberFormat="1" applyFont="1"/>
    <xf numFmtId="0" fontId="21" fillId="0" borderId="0" xfId="0" applyFont="1"/>
    <xf numFmtId="0" fontId="20" fillId="0" borderId="0" xfId="0" applyFont="1" applyBorder="1" applyAlignment="1">
      <alignment horizontal="center" vertical="top"/>
    </xf>
    <xf numFmtId="0" fontId="4" fillId="0" borderId="0" xfId="0" applyFont="1" applyBorder="1"/>
    <xf numFmtId="0" fontId="1" fillId="0" borderId="0" xfId="0" applyFont="1" applyBorder="1"/>
    <xf numFmtId="44" fontId="2" fillId="0" borderId="28" xfId="0" applyNumberFormat="1" applyFont="1" applyBorder="1" applyAlignment="1">
      <alignment horizontal="center" vertical="center"/>
    </xf>
    <xf numFmtId="0" fontId="16" fillId="0" borderId="0" xfId="0" applyFont="1" applyBorder="1"/>
    <xf numFmtId="44" fontId="2" fillId="3" borderId="27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Border="1" applyAlignment="1">
      <alignment horizontal="center" vertical="center"/>
    </xf>
    <xf numFmtId="44" fontId="2" fillId="0" borderId="27" xfId="0" applyNumberFormat="1" applyFont="1" applyBorder="1"/>
    <xf numFmtId="44" fontId="2" fillId="0" borderId="0" xfId="0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right" vertical="center" wrapText="1"/>
    </xf>
    <xf numFmtId="4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44" fontId="2" fillId="0" borderId="34" xfId="0" applyNumberFormat="1" applyFont="1" applyBorder="1" applyAlignment="1">
      <alignment vertical="center" wrapText="1"/>
    </xf>
    <xf numFmtId="44" fontId="2" fillId="0" borderId="42" xfId="0" applyNumberFormat="1" applyFont="1" applyBorder="1" applyAlignment="1">
      <alignment vertical="center" wrapText="1"/>
    </xf>
    <xf numFmtId="44" fontId="2" fillId="0" borderId="13" xfId="0" applyNumberFormat="1" applyFont="1" applyBorder="1" applyAlignment="1">
      <alignment vertical="center" wrapText="1"/>
    </xf>
    <xf numFmtId="44" fontId="2" fillId="3" borderId="9" xfId="0" applyNumberFormat="1" applyFont="1" applyFill="1" applyBorder="1" applyAlignment="1">
      <alignment vertical="center" wrapText="1"/>
    </xf>
    <xf numFmtId="0" fontId="9" fillId="0" borderId="36" xfId="0" applyFont="1" applyBorder="1" applyAlignment="1">
      <alignment horizontal="center" wrapText="1"/>
    </xf>
    <xf numFmtId="44" fontId="9" fillId="0" borderId="37" xfId="0" applyNumberFormat="1" applyFont="1" applyBorder="1" applyAlignment="1">
      <alignment vertical="center" wrapText="1"/>
    </xf>
    <xf numFmtId="0" fontId="9" fillId="0" borderId="0" xfId="0" applyFont="1" applyBorder="1"/>
    <xf numFmtId="0" fontId="12" fillId="0" borderId="0" xfId="0" applyFont="1" applyBorder="1" applyAlignment="1">
      <alignment horizontal="center" wrapText="1"/>
    </xf>
    <xf numFmtId="44" fontId="12" fillId="0" borderId="0" xfId="0" applyNumberFormat="1" applyFont="1" applyBorder="1" applyAlignment="1">
      <alignment vertical="center" wrapText="1"/>
    </xf>
    <xf numFmtId="44" fontId="12" fillId="0" borderId="0" xfId="0" applyNumberFormat="1" applyFont="1" applyFill="1" applyBorder="1" applyAlignment="1">
      <alignment vertical="center" wrapText="1"/>
    </xf>
    <xf numFmtId="0" fontId="12" fillId="0" borderId="0" xfId="0" applyFont="1" applyBorder="1"/>
    <xf numFmtId="44" fontId="2" fillId="0" borderId="24" xfId="0" applyNumberFormat="1" applyFont="1" applyBorder="1" applyAlignment="1">
      <alignment horizontal="right" wrapText="1"/>
    </xf>
    <xf numFmtId="44" fontId="2" fillId="3" borderId="27" xfId="0" applyNumberFormat="1" applyFont="1" applyFill="1" applyBorder="1" applyAlignment="1">
      <alignment horizontal="right"/>
    </xf>
    <xf numFmtId="44" fontId="2" fillId="3" borderId="25" xfId="0" applyNumberFormat="1" applyFont="1" applyFill="1" applyBorder="1" applyAlignment="1">
      <alignment horizontal="right"/>
    </xf>
    <xf numFmtId="44" fontId="2" fillId="0" borderId="25" xfId="0" applyNumberFormat="1" applyFont="1" applyBorder="1"/>
    <xf numFmtId="44" fontId="2" fillId="0" borderId="13" xfId="0" applyNumberFormat="1" applyFont="1" applyBorder="1"/>
    <xf numFmtId="44" fontId="2" fillId="4" borderId="11" xfId="0" applyNumberFormat="1" applyFont="1" applyFill="1" applyBorder="1" applyAlignment="1">
      <alignment horizontal="center" vertical="center"/>
    </xf>
    <xf numFmtId="44" fontId="2" fillId="4" borderId="7" xfId="0" applyNumberFormat="1" applyFont="1" applyFill="1" applyBorder="1" applyAlignment="1">
      <alignment horizontal="center" vertical="center"/>
    </xf>
    <xf numFmtId="44" fontId="2" fillId="0" borderId="11" xfId="0" applyNumberFormat="1" applyFont="1" applyBorder="1"/>
    <xf numFmtId="44" fontId="2" fillId="0" borderId="27" xfId="0" applyNumberFormat="1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44" fontId="22" fillId="3" borderId="9" xfId="0" applyNumberFormat="1" applyFont="1" applyFill="1" applyBorder="1" applyAlignment="1">
      <alignment vertical="center" wrapText="1"/>
    </xf>
    <xf numFmtId="0" fontId="22" fillId="0" borderId="0" xfId="0" applyFont="1" applyBorder="1"/>
    <xf numFmtId="44" fontId="9" fillId="0" borderId="44" xfId="0" applyNumberFormat="1" applyFont="1" applyBorder="1" applyAlignment="1">
      <alignment vertical="center" wrapText="1"/>
    </xf>
    <xf numFmtId="44" fontId="2" fillId="3" borderId="28" xfId="0" applyNumberFormat="1" applyFont="1" applyFill="1" applyBorder="1" applyAlignment="1">
      <alignment horizontal="right" vertical="center" wrapText="1"/>
    </xf>
    <xf numFmtId="44" fontId="2" fillId="2" borderId="9" xfId="0" applyNumberFormat="1" applyFont="1" applyFill="1" applyBorder="1" applyAlignment="1">
      <alignment horizontal="center" vertical="center" wrapText="1"/>
    </xf>
    <xf numFmtId="44" fontId="2" fillId="2" borderId="9" xfId="0" applyNumberFormat="1" applyFont="1" applyFill="1" applyBorder="1" applyAlignment="1">
      <alignment horizontal="right" vertical="center" wrapText="1"/>
    </xf>
    <xf numFmtId="4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44" fontId="9" fillId="3" borderId="13" xfId="0" applyNumberFormat="1" applyFont="1" applyFill="1" applyBorder="1" applyAlignment="1">
      <alignment vertical="center" wrapText="1"/>
    </xf>
    <xf numFmtId="44" fontId="9" fillId="3" borderId="9" xfId="0" applyNumberFormat="1" applyFont="1" applyFill="1" applyBorder="1" applyAlignment="1">
      <alignment vertical="center" wrapText="1"/>
    </xf>
    <xf numFmtId="44" fontId="2" fillId="0" borderId="9" xfId="0" applyNumberFormat="1" applyFont="1" applyBorder="1" applyAlignment="1">
      <alignment horizontal="center" vertical="top"/>
    </xf>
    <xf numFmtId="44" fontId="2" fillId="3" borderId="11" xfId="0" applyNumberFormat="1" applyFont="1" applyFill="1" applyBorder="1" applyAlignment="1">
      <alignment horizontal="center"/>
    </xf>
    <xf numFmtId="44" fontId="2" fillId="3" borderId="7" xfId="0" applyNumberFormat="1" applyFont="1" applyFill="1" applyBorder="1" applyAlignment="1">
      <alignment horizontal="center"/>
    </xf>
    <xf numFmtId="44" fontId="2" fillId="0" borderId="13" xfId="0" applyNumberFormat="1" applyFont="1" applyBorder="1" applyAlignment="1">
      <alignment horizontal="center"/>
    </xf>
    <xf numFmtId="44" fontId="2" fillId="2" borderId="9" xfId="0" applyNumberFormat="1" applyFont="1" applyFill="1" applyBorder="1" applyAlignment="1">
      <alignment horizontal="center"/>
    </xf>
    <xf numFmtId="44" fontId="2" fillId="4" borderId="24" xfId="0" applyNumberFormat="1" applyFont="1" applyFill="1" applyBorder="1" applyAlignment="1">
      <alignment horizontal="center" vertical="top"/>
    </xf>
    <xf numFmtId="44" fontId="2" fillId="0" borderId="40" xfId="0" applyNumberFormat="1" applyFont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/>
    <xf numFmtId="44" fontId="9" fillId="0" borderId="13" xfId="0" applyNumberFormat="1" applyFont="1" applyBorder="1" applyAlignment="1">
      <alignment vertical="center" wrapText="1"/>
    </xf>
    <xf numFmtId="0" fontId="9" fillId="3" borderId="0" xfId="0" applyFont="1" applyFill="1" applyBorder="1"/>
    <xf numFmtId="44" fontId="12" fillId="0" borderId="0" xfId="0" applyNumberFormat="1" applyFont="1" applyBorder="1" applyAlignment="1">
      <alignment horizontal="left" wrapText="1"/>
    </xf>
    <xf numFmtId="0" fontId="15" fillId="0" borderId="0" xfId="0" applyFont="1" applyBorder="1"/>
    <xf numFmtId="0" fontId="12" fillId="0" borderId="45" xfId="0" applyFont="1" applyBorder="1" applyAlignment="1">
      <alignment horizontal="center" wrapText="1"/>
    </xf>
    <xf numFmtId="44" fontId="12" fillId="0" borderId="7" xfId="0" applyNumberFormat="1" applyFont="1" applyBorder="1" applyAlignment="1">
      <alignment vertical="center" wrapText="1"/>
    </xf>
    <xf numFmtId="44" fontId="12" fillId="0" borderId="25" xfId="0" applyNumberFormat="1" applyFont="1" applyBorder="1" applyAlignment="1">
      <alignment vertical="center" wrapText="1"/>
    </xf>
    <xf numFmtId="0" fontId="24" fillId="3" borderId="43" xfId="0" applyFont="1" applyFill="1" applyBorder="1" applyAlignment="1">
      <alignment horizontal="center" wrapText="1"/>
    </xf>
    <xf numFmtId="44" fontId="25" fillId="3" borderId="9" xfId="0" applyNumberFormat="1" applyFont="1" applyFill="1" applyBorder="1" applyAlignment="1">
      <alignment vertical="center" wrapText="1"/>
    </xf>
    <xf numFmtId="44" fontId="23" fillId="3" borderId="13" xfId="0" applyNumberFormat="1" applyFont="1" applyFill="1" applyBorder="1" applyAlignment="1">
      <alignment vertical="center" wrapText="1"/>
    </xf>
    <xf numFmtId="0" fontId="24" fillId="0" borderId="0" xfId="0" applyFont="1" applyBorder="1"/>
    <xf numFmtId="0" fontId="12" fillId="0" borderId="43" xfId="0" applyFont="1" applyBorder="1" applyAlignment="1">
      <alignment horizontal="center" wrapText="1"/>
    </xf>
    <xf numFmtId="44" fontId="9" fillId="0" borderId="9" xfId="0" applyNumberFormat="1" applyFont="1" applyBorder="1" applyAlignment="1">
      <alignment vertical="center" wrapText="1"/>
    </xf>
    <xf numFmtId="0" fontId="12" fillId="3" borderId="43" xfId="0" applyFont="1" applyFill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44" fontId="15" fillId="0" borderId="0" xfId="0" applyNumberFormat="1" applyFont="1"/>
    <xf numFmtId="44" fontId="12" fillId="0" borderId="0" xfId="0" applyNumberFormat="1" applyFont="1"/>
    <xf numFmtId="0" fontId="15" fillId="0" borderId="0" xfId="0" applyFont="1"/>
    <xf numFmtId="0" fontId="12" fillId="0" borderId="46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horizontal="center" wrapText="1"/>
    </xf>
    <xf numFmtId="15" fontId="15" fillId="0" borderId="0" xfId="0" applyNumberFormat="1" applyFont="1"/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44" fontId="10" fillId="0" borderId="9" xfId="0" applyNumberFormat="1" applyFont="1" applyBorder="1" applyAlignment="1">
      <alignment horizontal="center" vertical="center" wrapText="1"/>
    </xf>
    <xf numFmtId="0" fontId="23" fillId="2" borderId="0" xfId="0" applyFont="1" applyFill="1" applyBorder="1"/>
    <xf numFmtId="0" fontId="9" fillId="2" borderId="0" xfId="0" applyFont="1" applyFill="1" applyBorder="1"/>
    <xf numFmtId="44" fontId="10" fillId="0" borderId="15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50" xfId="0" applyFont="1" applyBorder="1" applyAlignment="1">
      <alignment vertical="top" wrapText="1"/>
    </xf>
    <xf numFmtId="0" fontId="12" fillId="0" borderId="52" xfId="0" applyFont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44" fontId="10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168" fontId="11" fillId="0" borderId="0" xfId="0" applyNumberFormat="1" applyFont="1"/>
    <xf numFmtId="0" fontId="8" fillId="2" borderId="0" xfId="0" applyFont="1" applyFill="1"/>
    <xf numFmtId="0" fontId="8" fillId="2" borderId="0" xfId="0" applyFont="1" applyFill="1" applyAlignment="1">
      <alignment vertical="top" wrapText="1"/>
    </xf>
    <xf numFmtId="44" fontId="2" fillId="2" borderId="0" xfId="0" applyNumberFormat="1" applyFont="1" applyFill="1" applyAlignment="1">
      <alignment vertical="top" wrapText="1"/>
    </xf>
    <xf numFmtId="44" fontId="8" fillId="2" borderId="0" xfId="0" applyNumberFormat="1" applyFont="1" applyFill="1" applyAlignment="1">
      <alignment vertical="top" wrapText="1"/>
    </xf>
    <xf numFmtId="44" fontId="2" fillId="2" borderId="0" xfId="0" applyNumberFormat="1" applyFont="1" applyFill="1"/>
    <xf numFmtId="164" fontId="9" fillId="0" borderId="0" xfId="0" applyNumberFormat="1" applyFont="1" applyBorder="1"/>
    <xf numFmtId="164" fontId="16" fillId="0" borderId="0" xfId="0" applyNumberFormat="1" applyFont="1" applyBorder="1"/>
    <xf numFmtId="164" fontId="9" fillId="3" borderId="0" xfId="0" applyNumberFormat="1" applyFont="1" applyFill="1" applyBorder="1"/>
    <xf numFmtId="0" fontId="9" fillId="0" borderId="39" xfId="0" applyFont="1" applyBorder="1" applyAlignment="1">
      <alignment horizontal="center" vertical="center" wrapText="1"/>
    </xf>
    <xf numFmtId="44" fontId="2" fillId="0" borderId="27" xfId="0" applyNumberFormat="1" applyFont="1" applyBorder="1" applyAlignment="1">
      <alignment horizontal="center"/>
    </xf>
    <xf numFmtId="44" fontId="2" fillId="0" borderId="9" xfId="0" applyNumberFormat="1" applyFont="1" applyBorder="1" applyAlignment="1">
      <alignment horizontal="center"/>
    </xf>
    <xf numFmtId="44" fontId="2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44" fontId="1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4" fontId="2" fillId="3" borderId="9" xfId="0" applyNumberFormat="1" applyFont="1" applyFill="1" applyBorder="1" applyAlignment="1">
      <alignment horizontal="center" vertical="center" wrapText="1"/>
    </xf>
    <xf numFmtId="44" fontId="2" fillId="3" borderId="9" xfId="0" applyNumberFormat="1" applyFont="1" applyFill="1" applyBorder="1" applyAlignment="1">
      <alignment horizontal="right" vertical="center" wrapText="1"/>
    </xf>
    <xf numFmtId="44" fontId="2" fillId="4" borderId="9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vertical="center" wrapText="1"/>
    </xf>
    <xf numFmtId="44" fontId="9" fillId="0" borderId="0" xfId="0" applyNumberFormat="1" applyFont="1" applyFill="1" applyBorder="1" applyAlignment="1">
      <alignment vertical="center" wrapText="1"/>
    </xf>
    <xf numFmtId="44" fontId="2" fillId="0" borderId="54" xfId="0" applyNumberFormat="1" applyFont="1" applyBorder="1" applyAlignment="1">
      <alignment vertical="center" wrapText="1"/>
    </xf>
    <xf numFmtId="44" fontId="2" fillId="0" borderId="55" xfId="0" applyNumberFormat="1" applyFont="1" applyBorder="1" applyAlignment="1">
      <alignment vertical="center" wrapText="1"/>
    </xf>
    <xf numFmtId="44" fontId="2" fillId="0" borderId="9" xfId="0" applyNumberFormat="1" applyFont="1" applyBorder="1" applyAlignment="1">
      <alignment horizontal="center" vertical="center" wrapText="1"/>
    </xf>
    <xf numFmtId="44" fontId="2" fillId="4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/>
    </xf>
    <xf numFmtId="44" fontId="22" fillId="0" borderId="0" xfId="0" applyNumberFormat="1" applyFont="1" applyFill="1" applyBorder="1" applyAlignment="1">
      <alignment vertical="center" wrapText="1"/>
    </xf>
    <xf numFmtId="44" fontId="2" fillId="0" borderId="35" xfId="0" applyNumberFormat="1" applyFont="1" applyBorder="1" applyAlignment="1">
      <alignment vertical="center" wrapText="1"/>
    </xf>
    <xf numFmtId="44" fontId="22" fillId="3" borderId="55" xfId="0" applyNumberFormat="1" applyFont="1" applyFill="1" applyBorder="1" applyAlignment="1">
      <alignment vertical="center" wrapText="1"/>
    </xf>
    <xf numFmtId="0" fontId="9" fillId="0" borderId="56" xfId="0" applyFont="1" applyBorder="1" applyAlignment="1">
      <alignment horizontal="center" wrapText="1"/>
    </xf>
    <xf numFmtId="44" fontId="9" fillId="0" borderId="11" xfId="0" applyNumberFormat="1" applyFont="1" applyBorder="1" applyAlignment="1">
      <alignment vertical="center" wrapText="1"/>
    </xf>
    <xf numFmtId="44" fontId="2" fillId="0" borderId="55" xfId="0" applyNumberFormat="1" applyFont="1" applyBorder="1" applyAlignment="1">
      <alignment horizontal="center" vertical="center"/>
    </xf>
    <xf numFmtId="44" fontId="16" fillId="0" borderId="0" xfId="0" applyNumberFormat="1" applyFont="1" applyFill="1" applyBorder="1" applyAlignment="1">
      <alignment horizontal="center" vertical="center"/>
    </xf>
    <xf numFmtId="44" fontId="18" fillId="0" borderId="10" xfId="0" applyNumberFormat="1" applyFont="1" applyFill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top"/>
    </xf>
    <xf numFmtId="44" fontId="2" fillId="4" borderId="9" xfId="0" applyNumberFormat="1" applyFont="1" applyFill="1" applyBorder="1" applyAlignment="1">
      <alignment horizontal="center" vertical="top"/>
    </xf>
    <xf numFmtId="44" fontId="2" fillId="4" borderId="9" xfId="0" applyNumberFormat="1" applyFont="1" applyFill="1" applyBorder="1" applyAlignment="1">
      <alignment horizontal="center"/>
    </xf>
    <xf numFmtId="44" fontId="23" fillId="3" borderId="9" xfId="0" applyNumberFormat="1" applyFont="1" applyFill="1" applyBorder="1" applyAlignment="1">
      <alignment vertical="center" wrapText="1"/>
    </xf>
    <xf numFmtId="44" fontId="9" fillId="0" borderId="34" xfId="0" applyNumberFormat="1" applyFont="1" applyBorder="1" applyAlignment="1">
      <alignment vertical="center" wrapText="1"/>
    </xf>
    <xf numFmtId="44" fontId="12" fillId="0" borderId="0" xfId="0" applyNumberFormat="1" applyFont="1" applyFill="1" applyBorder="1" applyAlignment="1">
      <alignment horizontal="center" vertical="center"/>
    </xf>
    <xf numFmtId="44" fontId="24" fillId="0" borderId="0" xfId="0" applyNumberFormat="1" applyFont="1" applyFill="1" applyBorder="1" applyAlignment="1">
      <alignment vertical="center" wrapText="1"/>
    </xf>
    <xf numFmtId="0" fontId="12" fillId="0" borderId="39" xfId="0" applyFont="1" applyBorder="1" applyAlignment="1">
      <alignment horizontal="center" vertical="center" wrapText="1"/>
    </xf>
    <xf numFmtId="44" fontId="12" fillId="0" borderId="31" xfId="0" applyNumberFormat="1" applyFont="1" applyBorder="1" applyAlignment="1">
      <alignment horizontal="center" vertical="center" wrapText="1"/>
    </xf>
    <xf numFmtId="44" fontId="12" fillId="0" borderId="41" xfId="0" applyNumberFormat="1" applyFont="1" applyBorder="1" applyAlignment="1">
      <alignment horizontal="center" vertical="center" wrapText="1"/>
    </xf>
    <xf numFmtId="44" fontId="9" fillId="0" borderId="54" xfId="0" applyNumberFormat="1" applyFont="1" applyBorder="1" applyAlignment="1">
      <alignment horizontal="center" vertical="center" wrapText="1"/>
    </xf>
    <xf numFmtId="44" fontId="12" fillId="0" borderId="55" xfId="0" applyNumberFormat="1" applyFont="1" applyBorder="1" applyAlignment="1">
      <alignment vertical="center" wrapText="1"/>
    </xf>
    <xf numFmtId="44" fontId="24" fillId="3" borderId="55" xfId="0" applyNumberFormat="1" applyFont="1" applyFill="1" applyBorder="1" applyAlignment="1">
      <alignment vertical="center" wrapText="1"/>
    </xf>
    <xf numFmtId="164" fontId="12" fillId="0" borderId="0" xfId="0" applyNumberFormat="1" applyFont="1" applyBorder="1"/>
    <xf numFmtId="164" fontId="15" fillId="0" borderId="0" xfId="0" applyNumberFormat="1" applyFont="1"/>
    <xf numFmtId="0" fontId="2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44" fontId="9" fillId="0" borderId="31" xfId="0" applyNumberFormat="1" applyFont="1" applyBorder="1" applyAlignment="1">
      <alignment horizontal="center" vertical="center" wrapText="1"/>
    </xf>
    <xf numFmtId="44" fontId="9" fillId="0" borderId="41" xfId="0" applyNumberFormat="1" applyFont="1" applyBorder="1" applyAlignment="1">
      <alignment horizontal="center" vertical="center" wrapText="1"/>
    </xf>
    <xf numFmtId="44" fontId="9" fillId="0" borderId="3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wrapText="1"/>
    </xf>
    <xf numFmtId="0" fontId="2" fillId="2" borderId="0" xfId="0" applyFont="1" applyFill="1"/>
    <xf numFmtId="44" fontId="26" fillId="0" borderId="0" xfId="0" applyNumberFormat="1" applyFont="1"/>
    <xf numFmtId="44" fontId="16" fillId="0" borderId="0" xfId="0" applyNumberFormat="1" applyFont="1" applyBorder="1"/>
    <xf numFmtId="44" fontId="30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16" fillId="0" borderId="0" xfId="0" applyFont="1" applyAlignment="1">
      <alignment horizontal="center" vertical="center"/>
    </xf>
    <xf numFmtId="44" fontId="10" fillId="0" borderId="0" xfId="0" applyNumberFormat="1" applyFont="1"/>
    <xf numFmtId="0" fontId="2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44" fontId="10" fillId="0" borderId="32" xfId="0" applyNumberFormat="1" applyFont="1" applyBorder="1"/>
    <xf numFmtId="44" fontId="10" fillId="0" borderId="9" xfId="0" applyNumberFormat="1" applyFont="1" applyBorder="1" applyAlignment="1">
      <alignment horizontal="right" wrapText="1"/>
    </xf>
    <xf numFmtId="44" fontId="2" fillId="3" borderId="55" xfId="0" applyNumberFormat="1" applyFont="1" applyFill="1" applyBorder="1" applyAlignment="1">
      <alignment vertical="center" wrapText="1"/>
    </xf>
    <xf numFmtId="44" fontId="9" fillId="0" borderId="38" xfId="0" applyNumberFormat="1" applyFont="1" applyBorder="1" applyAlignment="1">
      <alignment vertical="center" wrapText="1"/>
    </xf>
    <xf numFmtId="44" fontId="9" fillId="0" borderId="57" xfId="0" applyNumberFormat="1" applyFont="1" applyBorder="1" applyAlignment="1">
      <alignment vertical="center" wrapText="1"/>
    </xf>
    <xf numFmtId="44" fontId="9" fillId="3" borderId="55" xfId="0" applyNumberFormat="1" applyFont="1" applyFill="1" applyBorder="1" applyAlignment="1">
      <alignment vertical="center" wrapText="1"/>
    </xf>
    <xf numFmtId="44" fontId="9" fillId="0" borderId="55" xfId="0" applyNumberFormat="1" applyFont="1" applyBorder="1" applyAlignment="1">
      <alignment vertical="center" wrapText="1"/>
    </xf>
    <xf numFmtId="44" fontId="12" fillId="0" borderId="6" xfId="0" applyNumberFormat="1" applyFont="1" applyBorder="1" applyAlignment="1">
      <alignment vertical="top" wrapText="1"/>
    </xf>
    <xf numFmtId="44" fontId="12" fillId="0" borderId="6" xfId="0" applyNumberFormat="1" applyFont="1" applyBorder="1" applyAlignment="1">
      <alignment vertical="center" wrapText="1"/>
    </xf>
    <xf numFmtId="44" fontId="12" fillId="0" borderId="49" xfId="0" applyNumberFormat="1" applyFont="1" applyBorder="1" applyAlignment="1">
      <alignment vertical="top" wrapText="1"/>
    </xf>
    <xf numFmtId="44" fontId="11" fillId="0" borderId="15" xfId="0" applyNumberFormat="1" applyFont="1" applyBorder="1"/>
    <xf numFmtId="0" fontId="11" fillId="2" borderId="0" xfId="0" applyFont="1" applyFill="1"/>
    <xf numFmtId="41" fontId="11" fillId="2" borderId="0" xfId="0" applyNumberFormat="1" applyFont="1" applyFill="1"/>
    <xf numFmtId="41" fontId="2" fillId="2" borderId="0" xfId="0" applyNumberFormat="1" applyFont="1" applyFill="1"/>
    <xf numFmtId="44" fontId="11" fillId="2" borderId="0" xfId="0" applyNumberFormat="1" applyFont="1" applyFill="1"/>
    <xf numFmtId="0" fontId="17" fillId="2" borderId="0" xfId="0" applyFont="1" applyFill="1" applyBorder="1" applyAlignment="1">
      <alignment horizontal="center"/>
    </xf>
    <xf numFmtId="44" fontId="9" fillId="2" borderId="0" xfId="0" applyNumberFormat="1" applyFont="1" applyFill="1" applyBorder="1" applyAlignment="1">
      <alignment horizontal="center"/>
    </xf>
    <xf numFmtId="44" fontId="17" fillId="2" borderId="0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right"/>
    </xf>
    <xf numFmtId="0" fontId="11" fillId="0" borderId="40" xfId="0" applyFont="1" applyBorder="1" applyAlignment="1">
      <alignment horizontal="right"/>
    </xf>
    <xf numFmtId="0" fontId="11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43" fontId="0" fillId="0" borderId="0" xfId="1" applyFont="1"/>
    <xf numFmtId="44" fontId="34" fillId="5" borderId="35" xfId="0" applyNumberFormat="1" applyFont="1" applyFill="1" applyBorder="1" applyAlignment="1"/>
    <xf numFmtId="44" fontId="35" fillId="5" borderId="55" xfId="0" applyNumberFormat="1" applyFont="1" applyFill="1" applyBorder="1" applyAlignment="1"/>
    <xf numFmtId="44" fontId="35" fillId="5" borderId="57" xfId="0" applyNumberFormat="1" applyFont="1" applyFill="1" applyBorder="1" applyAlignment="1"/>
    <xf numFmtId="44" fontId="34" fillId="5" borderId="54" xfId="0" applyNumberFormat="1" applyFont="1" applyFill="1" applyBorder="1" applyAlignment="1"/>
    <xf numFmtId="0" fontId="32" fillId="0" borderId="0" xfId="0" applyFont="1"/>
    <xf numFmtId="0" fontId="10" fillId="2" borderId="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3" fillId="0" borderId="0" xfId="0" applyFont="1" applyFill="1" applyBorder="1" applyAlignment="1">
      <alignment horizontal="left" vertical="center" wrapText="1"/>
    </xf>
    <xf numFmtId="44" fontId="10" fillId="0" borderId="9" xfId="0" applyNumberFormat="1" applyFont="1" applyBorder="1" applyAlignment="1">
      <alignment horizontal="right" vertical="center" wrapText="1"/>
    </xf>
    <xf numFmtId="43" fontId="32" fillId="0" borderId="0" xfId="1" applyFont="1"/>
    <xf numFmtId="0" fontId="2" fillId="0" borderId="0" xfId="0" applyFont="1" applyFill="1"/>
    <xf numFmtId="41" fontId="2" fillId="0" borderId="9" xfId="0" applyNumberFormat="1" applyFont="1" applyFill="1" applyBorder="1" applyAlignment="1">
      <alignment horizontal="center" vertical="center"/>
    </xf>
    <xf numFmtId="41" fontId="2" fillId="0" borderId="9" xfId="0" applyNumberFormat="1" applyFont="1" applyFill="1" applyBorder="1"/>
    <xf numFmtId="0" fontId="11" fillId="0" borderId="11" xfId="0" applyFont="1" applyFill="1" applyBorder="1" applyAlignment="1">
      <alignment horizontal="right" vertical="center"/>
    </xf>
    <xf numFmtId="44" fontId="2" fillId="0" borderId="11" xfId="0" applyNumberFormat="1" applyFont="1" applyFill="1" applyBorder="1" applyAlignment="1">
      <alignment horizontal="right" vertical="center"/>
    </xf>
    <xf numFmtId="44" fontId="11" fillId="0" borderId="11" xfId="0" applyNumberFormat="1" applyFont="1" applyFill="1" applyBorder="1" applyAlignment="1">
      <alignment vertical="center"/>
    </xf>
    <xf numFmtId="44" fontId="10" fillId="0" borderId="35" xfId="0" applyNumberFormat="1" applyFont="1" applyFill="1" applyBorder="1"/>
    <xf numFmtId="44" fontId="10" fillId="0" borderId="38" xfId="0" applyNumberFormat="1" applyFont="1" applyFill="1" applyBorder="1" applyAlignment="1">
      <alignment horizontal="right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29" fillId="0" borderId="0" xfId="0" applyFont="1"/>
    <xf numFmtId="0" fontId="35" fillId="0" borderId="0" xfId="0" applyFont="1"/>
    <xf numFmtId="0" fontId="35" fillId="0" borderId="0" xfId="0" applyFont="1" applyFill="1"/>
    <xf numFmtId="44" fontId="34" fillId="5" borderId="32" xfId="0" applyNumberFormat="1" applyFont="1" applyFill="1" applyBorder="1" applyAlignment="1"/>
    <xf numFmtId="0" fontId="35" fillId="0" borderId="0" xfId="0" applyFont="1" applyBorder="1"/>
    <xf numFmtId="0" fontId="35" fillId="0" borderId="0" xfId="0" applyFont="1" applyAlignment="1">
      <alignment vertical="center"/>
    </xf>
    <xf numFmtId="43" fontId="11" fillId="0" borderId="0" xfId="1" applyFont="1"/>
    <xf numFmtId="43" fontId="2" fillId="0" borderId="0" xfId="1" applyFont="1"/>
    <xf numFmtId="43" fontId="35" fillId="0" borderId="0" xfId="1" applyFont="1"/>
    <xf numFmtId="0" fontId="11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/>
    </xf>
    <xf numFmtId="44" fontId="2" fillId="0" borderId="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right"/>
    </xf>
    <xf numFmtId="0" fontId="35" fillId="0" borderId="0" xfId="0" applyFont="1" applyAlignment="1">
      <alignment vertical="top"/>
    </xf>
    <xf numFmtId="0" fontId="2" fillId="0" borderId="0" xfId="0" applyFont="1" applyAlignment="1">
      <alignment vertical="top"/>
    </xf>
    <xf numFmtId="3" fontId="9" fillId="0" borderId="0" xfId="0" applyNumberFormat="1" applyFont="1" applyBorder="1"/>
    <xf numFmtId="0" fontId="10" fillId="0" borderId="0" xfId="0" applyFont="1" applyBorder="1" applyAlignment="1">
      <alignment wrapText="1"/>
    </xf>
    <xf numFmtId="3" fontId="11" fillId="0" borderId="0" xfId="0" applyNumberFormat="1" applyFont="1" applyBorder="1"/>
    <xf numFmtId="3" fontId="11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4" fontId="11" fillId="0" borderId="9" xfId="0" applyNumberFormat="1" applyFont="1" applyBorder="1" applyAlignment="1">
      <alignment horizontal="right" vertical="center"/>
    </xf>
    <xf numFmtId="46" fontId="11" fillId="0" borderId="0" xfId="0" applyNumberFormat="1" applyFont="1" applyBorder="1" applyAlignment="1">
      <alignment horizontal="right"/>
    </xf>
    <xf numFmtId="44" fontId="11" fillId="0" borderId="0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166" fontId="10" fillId="0" borderId="10" xfId="0" applyNumberFormat="1" applyFont="1" applyBorder="1" applyAlignment="1">
      <alignment vertical="center"/>
    </xf>
    <xf numFmtId="166" fontId="11" fillId="0" borderId="9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/>
    </xf>
    <xf numFmtId="166" fontId="10" fillId="0" borderId="9" xfId="0" applyNumberFormat="1" applyFont="1" applyBorder="1" applyAlignment="1">
      <alignment horizontal="right" vertical="center"/>
    </xf>
    <xf numFmtId="166" fontId="10" fillId="0" borderId="9" xfId="0" applyNumberFormat="1" applyFont="1" applyBorder="1" applyAlignment="1">
      <alignment vertical="center"/>
    </xf>
    <xf numFmtId="44" fontId="10" fillId="0" borderId="7" xfId="0" applyNumberFormat="1" applyFont="1" applyBorder="1" applyAlignment="1">
      <alignment horizontal="left" wrapText="1"/>
    </xf>
    <xf numFmtId="0" fontId="2" fillId="0" borderId="9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43" fontId="0" fillId="0" borderId="0" xfId="0" applyNumberFormat="1"/>
    <xf numFmtId="0" fontId="15" fillId="0" borderId="27" xfId="0" applyFont="1" applyBorder="1"/>
    <xf numFmtId="0" fontId="15" fillId="0" borderId="26" xfId="0" applyFont="1" applyBorder="1"/>
    <xf numFmtId="0" fontId="15" fillId="0" borderId="29" xfId="0" applyFont="1" applyBorder="1"/>
    <xf numFmtId="44" fontId="0" fillId="0" borderId="25" xfId="0" applyNumberFormat="1" applyBorder="1"/>
    <xf numFmtId="44" fontId="0" fillId="0" borderId="23" xfId="0" applyNumberFormat="1" applyBorder="1"/>
    <xf numFmtId="0" fontId="0" fillId="0" borderId="23" xfId="0" applyBorder="1"/>
    <xf numFmtId="0" fontId="15" fillId="0" borderId="40" xfId="0" applyFont="1" applyBorder="1"/>
    <xf numFmtId="44" fontId="7" fillId="0" borderId="0" xfId="0" applyNumberFormat="1" applyFont="1"/>
    <xf numFmtId="43" fontId="7" fillId="0" borderId="0" xfId="1" applyFont="1"/>
    <xf numFmtId="43" fontId="7" fillId="6" borderId="0" xfId="1" applyFont="1" applyFill="1"/>
    <xf numFmtId="44" fontId="34" fillId="5" borderId="54" xfId="0" applyNumberFormat="1" applyFont="1" applyFill="1" applyBorder="1" applyAlignment="1">
      <alignment horizontal="center" vertical="center"/>
    </xf>
    <xf numFmtId="0" fontId="40" fillId="0" borderId="0" xfId="0" applyFont="1"/>
    <xf numFmtId="0" fontId="40" fillId="0" borderId="0" xfId="0" applyFont="1" applyBorder="1" applyAlignment="1">
      <alignment horizontal="center" vertical="center"/>
    </xf>
    <xf numFmtId="0" fontId="40" fillId="0" borderId="0" xfId="0" applyFont="1" applyFill="1"/>
    <xf numFmtId="0" fontId="40" fillId="0" borderId="0" xfId="0" applyFont="1" applyAlignment="1">
      <alignment horizontal="center" vertical="center"/>
    </xf>
    <xf numFmtId="164" fontId="40" fillId="0" borderId="0" xfId="0" applyNumberFormat="1" applyFont="1"/>
    <xf numFmtId="0" fontId="40" fillId="0" borderId="0" xfId="0" applyFont="1" applyAlignment="1">
      <alignment vertical="center" wrapText="1"/>
    </xf>
    <xf numFmtId="0" fontId="40" fillId="0" borderId="0" xfId="0" applyFont="1" applyBorder="1"/>
    <xf numFmtId="0" fontId="40" fillId="0" borderId="0" xfId="0" applyFont="1" applyAlignment="1">
      <alignment vertical="center"/>
    </xf>
    <xf numFmtId="164" fontId="40" fillId="0" borderId="0" xfId="0" applyNumberFormat="1" applyFont="1" applyBorder="1"/>
    <xf numFmtId="0" fontId="40" fillId="0" borderId="0" xfId="0" applyFont="1" applyAlignment="1">
      <alignment vertical="top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 wrapText="1"/>
    </xf>
    <xf numFmtId="44" fontId="10" fillId="0" borderId="49" xfId="0" applyNumberFormat="1" applyFont="1" applyBorder="1"/>
    <xf numFmtId="0" fontId="9" fillId="0" borderId="0" xfId="0" applyFont="1" applyAlignment="1">
      <alignment vertical="center"/>
    </xf>
    <xf numFmtId="44" fontId="10" fillId="0" borderId="40" xfId="0" applyNumberFormat="1" applyFont="1" applyBorder="1" applyAlignment="1">
      <alignment vertical="center"/>
    </xf>
    <xf numFmtId="0" fontId="40" fillId="0" borderId="0" xfId="0" applyFont="1" applyAlignment="1">
      <alignment horizontal="center"/>
    </xf>
    <xf numFmtId="0" fontId="1" fillId="0" borderId="9" xfId="0" applyNumberFormat="1" applyFont="1" applyFill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right" vertical="center"/>
    </xf>
    <xf numFmtId="44" fontId="11" fillId="0" borderId="29" xfId="0" applyNumberFormat="1" applyFont="1" applyBorder="1" applyAlignment="1">
      <alignment horizontal="right" vertical="center" wrapText="1"/>
    </xf>
    <xf numFmtId="44" fontId="10" fillId="0" borderId="29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top"/>
    </xf>
    <xf numFmtId="167" fontId="11" fillId="0" borderId="11" xfId="0" applyNumberFormat="1" applyFont="1" applyBorder="1" applyAlignment="1">
      <alignment horizontal="right" vertical="top" wrapText="1"/>
    </xf>
    <xf numFmtId="0" fontId="11" fillId="0" borderId="15" xfId="0" applyFont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166" fontId="10" fillId="0" borderId="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11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Border="1" applyAlignment="1">
      <alignment vertical="top" wrapText="1"/>
    </xf>
    <xf numFmtId="0" fontId="10" fillId="0" borderId="9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41" fontId="11" fillId="0" borderId="9" xfId="0" applyNumberFormat="1" applyFont="1" applyBorder="1" applyAlignment="1">
      <alignment horizontal="center" vertical="center"/>
    </xf>
    <xf numFmtId="44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4" fontId="11" fillId="0" borderId="11" xfId="0" applyNumberFormat="1" applyFont="1" applyBorder="1" applyAlignment="1">
      <alignment horizontal="center" vertical="center"/>
    </xf>
    <xf numFmtId="44" fontId="11" fillId="0" borderId="7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2" fillId="0" borderId="0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/>
    </xf>
    <xf numFmtId="0" fontId="2" fillId="0" borderId="0" xfId="0" applyFont="1" applyBorder="1"/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24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/>
    </xf>
    <xf numFmtId="0" fontId="10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top" wrapText="1"/>
    </xf>
    <xf numFmtId="0" fontId="7" fillId="0" borderId="0" xfId="0" applyFont="1" applyAlignment="1"/>
    <xf numFmtId="44" fontId="11" fillId="0" borderId="9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11" fillId="0" borderId="9" xfId="0" applyFont="1" applyBorder="1" applyAlignment="1">
      <alignment horizontal="center"/>
    </xf>
    <xf numFmtId="0" fontId="11" fillId="2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right"/>
    </xf>
    <xf numFmtId="0" fontId="11" fillId="0" borderId="0" xfId="0" applyFont="1" applyFill="1" applyBorder="1" applyAlignment="1">
      <alignment vertical="top" wrapText="1"/>
    </xf>
    <xf numFmtId="44" fontId="2" fillId="0" borderId="9" xfId="0" applyNumberFormat="1" applyFont="1" applyBorder="1" applyAlignment="1">
      <alignment horizontal="center"/>
    </xf>
    <xf numFmtId="0" fontId="1" fillId="0" borderId="28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41" fillId="0" borderId="0" xfId="0" applyFont="1"/>
    <xf numFmtId="44" fontId="41" fillId="0" borderId="0" xfId="0" applyNumberFormat="1" applyFont="1"/>
    <xf numFmtId="0" fontId="41" fillId="0" borderId="0" xfId="0" applyFont="1" applyAlignment="1">
      <alignment vertical="top"/>
    </xf>
    <xf numFmtId="0" fontId="2" fillId="0" borderId="13" xfId="0" applyFont="1" applyBorder="1" applyAlignment="1">
      <alignment horizontal="center" wrapText="1"/>
    </xf>
    <xf numFmtId="0" fontId="10" fillId="0" borderId="28" xfId="0" applyFont="1" applyBorder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 wrapText="1"/>
    </xf>
    <xf numFmtId="0" fontId="2" fillId="0" borderId="0" xfId="0" applyFont="1" applyBorder="1"/>
    <xf numFmtId="0" fontId="11" fillId="0" borderId="0" xfId="0" applyFont="1" applyAlignment="1">
      <alignment vertical="top"/>
    </xf>
    <xf numFmtId="0" fontId="42" fillId="0" borderId="0" xfId="0" applyFont="1"/>
    <xf numFmtId="0" fontId="42" fillId="0" borderId="0" xfId="0" applyFont="1" applyBorder="1" applyAlignment="1">
      <alignment vertical="center"/>
    </xf>
    <xf numFmtId="0" fontId="42" fillId="0" borderId="0" xfId="0" applyFont="1" applyFill="1"/>
    <xf numFmtId="0" fontId="42" fillId="0" borderId="0" xfId="0" applyFont="1" applyBorder="1"/>
    <xf numFmtId="43" fontId="40" fillId="0" borderId="0" xfId="1" applyFont="1"/>
    <xf numFmtId="0" fontId="42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44" fontId="9" fillId="0" borderId="0" xfId="0" applyNumberFormat="1" applyFont="1" applyFill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43" fontId="29" fillId="0" borderId="0" xfId="1" applyFont="1"/>
    <xf numFmtId="0" fontId="2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35" fillId="0" borderId="0" xfId="0" applyFont="1" applyFill="1" applyBorder="1"/>
    <xf numFmtId="0" fontId="9" fillId="0" borderId="0" xfId="0" applyFont="1" applyBorder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1" fontId="13" fillId="0" borderId="0" xfId="0" applyNumberFormat="1" applyFont="1" applyAlignment="1">
      <alignment horizontal="center" vertical="center" wrapText="1"/>
    </xf>
    <xf numFmtId="41" fontId="9" fillId="0" borderId="0" xfId="0" applyNumberFormat="1" applyFont="1" applyAlignment="1">
      <alignment horizontal="center" vertical="center" wrapText="1"/>
    </xf>
    <xf numFmtId="44" fontId="13" fillId="0" borderId="0" xfId="0" applyNumberFormat="1" applyFont="1" applyAlignment="1">
      <alignment horizontal="center" vertical="center" wrapText="1"/>
    </xf>
    <xf numFmtId="41" fontId="42" fillId="0" borderId="0" xfId="0" applyNumberFormat="1" applyFont="1"/>
    <xf numFmtId="44" fontId="42" fillId="0" borderId="0" xfId="0" applyNumberFormat="1" applyFont="1"/>
    <xf numFmtId="41" fontId="42" fillId="0" borderId="16" xfId="0" applyNumberFormat="1" applyFont="1" applyBorder="1"/>
    <xf numFmtId="0" fontId="42" fillId="0" borderId="9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right"/>
    </xf>
    <xf numFmtId="44" fontId="43" fillId="0" borderId="0" xfId="0" applyNumberFormat="1" applyFont="1" applyFill="1" applyBorder="1" applyAlignment="1"/>
    <xf numFmtId="0" fontId="42" fillId="0" borderId="9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4" fillId="0" borderId="0" xfId="0" applyFont="1" applyFill="1" applyBorder="1" applyAlignment="1">
      <alignment horizontal="left" vertical="top" wrapText="1"/>
    </xf>
    <xf numFmtId="0" fontId="42" fillId="0" borderId="0" xfId="0" applyFont="1" applyAlignment="1">
      <alignment horizontal="center" vertical="center"/>
    </xf>
    <xf numFmtId="166" fontId="42" fillId="0" borderId="0" xfId="0" applyNumberFormat="1" applyFont="1" applyAlignment="1">
      <alignment horizontal="center" vertical="center"/>
    </xf>
    <xf numFmtId="166" fontId="42" fillId="0" borderId="0" xfId="0" applyNumberFormat="1" applyFont="1" applyAlignment="1">
      <alignment vertical="center"/>
    </xf>
    <xf numFmtId="0" fontId="42" fillId="3" borderId="0" xfId="0" applyFont="1" applyFill="1"/>
    <xf numFmtId="0" fontId="40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0" fillId="0" borderId="0" xfId="0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5" fillId="0" borderId="0" xfId="0" applyFont="1"/>
    <xf numFmtId="0" fontId="15" fillId="0" borderId="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36" fillId="0" borderId="13" xfId="0" applyFont="1" applyFill="1" applyBorder="1" applyAlignment="1">
      <alignment horizontal="left" vertical="top" wrapText="1"/>
    </xf>
    <xf numFmtId="0" fontId="36" fillId="0" borderId="14" xfId="0" applyFont="1" applyFill="1" applyBorder="1" applyAlignment="1">
      <alignment horizontal="left" vertical="top" wrapText="1"/>
    </xf>
    <xf numFmtId="0" fontId="36" fillId="0" borderId="1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5" fillId="0" borderId="26" xfId="0" applyFont="1" applyBorder="1"/>
    <xf numFmtId="0" fontId="1" fillId="0" borderId="71" xfId="0" applyFont="1" applyBorder="1" applyAlignment="1">
      <alignment vertical="top" wrapText="1"/>
    </xf>
    <xf numFmtId="0" fontId="35" fillId="0" borderId="23" xfId="0" applyFont="1" applyBorder="1"/>
    <xf numFmtId="44" fontId="34" fillId="5" borderId="3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41" fontId="11" fillId="0" borderId="0" xfId="0" applyNumberFormat="1" applyFont="1" applyAlignment="1">
      <alignment vertical="top"/>
    </xf>
    <xf numFmtId="41" fontId="2" fillId="0" borderId="0" xfId="0" applyNumberFormat="1" applyFont="1" applyAlignment="1">
      <alignment vertical="top"/>
    </xf>
    <xf numFmtId="44" fontId="11" fillId="0" borderId="0" xfId="0" applyNumberFormat="1" applyFont="1" applyAlignment="1">
      <alignment vertical="top"/>
    </xf>
    <xf numFmtId="0" fontId="42" fillId="0" borderId="0" xfId="0" applyFont="1" applyAlignment="1">
      <alignment horizontal="center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vertical="top" wrapText="1"/>
    </xf>
    <xf numFmtId="0" fontId="46" fillId="0" borderId="3" xfId="0" applyFont="1" applyFill="1" applyBorder="1"/>
    <xf numFmtId="0" fontId="47" fillId="0" borderId="0" xfId="0" applyFont="1"/>
    <xf numFmtId="0" fontId="46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11" fillId="0" borderId="0" xfId="0" applyFont="1" applyAlignment="1"/>
    <xf numFmtId="0" fontId="10" fillId="0" borderId="0" xfId="0" applyFont="1" applyFill="1" applyAlignment="1"/>
    <xf numFmtId="44" fontId="9" fillId="0" borderId="0" xfId="0" applyNumberFormat="1" applyFont="1" applyAlignment="1">
      <alignment wrapText="1"/>
    </xf>
    <xf numFmtId="0" fontId="11" fillId="0" borderId="0" xfId="0" applyFont="1" applyFill="1" applyAlignment="1"/>
    <xf numFmtId="0" fontId="2" fillId="0" borderId="0" xfId="0" applyFont="1" applyFill="1" applyAlignment="1"/>
    <xf numFmtId="44" fontId="11" fillId="0" borderId="9" xfId="0" applyNumberFormat="1" applyFont="1" applyFill="1" applyBorder="1" applyAlignment="1">
      <alignment horizontal="center" vertical="center"/>
    </xf>
    <xf numFmtId="44" fontId="15" fillId="0" borderId="9" xfId="0" applyNumberFormat="1" applyFont="1" applyFill="1" applyBorder="1"/>
    <xf numFmtId="44" fontId="11" fillId="0" borderId="9" xfId="0" applyNumberFormat="1" applyFont="1" applyFill="1" applyBorder="1" applyAlignment="1">
      <alignment horizontal="right"/>
    </xf>
    <xf numFmtId="44" fontId="11" fillId="0" borderId="9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9" fillId="5" borderId="58" xfId="0" applyFont="1" applyFill="1" applyBorder="1" applyAlignment="1">
      <alignment horizontal="right"/>
    </xf>
    <xf numFmtId="0" fontId="9" fillId="5" borderId="59" xfId="0" applyFont="1" applyFill="1" applyBorder="1" applyAlignment="1">
      <alignment horizontal="right"/>
    </xf>
    <xf numFmtId="0" fontId="9" fillId="5" borderId="60" xfId="0" applyFont="1" applyFill="1" applyBorder="1" applyAlignment="1">
      <alignment horizontal="right"/>
    </xf>
    <xf numFmtId="0" fontId="35" fillId="5" borderId="61" xfId="0" applyFont="1" applyFill="1" applyBorder="1" applyAlignment="1">
      <alignment horizontal="right"/>
    </xf>
    <xf numFmtId="0" fontId="35" fillId="5" borderId="14" xfId="0" applyFont="1" applyFill="1" applyBorder="1" applyAlignment="1">
      <alignment horizontal="right"/>
    </xf>
    <xf numFmtId="0" fontId="35" fillId="5" borderId="15" xfId="0" applyFont="1" applyFill="1" applyBorder="1" applyAlignment="1">
      <alignment horizontal="right"/>
    </xf>
    <xf numFmtId="0" fontId="2" fillId="5" borderId="62" xfId="0" applyFont="1" applyFill="1" applyBorder="1" applyAlignment="1">
      <alignment horizontal="right"/>
    </xf>
    <xf numFmtId="0" fontId="2" fillId="5" borderId="63" xfId="0" applyFont="1" applyFill="1" applyBorder="1" applyAlignment="1">
      <alignment horizontal="right"/>
    </xf>
    <xf numFmtId="0" fontId="2" fillId="5" borderId="64" xfId="0" applyFont="1" applyFill="1" applyBorder="1" applyAlignment="1">
      <alignment horizontal="right"/>
    </xf>
    <xf numFmtId="0" fontId="34" fillId="5" borderId="4" xfId="0" applyFont="1" applyFill="1" applyBorder="1" applyAlignment="1">
      <alignment horizontal="right"/>
    </xf>
    <xf numFmtId="0" fontId="34" fillId="5" borderId="5" xfId="0" applyFont="1" applyFill="1" applyBorder="1" applyAlignment="1">
      <alignment horizontal="right"/>
    </xf>
    <xf numFmtId="0" fontId="34" fillId="5" borderId="30" xfId="0" applyFont="1" applyFill="1" applyBorder="1" applyAlignment="1">
      <alignment horizontal="right"/>
    </xf>
    <xf numFmtId="0" fontId="34" fillId="5" borderId="47" xfId="0" applyFont="1" applyFill="1" applyBorder="1" applyAlignment="1">
      <alignment horizontal="right"/>
    </xf>
    <xf numFmtId="0" fontId="34" fillId="5" borderId="65" xfId="0" applyFont="1" applyFill="1" applyBorder="1" applyAlignment="1">
      <alignment horizontal="right"/>
    </xf>
    <xf numFmtId="0" fontId="34" fillId="5" borderId="8" xfId="0" applyFont="1" applyFill="1" applyBorder="1" applyAlignment="1">
      <alignment horizontal="right"/>
    </xf>
    <xf numFmtId="0" fontId="36" fillId="0" borderId="13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42" fillId="0" borderId="24" xfId="0" applyFont="1" applyBorder="1" applyAlignment="1">
      <alignment vertical="center" wrapText="1"/>
    </xf>
    <xf numFmtId="0" fontId="42" fillId="0" borderId="7" xfId="0" applyFont="1" applyBorder="1" applyAlignment="1">
      <alignment vertical="center" wrapText="1"/>
    </xf>
    <xf numFmtId="0" fontId="10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center" vertical="center"/>
    </xf>
    <xf numFmtId="44" fontId="11" fillId="0" borderId="11" xfId="0" applyNumberFormat="1" applyFont="1" applyBorder="1" applyAlignment="1">
      <alignment horizontal="center" vertical="center" wrapText="1"/>
    </xf>
    <xf numFmtId="44" fontId="11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36" fillId="0" borderId="13" xfId="0" applyFont="1" applyFill="1" applyBorder="1" applyAlignment="1">
      <alignment horizontal="left" vertical="top" wrapText="1"/>
    </xf>
    <xf numFmtId="0" fontId="36" fillId="0" borderId="14" xfId="0" applyFont="1" applyFill="1" applyBorder="1" applyAlignment="1">
      <alignment horizontal="left" vertical="top" wrapText="1"/>
    </xf>
    <xf numFmtId="0" fontId="36" fillId="0" borderId="15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1" fontId="11" fillId="0" borderId="11" xfId="0" applyNumberFormat="1" applyFont="1" applyBorder="1" applyAlignment="1">
      <alignment horizontal="center" vertical="center" wrapText="1"/>
    </xf>
    <xf numFmtId="41" fontId="11" fillId="0" borderId="7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2" fillId="0" borderId="7" xfId="0" applyNumberFormat="1" applyFont="1" applyBorder="1" applyAlignment="1">
      <alignment horizontal="center" vertical="center" wrapText="1"/>
    </xf>
    <xf numFmtId="44" fontId="11" fillId="0" borderId="11" xfId="0" applyNumberFormat="1" applyFont="1" applyBorder="1" applyAlignment="1">
      <alignment horizontal="center" vertical="center"/>
    </xf>
    <xf numFmtId="44" fontId="11" fillId="0" borderId="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/>
    <xf numFmtId="0" fontId="10" fillId="0" borderId="0" xfId="0" applyFont="1" applyFill="1" applyAlignment="1"/>
    <xf numFmtId="0" fontId="11" fillId="0" borderId="9" xfId="0" applyFont="1" applyBorder="1" applyAlignment="1">
      <alignment horizontal="center" vertical="center"/>
    </xf>
    <xf numFmtId="0" fontId="36" fillId="0" borderId="13" xfId="0" applyFont="1" applyFill="1" applyBorder="1" applyAlignment="1">
      <alignment horizontal="left" wrapText="1"/>
    </xf>
    <xf numFmtId="0" fontId="36" fillId="0" borderId="14" xfId="0" applyFont="1" applyFill="1" applyBorder="1" applyAlignment="1">
      <alignment horizontal="left" wrapText="1"/>
    </xf>
    <xf numFmtId="0" fontId="36" fillId="0" borderId="15" xfId="0" applyFont="1" applyFill="1" applyBorder="1" applyAlignment="1">
      <alignment horizontal="left" wrapText="1"/>
    </xf>
    <xf numFmtId="41" fontId="11" fillId="0" borderId="11" xfId="0" applyNumberFormat="1" applyFont="1" applyFill="1" applyBorder="1" applyAlignment="1">
      <alignment horizontal="center" vertical="center"/>
    </xf>
    <xf numFmtId="41" fontId="11" fillId="0" borderId="7" xfId="0" applyNumberFormat="1" applyFont="1" applyFill="1" applyBorder="1" applyAlignment="1">
      <alignment horizontal="center" vertical="center"/>
    </xf>
    <xf numFmtId="44" fontId="11" fillId="0" borderId="11" xfId="0" applyNumberFormat="1" applyFont="1" applyFill="1" applyBorder="1" applyAlignment="1">
      <alignment horizontal="center" vertical="center"/>
    </xf>
    <xf numFmtId="44" fontId="11" fillId="0" borderId="7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right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center"/>
    </xf>
    <xf numFmtId="0" fontId="12" fillId="0" borderId="66" xfId="0" applyFont="1" applyBorder="1" applyAlignment="1">
      <alignment horizontal="right"/>
    </xf>
    <xf numFmtId="0" fontId="12" fillId="0" borderId="67" xfId="0" applyFont="1" applyBorder="1" applyAlignment="1">
      <alignment horizontal="right"/>
    </xf>
    <xf numFmtId="0" fontId="12" fillId="0" borderId="68" xfId="0" applyFont="1" applyBorder="1" applyAlignment="1">
      <alignment horizontal="right"/>
    </xf>
    <xf numFmtId="0" fontId="11" fillId="0" borderId="26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7" fillId="0" borderId="13" xfId="0" applyFont="1" applyBorder="1" applyAlignment="1">
      <alignment horizontal="right" vertical="center" wrapText="1"/>
    </xf>
    <xf numFmtId="0" fontId="37" fillId="0" borderId="14" xfId="0" applyFont="1" applyBorder="1" applyAlignment="1">
      <alignment horizontal="right" vertical="center" wrapText="1"/>
    </xf>
    <xf numFmtId="0" fontId="37" fillId="0" borderId="15" xfId="0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5" borderId="13" xfId="0" applyFont="1" applyFill="1" applyBorder="1" applyAlignment="1">
      <alignment vertical="top" wrapText="1"/>
    </xf>
    <xf numFmtId="0" fontId="7" fillId="5" borderId="14" xfId="0" applyFont="1" applyFill="1" applyBorder="1" applyAlignment="1">
      <alignment vertical="top" wrapText="1"/>
    </xf>
    <xf numFmtId="0" fontId="7" fillId="5" borderId="15" xfId="0" applyFont="1" applyFill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41" fontId="11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41" fontId="2" fillId="0" borderId="9" xfId="0" applyNumberFormat="1" applyFont="1" applyBorder="1" applyAlignment="1">
      <alignment horizontal="center" vertical="center" wrapText="1"/>
    </xf>
    <xf numFmtId="44" fontId="11" fillId="0" borderId="9" xfId="0" applyNumberFormat="1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3" fontId="11" fillId="0" borderId="11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42" fillId="0" borderId="24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54" fillId="0" borderId="1" xfId="0" applyFont="1" applyFill="1" applyBorder="1" applyAlignment="1">
      <alignment horizontal="center"/>
    </xf>
    <xf numFmtId="0" fontId="54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wrapText="1"/>
    </xf>
    <xf numFmtId="0" fontId="11" fillId="0" borderId="26" xfId="0" applyFont="1" applyBorder="1" applyAlignment="1">
      <alignment horizontal="left"/>
    </xf>
    <xf numFmtId="0" fontId="11" fillId="0" borderId="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1" fillId="0" borderId="26" xfId="0" applyFont="1" applyBorder="1" applyAlignment="1">
      <alignment horizontal="left" vertical="center" wrapText="1"/>
    </xf>
    <xf numFmtId="0" fontId="34" fillId="5" borderId="58" xfId="0" applyFont="1" applyFill="1" applyBorder="1" applyAlignment="1">
      <alignment horizontal="right"/>
    </xf>
    <xf numFmtId="0" fontId="34" fillId="5" borderId="59" xfId="0" applyFont="1" applyFill="1" applyBorder="1" applyAlignment="1">
      <alignment horizontal="right"/>
    </xf>
    <xf numFmtId="0" fontId="34" fillId="5" borderId="60" xfId="0" applyFont="1" applyFill="1" applyBorder="1" applyAlignment="1">
      <alignment horizontal="right"/>
    </xf>
    <xf numFmtId="0" fontId="11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42" fillId="0" borderId="13" xfId="0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right" vertical="center" wrapText="1"/>
    </xf>
    <xf numFmtId="0" fontId="42" fillId="0" borderId="15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top"/>
    </xf>
    <xf numFmtId="0" fontId="9" fillId="0" borderId="1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0" fillId="0" borderId="2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13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41" fontId="11" fillId="0" borderId="9" xfId="0" applyNumberFormat="1" applyFont="1" applyBorder="1" applyAlignment="1">
      <alignment horizontal="center" vertical="center"/>
    </xf>
    <xf numFmtId="0" fontId="10" fillId="0" borderId="0" xfId="0" applyFont="1" applyBorder="1" applyAlignment="1"/>
    <xf numFmtId="0" fontId="10" fillId="0" borderId="9" xfId="0" applyFont="1" applyBorder="1" applyAlignment="1">
      <alignment horizontal="right" vertical="center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/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5" fillId="0" borderId="26" xfId="0" applyFont="1" applyBorder="1" applyAlignment="1">
      <alignment vertical="center" wrapText="1"/>
    </xf>
    <xf numFmtId="0" fontId="9" fillId="0" borderId="0" xfId="0" applyFont="1" applyBorder="1" applyAlignment="1"/>
    <xf numFmtId="0" fontId="10" fillId="0" borderId="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0" fillId="0" borderId="3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44" fontId="11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/>
    <xf numFmtId="166" fontId="2" fillId="0" borderId="11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top"/>
    </xf>
    <xf numFmtId="0" fontId="10" fillId="0" borderId="27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13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6" fillId="0" borderId="13" xfId="0" applyFont="1" applyFill="1" applyBorder="1" applyAlignment="1">
      <alignment vertical="top" wrapText="1"/>
    </xf>
    <xf numFmtId="0" fontId="36" fillId="0" borderId="14" xfId="0" applyFont="1" applyFill="1" applyBorder="1" applyAlignment="1">
      <alignment vertical="top" wrapText="1"/>
    </xf>
    <xf numFmtId="0" fontId="36" fillId="0" borderId="15" xfId="0" applyFont="1" applyFill="1" applyBorder="1" applyAlignment="1">
      <alignment vertical="top" wrapText="1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42" fillId="0" borderId="0" xfId="0" applyFont="1" applyBorder="1" applyAlignment="1">
      <alignment vertical="top"/>
    </xf>
    <xf numFmtId="0" fontId="7" fillId="0" borderId="0" xfId="0" applyFont="1" applyAlignment="1"/>
    <xf numFmtId="0" fontId="11" fillId="0" borderId="0" xfId="0" applyFont="1" applyAlignment="1">
      <alignment vertical="top"/>
    </xf>
    <xf numFmtId="0" fontId="11" fillId="0" borderId="2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textRotation="255" wrapText="1"/>
    </xf>
    <xf numFmtId="0" fontId="11" fillId="0" borderId="24" xfId="0" applyFont="1" applyBorder="1" applyAlignment="1">
      <alignment horizontal="center" vertical="top" textRotation="255" wrapText="1"/>
    </xf>
    <xf numFmtId="0" fontId="11" fillId="0" borderId="7" xfId="0" applyFont="1" applyBorder="1" applyAlignment="1">
      <alignment horizontal="center" vertical="top" textRotation="255" wrapText="1"/>
    </xf>
    <xf numFmtId="0" fontId="10" fillId="0" borderId="28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3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11" fillId="0" borderId="0" xfId="0" applyFont="1" applyAlignment="1">
      <alignment horizontal="left" wrapText="1"/>
    </xf>
    <xf numFmtId="0" fontId="11" fillId="0" borderId="7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wrapText="1"/>
    </xf>
    <xf numFmtId="0" fontId="10" fillId="0" borderId="7" xfId="0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justify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8" fillId="2" borderId="0" xfId="0" applyFont="1" applyFill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4" fontId="9" fillId="0" borderId="0" xfId="0" applyNumberFormat="1" applyFont="1" applyAlignment="1">
      <alignment horizontal="center" wrapText="1"/>
    </xf>
    <xf numFmtId="44" fontId="12" fillId="0" borderId="0" xfId="0" applyNumberFormat="1" applyFont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 wrapText="1"/>
    </xf>
    <xf numFmtId="44" fontId="2" fillId="0" borderId="24" xfId="0" applyNumberFormat="1" applyFont="1" applyBorder="1" applyAlignment="1">
      <alignment horizontal="center" wrapText="1"/>
    </xf>
    <xf numFmtId="44" fontId="2" fillId="0" borderId="7" xfId="0" applyNumberFormat="1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44" fontId="2" fillId="0" borderId="11" xfId="0" applyNumberFormat="1" applyFont="1" applyBorder="1" applyAlignment="1">
      <alignment horizontal="center"/>
    </xf>
    <xf numFmtId="44" fontId="2" fillId="0" borderId="24" xfId="0" applyNumberFormat="1" applyFont="1" applyBorder="1" applyAlignment="1">
      <alignment horizontal="center"/>
    </xf>
    <xf numFmtId="44" fontId="2" fillId="0" borderId="7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4" fontId="2" fillId="0" borderId="24" xfId="0" applyNumberFormat="1" applyFont="1" applyBorder="1" applyAlignment="1">
      <alignment horizontal="center" vertical="justify"/>
    </xf>
    <xf numFmtId="44" fontId="2" fillId="0" borderId="7" xfId="0" applyNumberFormat="1" applyFont="1" applyBorder="1" applyAlignment="1">
      <alignment horizontal="center" vertical="justify"/>
    </xf>
    <xf numFmtId="44" fontId="2" fillId="0" borderId="27" xfId="0" applyNumberFormat="1" applyFont="1" applyBorder="1" applyAlignment="1">
      <alignment horizontal="center"/>
    </xf>
    <xf numFmtId="44" fontId="2" fillId="0" borderId="28" xfId="0" applyNumberFormat="1" applyFont="1" applyBorder="1" applyAlignment="1">
      <alignment horizontal="center"/>
    </xf>
    <xf numFmtId="44" fontId="2" fillId="0" borderId="2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44" fontId="2" fillId="0" borderId="9" xfId="0" applyNumberFormat="1" applyFont="1" applyBorder="1" applyAlignment="1">
      <alignment horizontal="center"/>
    </xf>
    <xf numFmtId="44" fontId="2" fillId="0" borderId="24" xfId="0" applyNumberFormat="1" applyFont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44" fontId="9" fillId="0" borderId="0" xfId="0" applyNumberFormat="1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885825</xdr:colOff>
      <xdr:row>0</xdr:row>
      <xdr:rowOff>133350</xdr:rowOff>
    </xdr:from>
    <xdr:to>
      <xdr:col>9</xdr:col>
      <xdr:colOff>1095375</xdr:colOff>
      <xdr:row>0</xdr:row>
      <xdr:rowOff>800100</xdr:rowOff>
    </xdr:to>
    <xdr:pic>
      <xdr:nvPicPr>
        <xdr:cNvPr id="2" name="Immagine 1" descr="AUSL_4_TERA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3350"/>
          <a:ext cx="1409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1"/>
  <sheetViews>
    <sheetView showGridLines="0" showRuler="0" view="pageBreakPreview" topLeftCell="A296" zoomScale="82" zoomScaleNormal="51" zoomScaleSheetLayoutView="82" zoomScalePageLayoutView="112" workbookViewId="0">
      <selection activeCell="M317" sqref="M317"/>
    </sheetView>
  </sheetViews>
  <sheetFormatPr defaultRowHeight="20.25" x14ac:dyDescent="0.3"/>
  <cols>
    <col min="1" max="1" width="28" style="542" customWidth="1"/>
    <col min="2" max="4" width="9.28515625" style="542" bestFit="1" customWidth="1"/>
    <col min="5" max="5" width="14.28515625" style="542" customWidth="1"/>
    <col min="6" max="6" width="12" style="1" customWidth="1"/>
    <col min="7" max="7" width="15.28515625" style="542" customWidth="1"/>
    <col min="8" max="8" width="17.140625" style="569" customWidth="1"/>
    <col min="9" max="9" width="19.42578125" style="2" customWidth="1"/>
    <col min="10" max="10" width="46.140625" style="570" bestFit="1" customWidth="1"/>
    <col min="11" max="11" width="5.140625" style="449" customWidth="1"/>
    <col min="12" max="12" width="19.42578125" style="542" customWidth="1"/>
    <col min="13" max="13" width="20.85546875" style="542" customWidth="1"/>
    <col min="14" max="14" width="21.7109375" style="542" bestFit="1" customWidth="1"/>
    <col min="15" max="17" width="21" style="542" customWidth="1"/>
    <col min="18" max="18" width="18.28515625" style="542" bestFit="1" customWidth="1"/>
    <col min="19" max="19" width="16.42578125" style="542" bestFit="1" customWidth="1"/>
    <col min="20" max="20" width="18.28515625" style="542" bestFit="1" customWidth="1"/>
    <col min="21" max="16384" width="9.140625" style="542"/>
  </cols>
  <sheetData>
    <row r="1" spans="1:11" s="563" customFormat="1" ht="71.25" customHeight="1" x14ac:dyDescent="0.25">
      <c r="A1" s="775" t="s">
        <v>0</v>
      </c>
      <c r="B1" s="775"/>
      <c r="C1" s="775"/>
      <c r="D1" s="775"/>
      <c r="E1" s="775"/>
      <c r="F1" s="775"/>
      <c r="G1" s="775"/>
      <c r="H1" s="775"/>
      <c r="I1" s="775"/>
      <c r="J1" s="775"/>
      <c r="K1" s="460"/>
    </row>
    <row r="2" spans="1:11" s="563" customFormat="1" ht="51" customHeight="1" x14ac:dyDescent="0.25">
      <c r="B2" s="564"/>
      <c r="C2" s="564"/>
      <c r="D2" s="564"/>
      <c r="E2" s="564"/>
      <c r="F2" s="565"/>
      <c r="G2" s="564"/>
      <c r="H2" s="566"/>
      <c r="I2" s="567"/>
      <c r="J2" s="568"/>
      <c r="K2" s="460"/>
    </row>
    <row r="3" spans="1:11" ht="33.75" x14ac:dyDescent="0.5">
      <c r="J3" s="3" t="s">
        <v>1</v>
      </c>
    </row>
    <row r="6" spans="1:11" ht="259.5" customHeight="1" x14ac:dyDescent="0.2">
      <c r="A6" s="723" t="s">
        <v>594</v>
      </c>
      <c r="B6" s="724"/>
      <c r="C6" s="724"/>
      <c r="D6" s="724"/>
      <c r="E6" s="724"/>
      <c r="F6" s="724"/>
      <c r="G6" s="724"/>
      <c r="H6" s="724"/>
      <c r="I6" s="724"/>
      <c r="J6" s="724"/>
      <c r="K6" s="725"/>
    </row>
    <row r="7" spans="1:11" ht="46.5" customHeight="1" thickBot="1" x14ac:dyDescent="0.35"/>
    <row r="8" spans="1:11" s="609" customFormat="1" ht="42.75" thickBot="1" x14ac:dyDescent="0.6">
      <c r="A8" s="776" t="s">
        <v>2</v>
      </c>
      <c r="B8" s="777"/>
      <c r="C8" s="777"/>
      <c r="D8" s="777"/>
      <c r="E8" s="777"/>
      <c r="F8" s="777"/>
      <c r="G8" s="777"/>
      <c r="H8" s="777"/>
      <c r="I8" s="777"/>
      <c r="J8" s="777"/>
      <c r="K8" s="608"/>
    </row>
    <row r="9" spans="1:11" ht="37.5" customHeight="1" x14ac:dyDescent="0.3"/>
    <row r="10" spans="1:11" ht="42" customHeight="1" x14ac:dyDescent="0.35">
      <c r="A10" s="778" t="s">
        <v>556</v>
      </c>
      <c r="B10" s="778"/>
      <c r="C10" s="778"/>
      <c r="D10" s="778"/>
      <c r="E10" s="778"/>
      <c r="F10" s="778"/>
      <c r="G10" s="778"/>
      <c r="H10" s="778"/>
      <c r="I10" s="778"/>
      <c r="J10" s="778"/>
    </row>
    <row r="12" spans="1:11" s="5" customFormat="1" ht="30" customHeight="1" thickBot="1" x14ac:dyDescent="0.35">
      <c r="A12" s="722" t="s">
        <v>3</v>
      </c>
      <c r="B12" s="722"/>
      <c r="C12" s="722"/>
      <c r="D12" s="722"/>
      <c r="E12" s="722"/>
      <c r="F12" s="722"/>
      <c r="G12" s="722"/>
      <c r="H12" s="722"/>
      <c r="I12" s="722"/>
      <c r="J12" s="722"/>
      <c r="K12" s="449"/>
    </row>
    <row r="13" spans="1:11" ht="20.100000000000001" customHeight="1" thickBot="1" x14ac:dyDescent="0.35">
      <c r="B13" s="744" t="s">
        <v>4</v>
      </c>
      <c r="C13" s="745"/>
      <c r="D13" s="745"/>
      <c r="E13" s="745"/>
      <c r="F13" s="745"/>
      <c r="G13" s="745"/>
      <c r="H13" s="745"/>
      <c r="I13" s="6" t="s">
        <v>5</v>
      </c>
    </row>
    <row r="14" spans="1:11" ht="20.100000000000001" customHeight="1" x14ac:dyDescent="0.3">
      <c r="B14" s="746" t="s">
        <v>6</v>
      </c>
      <c r="C14" s="746"/>
      <c r="D14" s="746"/>
      <c r="E14" s="746"/>
      <c r="F14" s="746"/>
      <c r="G14" s="7" t="s">
        <v>7</v>
      </c>
      <c r="H14" s="8"/>
      <c r="I14" s="9"/>
    </row>
    <row r="15" spans="1:11" ht="20.100000000000001" customHeight="1" x14ac:dyDescent="0.3">
      <c r="B15" s="740" t="s">
        <v>8</v>
      </c>
      <c r="C15" s="740"/>
      <c r="D15" s="740"/>
      <c r="E15" s="740"/>
      <c r="F15" s="740"/>
      <c r="G15" s="10" t="s">
        <v>9</v>
      </c>
      <c r="H15" s="11"/>
      <c r="I15" s="12"/>
    </row>
    <row r="16" spans="1:11" ht="20.100000000000001" customHeight="1" thickBot="1" x14ac:dyDescent="0.35">
      <c r="B16" s="741" t="s">
        <v>10</v>
      </c>
      <c r="C16" s="741"/>
      <c r="D16" s="741"/>
      <c r="E16" s="741"/>
      <c r="F16" s="741"/>
      <c r="G16" s="13" t="s">
        <v>11</v>
      </c>
      <c r="H16" s="14"/>
      <c r="I16" s="15"/>
    </row>
    <row r="17" spans="2:11" ht="20.100000000000001" customHeight="1" thickBot="1" x14ac:dyDescent="0.35">
      <c r="B17" s="744" t="s">
        <v>12</v>
      </c>
      <c r="C17" s="745"/>
      <c r="D17" s="745"/>
      <c r="E17" s="745"/>
      <c r="F17" s="745"/>
      <c r="G17" s="745"/>
      <c r="H17" s="745"/>
      <c r="I17" s="6" t="s">
        <v>13</v>
      </c>
    </row>
    <row r="18" spans="2:11" s="17" customFormat="1" ht="20.100000000000001" customHeight="1" x14ac:dyDescent="0.3">
      <c r="B18" s="746" t="s">
        <v>14</v>
      </c>
      <c r="C18" s="746"/>
      <c r="D18" s="746"/>
      <c r="E18" s="746"/>
      <c r="F18" s="746"/>
      <c r="G18" s="7" t="s">
        <v>15</v>
      </c>
      <c r="H18" s="8"/>
      <c r="I18" s="9"/>
      <c r="J18" s="16"/>
      <c r="K18" s="449"/>
    </row>
    <row r="19" spans="2:11" s="17" customFormat="1" ht="20.100000000000001" customHeight="1" x14ac:dyDescent="0.3">
      <c r="B19" s="740" t="s">
        <v>16</v>
      </c>
      <c r="C19" s="740"/>
      <c r="D19" s="740"/>
      <c r="E19" s="740"/>
      <c r="F19" s="740"/>
      <c r="G19" s="10" t="s">
        <v>17</v>
      </c>
      <c r="H19" s="11"/>
      <c r="I19" s="12"/>
      <c r="J19" s="16"/>
      <c r="K19" s="449"/>
    </row>
    <row r="20" spans="2:11" s="17" customFormat="1" ht="20.100000000000001" customHeight="1" x14ac:dyDescent="0.3">
      <c r="B20" s="18" t="s">
        <v>18</v>
      </c>
      <c r="C20" s="18"/>
      <c r="D20" s="18"/>
      <c r="E20" s="18"/>
      <c r="F20" s="19"/>
      <c r="G20" s="10" t="s">
        <v>19</v>
      </c>
      <c r="H20" s="11"/>
      <c r="I20" s="12"/>
      <c r="J20" s="16"/>
      <c r="K20" s="449"/>
    </row>
    <row r="21" spans="2:11" s="17" customFormat="1" ht="20.100000000000001" customHeight="1" x14ac:dyDescent="0.3">
      <c r="B21" s="740" t="s">
        <v>20</v>
      </c>
      <c r="C21" s="740"/>
      <c r="D21" s="740"/>
      <c r="E21" s="740"/>
      <c r="F21" s="740"/>
      <c r="G21" s="10" t="s">
        <v>21</v>
      </c>
      <c r="H21" s="11"/>
      <c r="I21" s="12"/>
      <c r="J21" s="16"/>
      <c r="K21" s="449"/>
    </row>
    <row r="22" spans="2:11" s="17" customFormat="1" ht="20.100000000000001" customHeight="1" x14ac:dyDescent="0.3">
      <c r="B22" s="740" t="s">
        <v>22</v>
      </c>
      <c r="C22" s="740"/>
      <c r="D22" s="740"/>
      <c r="E22" s="740"/>
      <c r="F22" s="740"/>
      <c r="G22" s="10" t="s">
        <v>23</v>
      </c>
      <c r="H22" s="11"/>
      <c r="I22" s="12"/>
      <c r="J22" s="16"/>
      <c r="K22" s="449"/>
    </row>
    <row r="23" spans="2:11" s="17" customFormat="1" ht="20.100000000000001" customHeight="1" x14ac:dyDescent="0.3">
      <c r="B23" s="740" t="s">
        <v>24</v>
      </c>
      <c r="C23" s="740"/>
      <c r="D23" s="740"/>
      <c r="E23" s="740"/>
      <c r="F23" s="740"/>
      <c r="G23" s="10" t="s">
        <v>25</v>
      </c>
      <c r="H23" s="11"/>
      <c r="I23" s="12"/>
      <c r="J23" s="16"/>
      <c r="K23" s="449"/>
    </row>
    <row r="24" spans="2:11" s="17" customFormat="1" ht="20.100000000000001" customHeight="1" x14ac:dyDescent="0.3">
      <c r="B24" s="740" t="s">
        <v>26</v>
      </c>
      <c r="C24" s="740"/>
      <c r="D24" s="740"/>
      <c r="E24" s="740"/>
      <c r="F24" s="740"/>
      <c r="G24" s="10" t="s">
        <v>27</v>
      </c>
      <c r="H24" s="11"/>
      <c r="I24" s="12"/>
      <c r="J24" s="16"/>
      <c r="K24" s="449"/>
    </row>
    <row r="25" spans="2:11" s="17" customFormat="1" ht="20.100000000000001" customHeight="1" thickBot="1" x14ac:dyDescent="0.35">
      <c r="B25" s="741" t="s">
        <v>28</v>
      </c>
      <c r="C25" s="741"/>
      <c r="D25" s="741"/>
      <c r="E25" s="741"/>
      <c r="F25" s="741"/>
      <c r="G25" s="13" t="s">
        <v>29</v>
      </c>
      <c r="H25" s="14"/>
      <c r="I25" s="15"/>
      <c r="J25" s="16"/>
      <c r="K25" s="449"/>
    </row>
    <row r="26" spans="2:11" ht="20.100000000000001" customHeight="1" thickBot="1" x14ac:dyDescent="0.35">
      <c r="B26" s="744" t="s">
        <v>30</v>
      </c>
      <c r="C26" s="745"/>
      <c r="D26" s="745"/>
      <c r="E26" s="745"/>
      <c r="F26" s="745"/>
      <c r="G26" s="745"/>
      <c r="H26" s="745"/>
      <c r="I26" s="6" t="s">
        <v>31</v>
      </c>
    </row>
    <row r="27" spans="2:11" ht="20.100000000000001" customHeight="1" x14ac:dyDescent="0.3">
      <c r="B27" s="746" t="s">
        <v>32</v>
      </c>
      <c r="C27" s="746"/>
      <c r="D27" s="746"/>
      <c r="E27" s="746"/>
      <c r="F27" s="746"/>
      <c r="G27" s="7" t="s">
        <v>33</v>
      </c>
      <c r="H27" s="8"/>
      <c r="I27" s="9"/>
    </row>
    <row r="28" spans="2:11" ht="20.100000000000001" customHeight="1" x14ac:dyDescent="0.3">
      <c r="B28" s="740" t="s">
        <v>34</v>
      </c>
      <c r="C28" s="740"/>
      <c r="D28" s="740"/>
      <c r="E28" s="740"/>
      <c r="F28" s="740"/>
      <c r="G28" s="10" t="s">
        <v>35</v>
      </c>
      <c r="H28" s="11"/>
      <c r="I28" s="12"/>
    </row>
    <row r="29" spans="2:11" ht="20.100000000000001" customHeight="1" thickBot="1" x14ac:dyDescent="0.35">
      <c r="B29" s="741" t="s">
        <v>36</v>
      </c>
      <c r="C29" s="741"/>
      <c r="D29" s="741"/>
      <c r="E29" s="741"/>
      <c r="F29" s="741"/>
      <c r="G29" s="13" t="s">
        <v>582</v>
      </c>
      <c r="H29" s="14"/>
      <c r="I29" s="15"/>
    </row>
    <row r="30" spans="2:11" ht="20.100000000000001" customHeight="1" thickBot="1" x14ac:dyDescent="0.35">
      <c r="B30" s="744" t="s">
        <v>37</v>
      </c>
      <c r="C30" s="745"/>
      <c r="D30" s="745"/>
      <c r="E30" s="745"/>
      <c r="F30" s="745"/>
      <c r="G30" s="745"/>
      <c r="H30" s="745"/>
      <c r="I30" s="6" t="s">
        <v>583</v>
      </c>
    </row>
    <row r="31" spans="2:11" ht="20.100000000000001" customHeight="1" x14ac:dyDescent="0.3">
      <c r="B31" s="746" t="s">
        <v>38</v>
      </c>
      <c r="C31" s="746"/>
      <c r="D31" s="746"/>
      <c r="E31" s="746"/>
      <c r="F31" s="746"/>
      <c r="G31" s="7" t="s">
        <v>705</v>
      </c>
      <c r="H31" s="8"/>
      <c r="I31" s="9"/>
    </row>
    <row r="32" spans="2:11" ht="20.100000000000001" customHeight="1" x14ac:dyDescent="0.3">
      <c r="B32" s="747" t="s">
        <v>39</v>
      </c>
      <c r="C32" s="748"/>
      <c r="D32" s="748"/>
      <c r="E32" s="748"/>
      <c r="F32" s="749"/>
      <c r="G32" s="7" t="s">
        <v>584</v>
      </c>
      <c r="H32" s="8"/>
      <c r="I32" s="12"/>
    </row>
    <row r="33" spans="1:11" ht="20.100000000000001" customHeight="1" x14ac:dyDescent="0.3">
      <c r="B33" s="740" t="s">
        <v>40</v>
      </c>
      <c r="C33" s="740"/>
      <c r="D33" s="740"/>
      <c r="E33" s="740"/>
      <c r="F33" s="740"/>
      <c r="G33" s="10" t="s">
        <v>706</v>
      </c>
      <c r="H33" s="11"/>
      <c r="I33" s="12"/>
    </row>
    <row r="34" spans="1:11" ht="20.100000000000001" customHeight="1" x14ac:dyDescent="0.3">
      <c r="B34" s="740" t="s">
        <v>41</v>
      </c>
      <c r="C34" s="740"/>
      <c r="D34" s="740"/>
      <c r="E34" s="740"/>
      <c r="F34" s="740"/>
      <c r="G34" s="10" t="s">
        <v>707</v>
      </c>
      <c r="H34" s="11"/>
      <c r="I34" s="12"/>
    </row>
    <row r="35" spans="1:11" s="17" customFormat="1" ht="20.100000000000001" customHeight="1" x14ac:dyDescent="0.3">
      <c r="B35" s="740" t="s">
        <v>42</v>
      </c>
      <c r="C35" s="740"/>
      <c r="D35" s="740"/>
      <c r="E35" s="740"/>
      <c r="F35" s="740"/>
      <c r="G35" s="10" t="s">
        <v>708</v>
      </c>
      <c r="H35" s="11"/>
      <c r="I35" s="12"/>
      <c r="J35" s="16"/>
      <c r="K35" s="449"/>
    </row>
    <row r="36" spans="1:11" s="17" customFormat="1" ht="20.100000000000001" customHeight="1" thickBot="1" x14ac:dyDescent="0.35">
      <c r="B36" s="741" t="s">
        <v>43</v>
      </c>
      <c r="C36" s="741"/>
      <c r="D36" s="741"/>
      <c r="E36" s="741"/>
      <c r="F36" s="741"/>
      <c r="G36" s="13" t="s">
        <v>709</v>
      </c>
      <c r="H36" s="14"/>
      <c r="I36" s="15"/>
      <c r="J36" s="16"/>
      <c r="K36" s="449"/>
    </row>
    <row r="37" spans="1:11" ht="20.100000000000001" customHeight="1" thickBot="1" x14ac:dyDescent="0.35">
      <c r="B37" s="742" t="s">
        <v>44</v>
      </c>
      <c r="C37" s="743"/>
      <c r="D37" s="743"/>
      <c r="E37" s="743"/>
      <c r="F37" s="743"/>
      <c r="G37" s="743"/>
      <c r="H37" s="743"/>
      <c r="I37" s="6" t="s">
        <v>710</v>
      </c>
    </row>
    <row r="38" spans="1:11" ht="8.25" customHeight="1" thickBot="1" x14ac:dyDescent="0.35">
      <c r="G38" s="17"/>
      <c r="H38" s="20"/>
    </row>
    <row r="39" spans="1:11" ht="20.100000000000001" customHeight="1" thickBot="1" x14ac:dyDescent="0.35">
      <c r="B39" s="742" t="s">
        <v>45</v>
      </c>
      <c r="C39" s="743"/>
      <c r="D39" s="743"/>
      <c r="E39" s="743"/>
      <c r="F39" s="743"/>
      <c r="G39" s="743"/>
      <c r="H39" s="571"/>
      <c r="I39" s="21" t="s">
        <v>711</v>
      </c>
      <c r="J39" s="22"/>
    </row>
    <row r="40" spans="1:11" ht="20.100000000000001" customHeight="1" thickBot="1" x14ac:dyDescent="0.35">
      <c r="B40" s="742" t="s">
        <v>46</v>
      </c>
      <c r="C40" s="743"/>
      <c r="D40" s="743"/>
      <c r="E40" s="743"/>
      <c r="F40" s="743"/>
      <c r="G40" s="743"/>
      <c r="H40" s="571"/>
      <c r="I40" s="21" t="s">
        <v>712</v>
      </c>
      <c r="J40" s="22"/>
    </row>
    <row r="41" spans="1:11" ht="12" customHeight="1" thickBot="1" x14ac:dyDescent="0.35">
      <c r="B41" s="483"/>
      <c r="C41" s="483"/>
      <c r="D41" s="483"/>
      <c r="E41" s="483"/>
      <c r="G41" s="17"/>
      <c r="H41" s="20"/>
    </row>
    <row r="42" spans="1:11" s="609" customFormat="1" ht="51.75" customHeight="1" thickBot="1" x14ac:dyDescent="0.65">
      <c r="A42" s="755" t="s">
        <v>47</v>
      </c>
      <c r="B42" s="756"/>
      <c r="C42" s="756"/>
      <c r="D42" s="756"/>
      <c r="E42" s="756"/>
      <c r="F42" s="756"/>
      <c r="G42" s="756"/>
      <c r="H42" s="756"/>
      <c r="I42" s="756"/>
      <c r="J42" s="757"/>
      <c r="K42" s="610"/>
    </row>
    <row r="43" spans="1:11" ht="48" customHeight="1" thickTop="1" thickBot="1" x14ac:dyDescent="0.35">
      <c r="A43" s="660" t="s">
        <v>48</v>
      </c>
      <c r="B43" s="661"/>
      <c r="C43" s="661"/>
      <c r="D43" s="661"/>
      <c r="E43" s="661"/>
      <c r="F43" s="661"/>
      <c r="G43" s="661"/>
      <c r="H43" s="661"/>
      <c r="I43" s="661"/>
      <c r="J43" s="662"/>
    </row>
    <row r="44" spans="1:11" ht="26.45" customHeight="1" thickTop="1" x14ac:dyDescent="0.4">
      <c r="A44" s="666" t="s">
        <v>49</v>
      </c>
      <c r="B44" s="666"/>
      <c r="C44" s="666"/>
      <c r="D44" s="666"/>
      <c r="E44" s="666"/>
      <c r="F44" s="666"/>
      <c r="G44" s="666"/>
      <c r="H44" s="666"/>
      <c r="I44" s="666"/>
      <c r="J44" s="666"/>
    </row>
    <row r="45" spans="1:11" ht="21" customHeight="1" x14ac:dyDescent="0.3">
      <c r="A45" s="758" t="s">
        <v>389</v>
      </c>
      <c r="B45" s="758"/>
      <c r="C45" s="758"/>
      <c r="D45" s="758"/>
      <c r="E45" s="758"/>
      <c r="F45" s="759"/>
      <c r="G45" s="759"/>
      <c r="H45" s="759"/>
      <c r="I45" s="759"/>
      <c r="J45" s="759"/>
    </row>
    <row r="46" spans="1:11" x14ac:dyDescent="0.3">
      <c r="A46" s="23" t="s">
        <v>390</v>
      </c>
    </row>
    <row r="47" spans="1:11" ht="18" customHeight="1" x14ac:dyDescent="0.3">
      <c r="A47" s="751" t="s">
        <v>391</v>
      </c>
      <c r="B47" s="751"/>
      <c r="C47" s="751"/>
      <c r="D47" s="751"/>
      <c r="E47" s="751"/>
      <c r="F47" s="751"/>
      <c r="G47" s="751"/>
      <c r="H47" s="751"/>
      <c r="I47" s="751"/>
      <c r="J47" s="751"/>
    </row>
    <row r="48" spans="1:11" ht="20.25" customHeight="1" x14ac:dyDescent="0.3">
      <c r="A48" s="751"/>
      <c r="B48" s="751"/>
      <c r="C48" s="751"/>
      <c r="D48" s="751"/>
      <c r="E48" s="751"/>
      <c r="F48" s="760"/>
      <c r="G48" s="760"/>
      <c r="H48" s="760"/>
      <c r="I48" s="760"/>
      <c r="J48" s="760"/>
    </row>
    <row r="49" spans="1:11" s="545" customFormat="1" x14ac:dyDescent="0.3">
      <c r="A49" s="479"/>
      <c r="B49" s="479"/>
      <c r="C49" s="479"/>
      <c r="D49" s="479"/>
      <c r="E49" s="479"/>
      <c r="F49" s="479"/>
      <c r="G49" s="479"/>
      <c r="H49" s="479"/>
      <c r="I49" s="479"/>
      <c r="J49" s="479"/>
      <c r="K49" s="455"/>
    </row>
    <row r="50" spans="1:11" s="154" customFormat="1" ht="28.5" customHeight="1" x14ac:dyDescent="0.25">
      <c r="A50" s="691" t="s">
        <v>50</v>
      </c>
      <c r="B50" s="691" t="s">
        <v>51</v>
      </c>
      <c r="C50" s="691" t="s">
        <v>52</v>
      </c>
      <c r="D50" s="691"/>
      <c r="E50" s="728" t="s">
        <v>53</v>
      </c>
      <c r="F50" s="691" t="s">
        <v>54</v>
      </c>
      <c r="G50" s="691" t="s">
        <v>55</v>
      </c>
      <c r="H50" s="750" t="s">
        <v>56</v>
      </c>
      <c r="I50" s="752" t="s">
        <v>57</v>
      </c>
      <c r="J50" s="753" t="s">
        <v>58</v>
      </c>
      <c r="K50" s="450"/>
    </row>
    <row r="51" spans="1:11" s="26" customFormat="1" ht="19.5" customHeight="1" x14ac:dyDescent="0.3">
      <c r="A51" s="691"/>
      <c r="B51" s="691"/>
      <c r="C51" s="25" t="s">
        <v>59</v>
      </c>
      <c r="D51" s="25" t="s">
        <v>60</v>
      </c>
      <c r="E51" s="728"/>
      <c r="F51" s="691"/>
      <c r="G51" s="691"/>
      <c r="H51" s="750"/>
      <c r="I51" s="752"/>
      <c r="J51" s="753"/>
      <c r="K51" s="449"/>
    </row>
    <row r="52" spans="1:11" s="31" customFormat="1" ht="15" customHeight="1" x14ac:dyDescent="0.3">
      <c r="A52" s="754"/>
      <c r="B52" s="27"/>
      <c r="C52" s="27">
        <v>735</v>
      </c>
      <c r="D52" s="27"/>
      <c r="E52" s="28">
        <v>1.95</v>
      </c>
      <c r="F52" s="572" t="s">
        <v>61</v>
      </c>
      <c r="G52" s="27">
        <v>3</v>
      </c>
      <c r="H52" s="29">
        <v>0.6</v>
      </c>
      <c r="I52" s="30">
        <v>0.65</v>
      </c>
      <c r="J52" s="29">
        <f>H52*75</f>
        <v>45</v>
      </c>
      <c r="K52" s="451"/>
    </row>
    <row r="53" spans="1:11" s="31" customFormat="1" ht="15" customHeight="1" x14ac:dyDescent="0.3">
      <c r="A53" s="754"/>
      <c r="B53" s="27">
        <v>56</v>
      </c>
      <c r="C53" s="27">
        <v>818</v>
      </c>
      <c r="D53" s="32"/>
      <c r="E53" s="33">
        <v>0.11</v>
      </c>
      <c r="F53" s="27" t="s">
        <v>61</v>
      </c>
      <c r="G53" s="27">
        <v>2</v>
      </c>
      <c r="H53" s="29">
        <v>0.05</v>
      </c>
      <c r="I53" s="30">
        <v>0.05</v>
      </c>
      <c r="J53" s="29">
        <f>H53*75</f>
        <v>3.75</v>
      </c>
      <c r="K53" s="451"/>
    </row>
    <row r="54" spans="1:11" s="31" customFormat="1" ht="15" customHeight="1" x14ac:dyDescent="0.3">
      <c r="A54" s="677"/>
      <c r="B54" s="27"/>
      <c r="C54" s="27">
        <v>819</v>
      </c>
      <c r="D54" s="32"/>
      <c r="E54" s="33">
        <v>0.04</v>
      </c>
      <c r="F54" s="27" t="s">
        <v>61</v>
      </c>
      <c r="G54" s="27">
        <v>2</v>
      </c>
      <c r="H54" s="29">
        <v>0.02</v>
      </c>
      <c r="I54" s="30">
        <v>0.02</v>
      </c>
      <c r="J54" s="29">
        <f>H54*75</f>
        <v>1.5</v>
      </c>
      <c r="K54" s="451"/>
    </row>
    <row r="55" spans="1:11" s="26" customFormat="1" ht="15" customHeight="1" x14ac:dyDescent="0.3">
      <c r="A55" s="647" t="s">
        <v>62</v>
      </c>
      <c r="B55" s="521">
        <v>63</v>
      </c>
      <c r="C55" s="521">
        <v>143</v>
      </c>
      <c r="D55" s="25"/>
      <c r="E55" s="506" t="s">
        <v>63</v>
      </c>
      <c r="F55" s="521" t="s">
        <v>64</v>
      </c>
      <c r="G55" s="521">
        <v>1</v>
      </c>
      <c r="H55" s="34">
        <v>2.670082168292645</v>
      </c>
      <c r="I55" s="35">
        <v>2.184612683148528</v>
      </c>
      <c r="J55" s="34">
        <v>0</v>
      </c>
      <c r="K55" s="449"/>
    </row>
    <row r="56" spans="1:11" s="26" customFormat="1" ht="15" customHeight="1" x14ac:dyDescent="0.3">
      <c r="A56" s="729"/>
      <c r="B56" s="521"/>
      <c r="C56" s="521">
        <v>540</v>
      </c>
      <c r="D56" s="25"/>
      <c r="E56" s="506">
        <v>13.22</v>
      </c>
      <c r="F56" s="521" t="s">
        <v>65</v>
      </c>
      <c r="G56" s="521">
        <v>1</v>
      </c>
      <c r="H56" s="34">
        <v>10.241340308944517</v>
      </c>
      <c r="I56" s="35">
        <v>6.4861821956648607</v>
      </c>
      <c r="J56" s="34">
        <v>0</v>
      </c>
      <c r="K56" s="449"/>
    </row>
    <row r="57" spans="1:11" s="26" customFormat="1" ht="15" customHeight="1" x14ac:dyDescent="0.3">
      <c r="A57" s="729"/>
      <c r="B57" s="521"/>
      <c r="C57" s="521">
        <v>575</v>
      </c>
      <c r="D57" s="25"/>
      <c r="E57" s="506">
        <v>3.5</v>
      </c>
      <c r="F57" s="521" t="s">
        <v>61</v>
      </c>
      <c r="G57" s="521">
        <v>1</v>
      </c>
      <c r="H57" s="34">
        <v>1.8075991468132027</v>
      </c>
      <c r="I57" s="35">
        <v>1.5364592747912222</v>
      </c>
      <c r="J57" s="34">
        <v>0</v>
      </c>
      <c r="K57" s="449"/>
    </row>
    <row r="58" spans="1:11" s="26" customFormat="1" ht="15" customHeight="1" x14ac:dyDescent="0.3">
      <c r="A58" s="729"/>
      <c r="B58" s="521"/>
      <c r="C58" s="521">
        <v>587</v>
      </c>
      <c r="D58" s="25"/>
      <c r="E58" s="506">
        <v>7.2</v>
      </c>
      <c r="F58" s="521" t="s">
        <v>65</v>
      </c>
      <c r="G58" s="521">
        <v>1</v>
      </c>
      <c r="H58" s="34">
        <v>5.5777345101664544</v>
      </c>
      <c r="I58" s="35">
        <v>3.5325651897720878</v>
      </c>
      <c r="J58" s="34">
        <v>0</v>
      </c>
      <c r="K58" s="449"/>
    </row>
    <row r="59" spans="1:11" s="26" customFormat="1" ht="15" customHeight="1" x14ac:dyDescent="0.3">
      <c r="A59" s="729"/>
      <c r="B59" s="521"/>
      <c r="C59" s="521">
        <v>1078</v>
      </c>
      <c r="D59" s="25"/>
      <c r="E59" s="36">
        <v>0.62</v>
      </c>
      <c r="F59" s="521" t="s">
        <v>65</v>
      </c>
      <c r="G59" s="521">
        <v>1</v>
      </c>
      <c r="H59" s="34">
        <v>0.48</v>
      </c>
      <c r="I59" s="35">
        <v>0.3</v>
      </c>
      <c r="J59" s="34">
        <v>0</v>
      </c>
      <c r="K59" s="449"/>
    </row>
    <row r="60" spans="1:11" s="26" customFormat="1" ht="15" customHeight="1" x14ac:dyDescent="0.3">
      <c r="A60" s="729"/>
      <c r="B60" s="521"/>
      <c r="C60" s="521">
        <v>1080</v>
      </c>
      <c r="D60" s="25"/>
      <c r="E60" s="37" t="s">
        <v>66</v>
      </c>
      <c r="F60" s="521" t="s">
        <v>65</v>
      </c>
      <c r="G60" s="521">
        <v>1</v>
      </c>
      <c r="H60" s="34">
        <v>4.6900000000000004</v>
      </c>
      <c r="I60" s="35">
        <v>2.97</v>
      </c>
      <c r="J60" s="34">
        <v>0</v>
      </c>
      <c r="K60" s="449"/>
    </row>
    <row r="61" spans="1:11" s="26" customFormat="1" ht="15" customHeight="1" x14ac:dyDescent="0.3">
      <c r="A61" s="729"/>
      <c r="B61" s="521"/>
      <c r="C61" s="521">
        <v>1085</v>
      </c>
      <c r="D61" s="25"/>
      <c r="E61" s="38">
        <v>0.39</v>
      </c>
      <c r="F61" s="521" t="s">
        <v>67</v>
      </c>
      <c r="G61" s="521"/>
      <c r="H61" s="34"/>
      <c r="I61" s="35"/>
      <c r="J61" s="34"/>
      <c r="K61" s="449"/>
    </row>
    <row r="62" spans="1:11" s="26" customFormat="1" ht="15" customHeight="1" x14ac:dyDescent="0.3">
      <c r="A62" s="729"/>
      <c r="B62" s="521"/>
      <c r="C62" s="521">
        <v>1091</v>
      </c>
      <c r="D62" s="25"/>
      <c r="E62" s="37" t="s">
        <v>68</v>
      </c>
      <c r="F62" s="521" t="s">
        <v>69</v>
      </c>
      <c r="G62" s="521">
        <v>1</v>
      </c>
      <c r="H62" s="34">
        <v>12.24</v>
      </c>
      <c r="I62" s="35">
        <v>10.01</v>
      </c>
      <c r="J62" s="34">
        <v>0</v>
      </c>
      <c r="K62" s="449"/>
    </row>
    <row r="63" spans="1:11" s="26" customFormat="1" ht="15" customHeight="1" x14ac:dyDescent="0.3">
      <c r="A63" s="729"/>
      <c r="B63" s="521"/>
      <c r="C63" s="521">
        <v>1092</v>
      </c>
      <c r="D63" s="25"/>
      <c r="E63" s="37" t="s">
        <v>70</v>
      </c>
      <c r="F63" s="521" t="s">
        <v>71</v>
      </c>
      <c r="G63" s="521">
        <v>1</v>
      </c>
      <c r="H63" s="34">
        <v>7.43</v>
      </c>
      <c r="I63" s="35">
        <v>6.08</v>
      </c>
      <c r="J63" s="34">
        <v>0</v>
      </c>
      <c r="K63" s="449"/>
    </row>
    <row r="64" spans="1:11" s="26" customFormat="1" ht="15" customHeight="1" x14ac:dyDescent="0.3">
      <c r="A64" s="729"/>
      <c r="B64" s="521"/>
      <c r="C64" s="39">
        <v>1093</v>
      </c>
      <c r="D64" s="25"/>
      <c r="E64" s="37" t="s">
        <v>72</v>
      </c>
      <c r="F64" s="521" t="s">
        <v>69</v>
      </c>
      <c r="G64" s="521">
        <v>1</v>
      </c>
      <c r="H64" s="34">
        <v>0.01</v>
      </c>
      <c r="I64" s="35">
        <v>0.01</v>
      </c>
      <c r="J64" s="34">
        <v>0</v>
      </c>
      <c r="K64" s="449"/>
    </row>
    <row r="65" spans="1:11" s="26" customFormat="1" ht="15" customHeight="1" x14ac:dyDescent="0.3">
      <c r="A65" s="729"/>
      <c r="B65" s="521"/>
      <c r="C65" s="39">
        <v>1094</v>
      </c>
      <c r="D65" s="25"/>
      <c r="E65" s="40" t="s">
        <v>73</v>
      </c>
      <c r="F65" s="26" t="s">
        <v>69</v>
      </c>
      <c r="G65" s="521">
        <v>1</v>
      </c>
      <c r="H65" s="34">
        <v>9.44</v>
      </c>
      <c r="I65" s="35">
        <v>7.73</v>
      </c>
      <c r="J65" s="34">
        <v>0</v>
      </c>
      <c r="K65" s="449"/>
    </row>
    <row r="66" spans="1:11" s="26" customFormat="1" ht="15" customHeight="1" x14ac:dyDescent="0.3">
      <c r="A66" s="729"/>
      <c r="B66" s="521"/>
      <c r="C66" s="39">
        <v>1095</v>
      </c>
      <c r="D66" s="25"/>
      <c r="E66" s="37" t="s">
        <v>74</v>
      </c>
      <c r="F66" s="521" t="s">
        <v>69</v>
      </c>
      <c r="G66" s="521">
        <v>1</v>
      </c>
      <c r="H66" s="34">
        <v>1.38</v>
      </c>
      <c r="I66" s="35">
        <v>1.1299999999999999</v>
      </c>
      <c r="J66" s="34">
        <v>0</v>
      </c>
      <c r="K66" s="449"/>
    </row>
    <row r="67" spans="1:11" s="26" customFormat="1" ht="15" customHeight="1" x14ac:dyDescent="0.3">
      <c r="A67" s="729"/>
      <c r="B67" s="521"/>
      <c r="C67" s="39">
        <v>1096</v>
      </c>
      <c r="D67" s="25"/>
      <c r="E67" s="40" t="s">
        <v>75</v>
      </c>
      <c r="F67" s="521" t="s">
        <v>69</v>
      </c>
      <c r="G67" s="521">
        <v>1</v>
      </c>
      <c r="H67" s="34">
        <v>2.68</v>
      </c>
      <c r="I67" s="35">
        <v>2.19</v>
      </c>
      <c r="J67" s="34"/>
      <c r="K67" s="449"/>
    </row>
    <row r="68" spans="1:11" s="26" customFormat="1" ht="15" customHeight="1" x14ac:dyDescent="0.3">
      <c r="A68" s="729"/>
      <c r="B68" s="521"/>
      <c r="C68" s="39">
        <v>1102</v>
      </c>
      <c r="D68" s="25"/>
      <c r="E68" s="40" t="s">
        <v>76</v>
      </c>
      <c r="F68" s="521" t="s">
        <v>65</v>
      </c>
      <c r="G68" s="521">
        <v>1</v>
      </c>
      <c r="H68" s="34">
        <v>5.14</v>
      </c>
      <c r="I68" s="35">
        <v>3.26</v>
      </c>
      <c r="J68" s="34"/>
      <c r="K68" s="449"/>
    </row>
    <row r="69" spans="1:11" s="26" customFormat="1" ht="15" customHeight="1" x14ac:dyDescent="0.3">
      <c r="A69" s="729"/>
      <c r="B69" s="521"/>
      <c r="C69" s="39">
        <v>1103</v>
      </c>
      <c r="D69" s="25"/>
      <c r="E69" s="41" t="s">
        <v>77</v>
      </c>
      <c r="F69" s="521" t="s">
        <v>65</v>
      </c>
      <c r="G69" s="521">
        <v>1</v>
      </c>
      <c r="H69" s="34">
        <v>4.51</v>
      </c>
      <c r="I69" s="35">
        <v>2.86</v>
      </c>
      <c r="J69" s="34"/>
      <c r="K69" s="449"/>
    </row>
    <row r="70" spans="1:11" s="26" customFormat="1" ht="15" customHeight="1" x14ac:dyDescent="0.3">
      <c r="A70" s="729"/>
      <c r="B70" s="521"/>
      <c r="C70" s="39">
        <v>1104</v>
      </c>
      <c r="D70" s="25"/>
      <c r="E70" s="37" t="s">
        <v>78</v>
      </c>
      <c r="F70" s="521" t="s">
        <v>65</v>
      </c>
      <c r="G70" s="521">
        <v>1</v>
      </c>
      <c r="H70" s="34">
        <v>1.19</v>
      </c>
      <c r="I70" s="35">
        <v>0.76</v>
      </c>
      <c r="J70" s="34">
        <v>0</v>
      </c>
      <c r="K70" s="449"/>
    </row>
    <row r="71" spans="1:11" s="26" customFormat="1" ht="15" customHeight="1" x14ac:dyDescent="0.3">
      <c r="A71" s="706"/>
      <c r="B71" s="521"/>
      <c r="C71" s="39">
        <v>1105</v>
      </c>
      <c r="D71" s="25"/>
      <c r="E71" s="40" t="s">
        <v>79</v>
      </c>
      <c r="F71" s="521" t="s">
        <v>65</v>
      </c>
      <c r="G71" s="521">
        <v>1</v>
      </c>
      <c r="H71" s="34">
        <v>4.3499999999999996</v>
      </c>
      <c r="I71" s="35">
        <v>2.76</v>
      </c>
      <c r="J71" s="34">
        <v>0</v>
      </c>
      <c r="K71" s="449"/>
    </row>
    <row r="72" spans="1:11" s="26" customFormat="1" ht="15" customHeight="1" x14ac:dyDescent="0.3">
      <c r="A72" s="730" t="s">
        <v>80</v>
      </c>
      <c r="B72" s="731"/>
      <c r="C72" s="731"/>
      <c r="D72" s="731"/>
      <c r="E72" s="732"/>
      <c r="F72" s="733"/>
      <c r="G72" s="733"/>
      <c r="H72" s="42">
        <f>SUM(H52:H71)</f>
        <v>74.506756134216815</v>
      </c>
      <c r="I72" s="43">
        <f>SUM(I52:I71)</f>
        <v>54.519819343376682</v>
      </c>
      <c r="J72" s="42"/>
      <c r="K72" s="449"/>
    </row>
    <row r="73" spans="1:11" s="45" customFormat="1" ht="15" customHeight="1" x14ac:dyDescent="0.3">
      <c r="A73" s="734" t="s">
        <v>81</v>
      </c>
      <c r="B73" s="726"/>
      <c r="C73" s="726"/>
      <c r="D73" s="726"/>
      <c r="E73" s="726"/>
      <c r="F73" s="726"/>
      <c r="G73" s="726"/>
      <c r="H73" s="726"/>
      <c r="I73" s="727"/>
      <c r="J73" s="44">
        <f>SUM(J52:J72)</f>
        <v>50.25</v>
      </c>
      <c r="K73" s="449"/>
    </row>
    <row r="74" spans="1:11" s="576" customFormat="1" ht="26.25" customHeight="1" x14ac:dyDescent="0.25">
      <c r="A74" s="735" t="s">
        <v>49</v>
      </c>
      <c r="B74" s="735"/>
      <c r="C74" s="735"/>
      <c r="D74" s="735"/>
      <c r="E74" s="735"/>
      <c r="F74" s="735"/>
      <c r="G74" s="735"/>
      <c r="H74" s="735"/>
      <c r="I74" s="735"/>
      <c r="J74" s="735"/>
      <c r="K74" s="456"/>
    </row>
    <row r="75" spans="1:11" ht="24" customHeight="1" x14ac:dyDescent="0.3">
      <c r="A75" s="736" t="s">
        <v>392</v>
      </c>
      <c r="B75" s="736"/>
      <c r="C75" s="736"/>
      <c r="D75" s="736"/>
      <c r="E75" s="736"/>
      <c r="F75" s="736"/>
      <c r="G75" s="736"/>
      <c r="H75" s="736"/>
      <c r="I75" s="736"/>
      <c r="J75" s="736"/>
    </row>
    <row r="76" spans="1:11" x14ac:dyDescent="0.3">
      <c r="A76" s="23" t="s">
        <v>390</v>
      </c>
    </row>
    <row r="77" spans="1:11" x14ac:dyDescent="0.3">
      <c r="A77" s="509" t="s">
        <v>393</v>
      </c>
      <c r="B77" s="509"/>
      <c r="C77" s="509"/>
      <c r="D77" s="509"/>
      <c r="E77" s="509"/>
      <c r="F77" s="509"/>
      <c r="G77" s="509"/>
    </row>
    <row r="79" spans="1:11" s="24" customFormat="1" ht="28.5" customHeight="1" x14ac:dyDescent="0.25">
      <c r="A79" s="651" t="s">
        <v>50</v>
      </c>
      <c r="B79" s="651" t="s">
        <v>51</v>
      </c>
      <c r="C79" s="704" t="s">
        <v>52</v>
      </c>
      <c r="D79" s="705"/>
      <c r="E79" s="647" t="s">
        <v>53</v>
      </c>
      <c r="F79" s="651" t="s">
        <v>54</v>
      </c>
      <c r="G79" s="651" t="s">
        <v>55</v>
      </c>
      <c r="H79" s="678" t="s">
        <v>56</v>
      </c>
      <c r="I79" s="680" t="s">
        <v>57</v>
      </c>
      <c r="J79" s="682" t="s">
        <v>58</v>
      </c>
      <c r="K79" s="452"/>
    </row>
    <row r="80" spans="1:11" s="26" customFormat="1" ht="19.5" customHeight="1" x14ac:dyDescent="0.3">
      <c r="A80" s="653"/>
      <c r="B80" s="653"/>
      <c r="C80" s="25" t="s">
        <v>59</v>
      </c>
      <c r="D80" s="25" t="s">
        <v>60</v>
      </c>
      <c r="E80" s="706"/>
      <c r="F80" s="653"/>
      <c r="G80" s="653"/>
      <c r="H80" s="679"/>
      <c r="I80" s="681"/>
      <c r="J80" s="683"/>
      <c r="K80" s="449"/>
    </row>
    <row r="81" spans="1:11" s="26" customFormat="1" ht="25.5" customHeight="1" x14ac:dyDescent="0.3">
      <c r="A81" s="647" t="s">
        <v>394</v>
      </c>
      <c r="B81" s="651">
        <v>62</v>
      </c>
      <c r="C81" s="25">
        <v>1366</v>
      </c>
      <c r="D81" s="25"/>
      <c r="E81" s="46" t="s">
        <v>82</v>
      </c>
      <c r="F81" s="476" t="s">
        <v>69</v>
      </c>
      <c r="G81" s="476">
        <v>2</v>
      </c>
      <c r="H81" s="477">
        <v>12.19</v>
      </c>
      <c r="I81" s="47">
        <v>11.51</v>
      </c>
      <c r="J81" s="493">
        <v>0</v>
      </c>
      <c r="K81" s="449"/>
    </row>
    <row r="82" spans="1:11" s="26" customFormat="1" ht="25.5" customHeight="1" x14ac:dyDescent="0.3">
      <c r="A82" s="706"/>
      <c r="B82" s="653"/>
      <c r="C82" s="39">
        <v>1367</v>
      </c>
      <c r="D82" s="25"/>
      <c r="E82" s="506" t="s">
        <v>83</v>
      </c>
      <c r="F82" s="521" t="s">
        <v>69</v>
      </c>
      <c r="G82" s="521">
        <v>2</v>
      </c>
      <c r="H82" s="34">
        <v>0.97</v>
      </c>
      <c r="I82" s="35">
        <v>0.91</v>
      </c>
      <c r="J82" s="34">
        <v>0</v>
      </c>
      <c r="K82" s="449"/>
    </row>
    <row r="83" spans="1:11" s="26" customFormat="1" ht="25.5" customHeight="1" x14ac:dyDescent="0.3">
      <c r="A83" s="647" t="s">
        <v>84</v>
      </c>
      <c r="B83" s="521">
        <v>63</v>
      </c>
      <c r="C83" s="764" t="s">
        <v>550</v>
      </c>
      <c r="D83" s="25"/>
      <c r="E83" s="767">
        <v>18540</v>
      </c>
      <c r="F83" s="521" t="s">
        <v>61</v>
      </c>
      <c r="G83" s="521">
        <v>2</v>
      </c>
      <c r="H83" s="34">
        <v>28.053938758540905</v>
      </c>
      <c r="I83" s="35">
        <v>28.053938758540905</v>
      </c>
      <c r="J83" s="34">
        <v>0</v>
      </c>
      <c r="K83" s="449"/>
    </row>
    <row r="84" spans="1:11" s="26" customFormat="1" ht="25.5" customHeight="1" x14ac:dyDescent="0.3">
      <c r="A84" s="729"/>
      <c r="B84" s="521"/>
      <c r="C84" s="765"/>
      <c r="D84" s="25"/>
      <c r="E84" s="768"/>
      <c r="F84" s="521" t="s">
        <v>61</v>
      </c>
      <c r="G84" s="521">
        <v>4</v>
      </c>
      <c r="H84" s="34">
        <v>4.4466939011604785</v>
      </c>
      <c r="I84" s="35">
        <v>7.4111565019341308</v>
      </c>
      <c r="J84" s="34">
        <v>0</v>
      </c>
      <c r="K84" s="449"/>
    </row>
    <row r="85" spans="1:11" s="26" customFormat="1" ht="25.5" customHeight="1" x14ac:dyDescent="0.3">
      <c r="A85" s="729"/>
      <c r="B85" s="521"/>
      <c r="C85" s="766"/>
      <c r="D85" s="25"/>
      <c r="E85" s="769"/>
      <c r="F85" s="521" t="s">
        <v>85</v>
      </c>
      <c r="G85" s="521">
        <v>2</v>
      </c>
      <c r="H85" s="34">
        <v>165.10094150092704</v>
      </c>
      <c r="I85" s="35">
        <v>103.1880884380794</v>
      </c>
      <c r="J85" s="34">
        <v>0</v>
      </c>
      <c r="K85" s="449"/>
    </row>
    <row r="86" spans="1:11" s="26" customFormat="1" ht="25.5" customHeight="1" x14ac:dyDescent="0.3">
      <c r="A86" s="706"/>
      <c r="B86" s="521"/>
      <c r="C86" s="521">
        <v>986</v>
      </c>
      <c r="D86" s="25"/>
      <c r="E86" s="506" t="s">
        <v>86</v>
      </c>
      <c r="F86" s="521" t="s">
        <v>85</v>
      </c>
      <c r="G86" s="521">
        <v>2</v>
      </c>
      <c r="H86" s="34">
        <v>62.470626513864289</v>
      </c>
      <c r="I86" s="35">
        <v>39.044141571165177</v>
      </c>
      <c r="J86" s="34">
        <v>0</v>
      </c>
      <c r="K86" s="449"/>
    </row>
    <row r="87" spans="1:11" s="26" customFormat="1" ht="15" customHeight="1" x14ac:dyDescent="0.3">
      <c r="A87" s="733" t="s">
        <v>80</v>
      </c>
      <c r="B87" s="733"/>
      <c r="C87" s="733"/>
      <c r="D87" s="733"/>
      <c r="E87" s="733"/>
      <c r="F87" s="733"/>
      <c r="G87" s="733"/>
      <c r="H87" s="42"/>
      <c r="I87" s="43"/>
      <c r="J87" s="42"/>
      <c r="K87" s="449"/>
    </row>
    <row r="88" spans="1:11" s="45" customFormat="1" ht="15" customHeight="1" x14ac:dyDescent="0.3">
      <c r="A88" s="734" t="s">
        <v>81</v>
      </c>
      <c r="B88" s="726"/>
      <c r="C88" s="726"/>
      <c r="D88" s="726"/>
      <c r="E88" s="726"/>
      <c r="F88" s="726"/>
      <c r="G88" s="726"/>
      <c r="H88" s="726"/>
      <c r="I88" s="727"/>
      <c r="J88" s="44">
        <f>SUM(J82:J87)</f>
        <v>0</v>
      </c>
      <c r="K88" s="449"/>
    </row>
    <row r="89" spans="1:11" ht="26.45" customHeight="1" x14ac:dyDescent="0.4">
      <c r="A89" s="666" t="s">
        <v>49</v>
      </c>
      <c r="B89" s="666"/>
      <c r="C89" s="666"/>
      <c r="D89" s="666"/>
      <c r="E89" s="666"/>
      <c r="F89" s="666"/>
      <c r="G89" s="666"/>
      <c r="H89" s="666"/>
      <c r="I89" s="666"/>
      <c r="J89" s="666"/>
    </row>
    <row r="90" spans="1:11" ht="21" customHeight="1" x14ac:dyDescent="0.3">
      <c r="A90" s="739" t="s">
        <v>395</v>
      </c>
      <c r="B90" s="713"/>
      <c r="C90" s="713"/>
      <c r="D90" s="713"/>
      <c r="E90" s="713"/>
      <c r="F90" s="713"/>
      <c r="G90" s="713"/>
      <c r="H90" s="713"/>
      <c r="I90" s="713"/>
      <c r="J90" s="713"/>
    </row>
    <row r="91" spans="1:11" x14ac:dyDescent="0.3">
      <c r="A91" s="23" t="s">
        <v>390</v>
      </c>
    </row>
    <row r="92" spans="1:11" ht="20.25" customHeight="1" x14ac:dyDescent="0.3">
      <c r="A92" s="751" t="s">
        <v>396</v>
      </c>
      <c r="B92" s="751"/>
      <c r="C92" s="751"/>
      <c r="D92" s="751"/>
      <c r="E92" s="751"/>
      <c r="F92" s="751"/>
      <c r="G92" s="751"/>
      <c r="H92" s="751"/>
      <c r="I92" s="751"/>
      <c r="J92" s="751"/>
    </row>
    <row r="93" spans="1:11" ht="17.25" customHeight="1" x14ac:dyDescent="0.3">
      <c r="A93" s="502"/>
      <c r="B93" s="502"/>
      <c r="C93" s="502"/>
      <c r="D93" s="502"/>
      <c r="E93" s="502"/>
      <c r="F93" s="502"/>
      <c r="G93" s="502"/>
      <c r="H93" s="502"/>
      <c r="I93" s="502"/>
      <c r="J93" s="502"/>
    </row>
    <row r="94" spans="1:11" s="24" customFormat="1" ht="28.5" customHeight="1" x14ac:dyDescent="0.25">
      <c r="A94" s="651" t="s">
        <v>50</v>
      </c>
      <c r="B94" s="651" t="s">
        <v>51</v>
      </c>
      <c r="C94" s="704" t="s">
        <v>52</v>
      </c>
      <c r="D94" s="705"/>
      <c r="E94" s="647" t="s">
        <v>53</v>
      </c>
      <c r="F94" s="651" t="s">
        <v>54</v>
      </c>
      <c r="G94" s="651" t="s">
        <v>55</v>
      </c>
      <c r="H94" s="678" t="s">
        <v>56</v>
      </c>
      <c r="I94" s="680" t="s">
        <v>57</v>
      </c>
      <c r="J94" s="682" t="s">
        <v>58</v>
      </c>
      <c r="K94" s="452"/>
    </row>
    <row r="95" spans="1:11" s="26" customFormat="1" ht="19.5" customHeight="1" x14ac:dyDescent="0.3">
      <c r="A95" s="653"/>
      <c r="B95" s="653"/>
      <c r="C95" s="25" t="s">
        <v>59</v>
      </c>
      <c r="D95" s="25" t="s">
        <v>60</v>
      </c>
      <c r="E95" s="706"/>
      <c r="F95" s="653"/>
      <c r="G95" s="653"/>
      <c r="H95" s="679"/>
      <c r="I95" s="681"/>
      <c r="J95" s="683"/>
      <c r="K95" s="449"/>
    </row>
    <row r="96" spans="1:11" s="26" customFormat="1" ht="25.5" customHeight="1" x14ac:dyDescent="0.3">
      <c r="A96" s="647" t="s">
        <v>62</v>
      </c>
      <c r="B96" s="521">
        <v>62</v>
      </c>
      <c r="C96" s="506">
        <v>204</v>
      </c>
      <c r="D96" s="25"/>
      <c r="E96" s="506" t="s">
        <v>87</v>
      </c>
      <c r="F96" s="25" t="s">
        <v>61</v>
      </c>
      <c r="G96" s="521">
        <v>1</v>
      </c>
      <c r="H96" s="34">
        <v>3.2020327743548163</v>
      </c>
      <c r="I96" s="35">
        <v>2.7217278582015938</v>
      </c>
      <c r="J96" s="34">
        <v>0</v>
      </c>
      <c r="K96" s="449"/>
    </row>
    <row r="97" spans="1:14" s="31" customFormat="1" ht="25.5" customHeight="1" x14ac:dyDescent="0.3">
      <c r="A97" s="770"/>
      <c r="B97" s="27"/>
      <c r="C97" s="33">
        <v>716</v>
      </c>
      <c r="D97" s="32"/>
      <c r="E97" s="33" t="s">
        <v>88</v>
      </c>
      <c r="F97" s="27" t="s">
        <v>89</v>
      </c>
      <c r="G97" s="27"/>
      <c r="H97" s="29">
        <v>0</v>
      </c>
      <c r="I97" s="30">
        <v>0</v>
      </c>
      <c r="J97" s="29">
        <v>0</v>
      </c>
      <c r="K97" s="451"/>
    </row>
    <row r="98" spans="1:14" s="31" customFormat="1" ht="25.5" customHeight="1" x14ac:dyDescent="0.3">
      <c r="A98" s="770"/>
      <c r="B98" s="27"/>
      <c r="C98" s="33">
        <v>1270</v>
      </c>
      <c r="D98" s="32"/>
      <c r="E98" s="33" t="s">
        <v>90</v>
      </c>
      <c r="F98" s="27" t="s">
        <v>91</v>
      </c>
      <c r="G98" s="48">
        <v>2</v>
      </c>
      <c r="H98" s="29">
        <v>0.14000000000000001</v>
      </c>
      <c r="I98" s="30">
        <v>0.13</v>
      </c>
      <c r="J98" s="29"/>
      <c r="K98" s="451"/>
    </row>
    <row r="99" spans="1:14" s="31" customFormat="1" ht="25.5" customHeight="1" x14ac:dyDescent="0.3">
      <c r="A99" s="771"/>
      <c r="B99" s="27"/>
      <c r="C99" s="33">
        <v>1272</v>
      </c>
      <c r="D99" s="32"/>
      <c r="E99" s="49" t="s">
        <v>92</v>
      </c>
      <c r="F99" s="27" t="s">
        <v>89</v>
      </c>
      <c r="G99" s="48"/>
      <c r="H99" s="29"/>
      <c r="I99" s="30"/>
      <c r="J99" s="29"/>
      <c r="K99" s="451"/>
    </row>
    <row r="100" spans="1:14" s="26" customFormat="1" ht="15" customHeight="1" x14ac:dyDescent="0.3">
      <c r="A100" s="772" t="s">
        <v>81</v>
      </c>
      <c r="B100" s="773"/>
      <c r="C100" s="773"/>
      <c r="D100" s="773"/>
      <c r="E100" s="773"/>
      <c r="F100" s="773"/>
      <c r="G100" s="773"/>
      <c r="H100" s="773"/>
      <c r="I100" s="774"/>
      <c r="J100" s="34">
        <f>SUM(J92:J99)</f>
        <v>0</v>
      </c>
      <c r="K100" s="449"/>
    </row>
    <row r="101" spans="1:14" ht="26.45" customHeight="1" x14ac:dyDescent="0.4">
      <c r="A101" s="738" t="s">
        <v>93</v>
      </c>
      <c r="B101" s="738"/>
      <c r="C101" s="738"/>
      <c r="D101" s="738"/>
      <c r="E101" s="738"/>
      <c r="F101" s="738"/>
      <c r="G101" s="738"/>
      <c r="H101" s="738"/>
      <c r="I101" s="738"/>
      <c r="J101" s="738"/>
    </row>
    <row r="102" spans="1:14" ht="36" customHeight="1" x14ac:dyDescent="0.3">
      <c r="A102" s="739" t="s">
        <v>397</v>
      </c>
      <c r="B102" s="739"/>
      <c r="C102" s="739"/>
      <c r="D102" s="739"/>
      <c r="E102" s="739"/>
      <c r="F102" s="713"/>
      <c r="G102" s="713"/>
      <c r="H102" s="713"/>
      <c r="I102" s="713"/>
      <c r="J102" s="713"/>
    </row>
    <row r="103" spans="1:14" x14ac:dyDescent="0.3">
      <c r="A103" s="713" t="s">
        <v>398</v>
      </c>
      <c r="B103" s="713"/>
      <c r="C103" s="713"/>
      <c r="D103" s="713"/>
      <c r="E103" s="713"/>
      <c r="F103" s="713"/>
      <c r="G103" s="713"/>
      <c r="H103" s="713"/>
    </row>
    <row r="104" spans="1:14" x14ac:dyDescent="0.3">
      <c r="A104" s="713" t="s">
        <v>600</v>
      </c>
      <c r="B104" s="713"/>
      <c r="C104" s="713"/>
      <c r="D104" s="713"/>
      <c r="E104" s="713"/>
      <c r="F104" s="483"/>
    </row>
    <row r="105" spans="1:14" ht="9.75" customHeight="1" x14ac:dyDescent="0.3"/>
    <row r="106" spans="1:14" s="24" customFormat="1" ht="28.5" customHeight="1" x14ac:dyDescent="0.25">
      <c r="A106" s="651" t="s">
        <v>50</v>
      </c>
      <c r="B106" s="651" t="s">
        <v>51</v>
      </c>
      <c r="C106" s="704" t="s">
        <v>52</v>
      </c>
      <c r="D106" s="705"/>
      <c r="E106" s="647" t="s">
        <v>94</v>
      </c>
      <c r="F106" s="779" t="s">
        <v>95</v>
      </c>
      <c r="G106" s="651" t="s">
        <v>55</v>
      </c>
      <c r="H106" s="654" t="s">
        <v>96</v>
      </c>
      <c r="I106" s="50" t="s">
        <v>97</v>
      </c>
      <c r="J106" s="682" t="s">
        <v>58</v>
      </c>
      <c r="K106" s="452"/>
    </row>
    <row r="107" spans="1:14" s="26" customFormat="1" ht="28.5" customHeight="1" x14ac:dyDescent="0.3">
      <c r="A107" s="653"/>
      <c r="B107" s="653"/>
      <c r="C107" s="25" t="s">
        <v>59</v>
      </c>
      <c r="D107" s="25" t="s">
        <v>60</v>
      </c>
      <c r="E107" s="706"/>
      <c r="F107" s="780"/>
      <c r="G107" s="653"/>
      <c r="H107" s="655"/>
      <c r="I107" s="51" t="s">
        <v>98</v>
      </c>
      <c r="J107" s="683"/>
      <c r="K107" s="449"/>
    </row>
    <row r="108" spans="1:14" s="26" customFormat="1" ht="27" customHeight="1" x14ac:dyDescent="0.3">
      <c r="A108" s="398" t="s">
        <v>99</v>
      </c>
      <c r="B108" s="489">
        <v>67</v>
      </c>
      <c r="C108" s="489">
        <v>170</v>
      </c>
      <c r="D108" s="489"/>
      <c r="E108" s="489">
        <v>1</v>
      </c>
      <c r="F108" s="489" t="s">
        <v>100</v>
      </c>
      <c r="G108" s="489">
        <v>2</v>
      </c>
      <c r="H108" s="52" t="s">
        <v>101</v>
      </c>
      <c r="I108" s="53">
        <v>7114.72</v>
      </c>
      <c r="J108" s="54">
        <f>I108*100</f>
        <v>711472</v>
      </c>
      <c r="K108" s="449"/>
    </row>
    <row r="109" spans="1:14" s="26" customFormat="1" ht="23.25" customHeight="1" x14ac:dyDescent="0.3">
      <c r="A109" s="626" t="s">
        <v>102</v>
      </c>
      <c r="B109" s="627"/>
      <c r="C109" s="627"/>
      <c r="D109" s="627"/>
      <c r="E109" s="627"/>
      <c r="F109" s="627"/>
      <c r="G109" s="627"/>
      <c r="H109" s="627"/>
      <c r="I109" s="628"/>
      <c r="J109" s="388">
        <v>10810.65</v>
      </c>
      <c r="K109" s="449"/>
    </row>
    <row r="110" spans="1:14" s="57" customFormat="1" ht="24.95" customHeight="1" x14ac:dyDescent="0.3">
      <c r="A110" s="734" t="s">
        <v>81</v>
      </c>
      <c r="B110" s="726"/>
      <c r="C110" s="726"/>
      <c r="D110" s="726"/>
      <c r="E110" s="726"/>
      <c r="F110" s="726"/>
      <c r="G110" s="726"/>
      <c r="H110" s="727"/>
      <c r="I110" s="56"/>
      <c r="J110" s="44">
        <f>SUM(J108:J109)</f>
        <v>722282.65</v>
      </c>
      <c r="K110" s="449"/>
      <c r="N110" s="26"/>
    </row>
    <row r="111" spans="1:14" ht="39.75" customHeight="1" thickBot="1" x14ac:dyDescent="0.35">
      <c r="A111" s="737" t="s">
        <v>103</v>
      </c>
      <c r="B111" s="737"/>
      <c r="C111" s="737"/>
      <c r="D111" s="737"/>
      <c r="E111" s="737"/>
      <c r="F111" s="737"/>
      <c r="G111" s="737"/>
      <c r="H111" s="737"/>
      <c r="I111" s="737"/>
      <c r="J111" s="737"/>
    </row>
    <row r="112" spans="1:14" s="401" customFormat="1" ht="24" customHeight="1" thickBot="1" x14ac:dyDescent="0.35">
      <c r="A112" s="448" t="s">
        <v>646</v>
      </c>
      <c r="B112" s="554"/>
      <c r="C112" s="554"/>
      <c r="D112" s="554"/>
      <c r="E112" s="554"/>
      <c r="F112" s="554"/>
      <c r="G112" s="554"/>
      <c r="H112" s="554"/>
      <c r="I112" s="554"/>
      <c r="J112" s="554"/>
      <c r="K112" s="449"/>
    </row>
    <row r="113" spans="1:12" s="401" customFormat="1" ht="24" customHeight="1" x14ac:dyDescent="0.3">
      <c r="A113" s="629" t="s">
        <v>595</v>
      </c>
      <c r="B113" s="630"/>
      <c r="C113" s="630"/>
      <c r="D113" s="630"/>
      <c r="E113" s="630"/>
      <c r="F113" s="630"/>
      <c r="G113" s="630"/>
      <c r="H113" s="630"/>
      <c r="I113" s="631"/>
      <c r="J113" s="380">
        <v>757855.22539496049</v>
      </c>
      <c r="K113" s="449" t="s">
        <v>596</v>
      </c>
      <c r="L113" s="400"/>
    </row>
    <row r="114" spans="1:12" s="401" customFormat="1" ht="24" customHeight="1" x14ac:dyDescent="0.3">
      <c r="A114" s="632" t="s">
        <v>597</v>
      </c>
      <c r="B114" s="633"/>
      <c r="C114" s="633"/>
      <c r="D114" s="633"/>
      <c r="E114" s="633"/>
      <c r="F114" s="633"/>
      <c r="G114" s="633"/>
      <c r="H114" s="633"/>
      <c r="I114" s="634"/>
      <c r="J114" s="381">
        <v>0</v>
      </c>
      <c r="K114" s="449"/>
    </row>
    <row r="115" spans="1:12" s="401" customFormat="1" ht="24" customHeight="1" thickBot="1" x14ac:dyDescent="0.35">
      <c r="A115" s="635" t="s">
        <v>598</v>
      </c>
      <c r="B115" s="636"/>
      <c r="C115" s="636"/>
      <c r="D115" s="636"/>
      <c r="E115" s="636"/>
      <c r="F115" s="636"/>
      <c r="G115" s="636"/>
      <c r="H115" s="636"/>
      <c r="I115" s="637"/>
      <c r="J115" s="382">
        <v>0</v>
      </c>
      <c r="K115" s="449"/>
    </row>
    <row r="116" spans="1:12" s="401" customFormat="1" ht="24" customHeight="1" x14ac:dyDescent="0.3">
      <c r="A116" s="641" t="s">
        <v>599</v>
      </c>
      <c r="B116" s="642"/>
      <c r="C116" s="642"/>
      <c r="D116" s="642"/>
      <c r="E116" s="642"/>
      <c r="F116" s="642"/>
      <c r="G116" s="642"/>
      <c r="H116" s="642"/>
      <c r="I116" s="643"/>
      <c r="J116" s="383">
        <f>+J113+J114+J115</f>
        <v>757855.22539496049</v>
      </c>
      <c r="K116" s="449"/>
    </row>
    <row r="117" spans="1:12" s="402" customFormat="1" ht="64.5" customHeight="1" x14ac:dyDescent="0.3">
      <c r="A117" s="644" t="s">
        <v>607</v>
      </c>
      <c r="B117" s="645"/>
      <c r="C117" s="645"/>
      <c r="D117" s="645"/>
      <c r="E117" s="645"/>
      <c r="F117" s="645"/>
      <c r="G117" s="645"/>
      <c r="H117" s="645"/>
      <c r="I117" s="645"/>
      <c r="J117" s="646"/>
      <c r="K117" s="451"/>
    </row>
    <row r="118" spans="1:12" s="604" customFormat="1" ht="30.75" customHeight="1" x14ac:dyDescent="0.4">
      <c r="A118" s="666" t="s">
        <v>49</v>
      </c>
      <c r="B118" s="666"/>
      <c r="C118" s="666"/>
      <c r="D118" s="666"/>
      <c r="E118" s="666"/>
      <c r="F118" s="666"/>
      <c r="G118" s="666"/>
      <c r="H118" s="666"/>
      <c r="I118" s="666"/>
      <c r="J118" s="666"/>
      <c r="K118" s="464"/>
    </row>
    <row r="119" spans="1:12" ht="20.25" customHeight="1" x14ac:dyDescent="0.3">
      <c r="A119" s="739" t="s">
        <v>397</v>
      </c>
      <c r="B119" s="739"/>
      <c r="C119" s="739"/>
      <c r="D119" s="739"/>
      <c r="E119" s="739"/>
      <c r="F119" s="713"/>
      <c r="G119" s="713"/>
      <c r="H119" s="713"/>
      <c r="I119" s="713"/>
      <c r="J119" s="713"/>
    </row>
    <row r="120" spans="1:12" x14ac:dyDescent="0.3">
      <c r="A120" s="713" t="s">
        <v>399</v>
      </c>
      <c r="B120" s="713"/>
      <c r="C120" s="713"/>
      <c r="D120" s="713"/>
      <c r="E120" s="713"/>
      <c r="F120" s="713"/>
      <c r="G120" s="713"/>
      <c r="H120" s="713"/>
    </row>
    <row r="121" spans="1:12" x14ac:dyDescent="0.3">
      <c r="A121" s="713" t="s">
        <v>400</v>
      </c>
      <c r="B121" s="713"/>
      <c r="C121" s="713"/>
      <c r="D121" s="713"/>
      <c r="E121" s="713"/>
      <c r="F121" s="536"/>
    </row>
    <row r="122" spans="1:12" ht="7.5" customHeight="1" x14ac:dyDescent="0.3">
      <c r="A122" s="713"/>
      <c r="B122" s="713"/>
      <c r="C122" s="713"/>
      <c r="D122" s="713"/>
      <c r="E122" s="713"/>
      <c r="F122" s="483"/>
    </row>
    <row r="123" spans="1:12" s="24" customFormat="1" ht="22.5" customHeight="1" x14ac:dyDescent="0.25">
      <c r="A123" s="651" t="s">
        <v>50</v>
      </c>
      <c r="B123" s="651" t="s">
        <v>51</v>
      </c>
      <c r="C123" s="704" t="s">
        <v>52</v>
      </c>
      <c r="D123" s="705"/>
      <c r="E123" s="647" t="s">
        <v>53</v>
      </c>
      <c r="F123" s="651" t="s">
        <v>54</v>
      </c>
      <c r="G123" s="651" t="s">
        <v>55</v>
      </c>
      <c r="H123" s="678" t="s">
        <v>56</v>
      </c>
      <c r="I123" s="680" t="s">
        <v>57</v>
      </c>
      <c r="J123" s="682" t="s">
        <v>58</v>
      </c>
      <c r="K123" s="452"/>
    </row>
    <row r="124" spans="1:12" s="26" customFormat="1" ht="22.5" customHeight="1" x14ac:dyDescent="0.3">
      <c r="A124" s="653"/>
      <c r="B124" s="653"/>
      <c r="C124" s="25" t="s">
        <v>59</v>
      </c>
      <c r="D124" s="25" t="s">
        <v>60</v>
      </c>
      <c r="E124" s="706"/>
      <c r="F124" s="653"/>
      <c r="G124" s="653"/>
      <c r="H124" s="679"/>
      <c r="I124" s="681"/>
      <c r="J124" s="683"/>
      <c r="K124" s="449"/>
    </row>
    <row r="125" spans="1:12" s="31" customFormat="1" ht="35.25" customHeight="1" x14ac:dyDescent="0.3">
      <c r="A125" s="58" t="s">
        <v>99</v>
      </c>
      <c r="B125" s="59">
        <v>67</v>
      </c>
      <c r="C125" s="60">
        <v>171</v>
      </c>
      <c r="D125" s="60"/>
      <c r="E125" s="61">
        <v>9.9</v>
      </c>
      <c r="F125" s="62" t="s">
        <v>104</v>
      </c>
      <c r="G125" s="59" t="s">
        <v>105</v>
      </c>
      <c r="H125" s="63">
        <v>0.1</v>
      </c>
      <c r="I125" s="64">
        <v>0.05</v>
      </c>
      <c r="J125" s="63">
        <f>H125*75</f>
        <v>7.5</v>
      </c>
      <c r="K125" s="451"/>
    </row>
    <row r="126" spans="1:12" s="57" customFormat="1" ht="24.95" customHeight="1" x14ac:dyDescent="0.3">
      <c r="A126" s="650" t="s">
        <v>81</v>
      </c>
      <c r="B126" s="650"/>
      <c r="C126" s="650"/>
      <c r="D126" s="650"/>
      <c r="E126" s="650"/>
      <c r="F126" s="650"/>
      <c r="G126" s="650"/>
      <c r="H126" s="650"/>
      <c r="I126" s="56"/>
      <c r="J126" s="44">
        <f>SUM(J122:J125)</f>
        <v>7.5</v>
      </c>
      <c r="K126" s="449"/>
    </row>
    <row r="127" spans="1:12" s="57" customFormat="1" ht="24.95" customHeight="1" x14ac:dyDescent="0.3">
      <c r="A127" s="100"/>
      <c r="B127" s="100"/>
      <c r="C127" s="100"/>
      <c r="D127" s="100"/>
      <c r="E127" s="100"/>
      <c r="F127" s="100"/>
      <c r="G127" s="100"/>
      <c r="H127" s="100"/>
      <c r="I127" s="419"/>
      <c r="J127" s="101"/>
      <c r="K127" s="449"/>
    </row>
    <row r="128" spans="1:12" ht="26.45" customHeight="1" x14ac:dyDescent="0.4">
      <c r="A128" s="738" t="s">
        <v>93</v>
      </c>
      <c r="B128" s="738"/>
      <c r="C128" s="738"/>
      <c r="D128" s="738"/>
      <c r="E128" s="738"/>
      <c r="F128" s="738"/>
      <c r="G128" s="738"/>
      <c r="H128" s="738"/>
      <c r="I128" s="738"/>
      <c r="J128" s="738"/>
    </row>
    <row r="129" spans="1:12" ht="18" customHeight="1" x14ac:dyDescent="0.3">
      <c r="A129" s="739" t="s">
        <v>401</v>
      </c>
      <c r="B129" s="739"/>
      <c r="C129" s="739"/>
      <c r="D129" s="739"/>
      <c r="E129" s="739"/>
      <c r="F129" s="713"/>
      <c r="G129" s="713"/>
      <c r="H129" s="713"/>
      <c r="I129" s="713"/>
      <c r="J129" s="713"/>
    </row>
    <row r="130" spans="1:12" x14ac:dyDescent="0.3">
      <c r="A130" s="23" t="s">
        <v>402</v>
      </c>
    </row>
    <row r="131" spans="1:12" x14ac:dyDescent="0.3">
      <c r="A131" s="713" t="s">
        <v>601</v>
      </c>
      <c r="B131" s="713"/>
      <c r="C131" s="713"/>
      <c r="D131" s="713"/>
      <c r="E131" s="713"/>
      <c r="F131" s="713"/>
      <c r="G131" s="713"/>
      <c r="H131" s="713"/>
      <c r="I131" s="713"/>
      <c r="J131" s="713"/>
    </row>
    <row r="133" spans="1:12" s="24" customFormat="1" ht="24" customHeight="1" x14ac:dyDescent="0.25">
      <c r="A133" s="651" t="s">
        <v>50</v>
      </c>
      <c r="B133" s="651" t="s">
        <v>51</v>
      </c>
      <c r="C133" s="704" t="s">
        <v>52</v>
      </c>
      <c r="D133" s="705"/>
      <c r="E133" s="647" t="s">
        <v>94</v>
      </c>
      <c r="F133" s="779" t="s">
        <v>95</v>
      </c>
      <c r="G133" s="651" t="s">
        <v>55</v>
      </c>
      <c r="H133" s="654" t="s">
        <v>96</v>
      </c>
      <c r="I133" s="50" t="s">
        <v>97</v>
      </c>
      <c r="J133" s="682" t="s">
        <v>58</v>
      </c>
      <c r="K133" s="452"/>
    </row>
    <row r="134" spans="1:12" s="26" customFormat="1" ht="18.75" customHeight="1" x14ac:dyDescent="0.3">
      <c r="A134" s="653"/>
      <c r="B134" s="653"/>
      <c r="C134" s="25" t="s">
        <v>59</v>
      </c>
      <c r="D134" s="25" t="s">
        <v>60</v>
      </c>
      <c r="E134" s="706"/>
      <c r="F134" s="780"/>
      <c r="G134" s="653"/>
      <c r="H134" s="655"/>
      <c r="I134" s="51" t="s">
        <v>98</v>
      </c>
      <c r="J134" s="683"/>
      <c r="K134" s="449"/>
    </row>
    <row r="135" spans="1:12" s="26" customFormat="1" ht="43.5" customHeight="1" x14ac:dyDescent="0.3">
      <c r="A135" s="490" t="s">
        <v>106</v>
      </c>
      <c r="B135" s="475">
        <v>62</v>
      </c>
      <c r="C135" s="489">
        <v>35</v>
      </c>
      <c r="D135" s="67"/>
      <c r="E135" s="489">
        <v>2</v>
      </c>
      <c r="F135" s="489" t="s">
        <v>107</v>
      </c>
      <c r="G135" s="489">
        <v>1</v>
      </c>
      <c r="H135" s="68" t="s">
        <v>108</v>
      </c>
      <c r="I135" s="69">
        <v>683.01424904584587</v>
      </c>
      <c r="J135" s="69">
        <f>I135*100</f>
        <v>68301.424904584594</v>
      </c>
      <c r="K135" s="449"/>
    </row>
    <row r="136" spans="1:12" s="26" customFormat="1" ht="43.5" customHeight="1" x14ac:dyDescent="0.3">
      <c r="A136" s="647" t="s">
        <v>109</v>
      </c>
      <c r="B136" s="651">
        <v>62</v>
      </c>
      <c r="C136" s="651">
        <v>1408</v>
      </c>
      <c r="D136" s="67">
        <v>11</v>
      </c>
      <c r="E136" s="489">
        <v>2</v>
      </c>
      <c r="F136" s="489" t="s">
        <v>110</v>
      </c>
      <c r="G136" s="489" t="s">
        <v>105</v>
      </c>
      <c r="H136" s="68"/>
      <c r="I136" s="69">
        <v>0</v>
      </c>
      <c r="J136" s="69">
        <v>0</v>
      </c>
      <c r="K136" s="449"/>
    </row>
    <row r="137" spans="1:12" s="26" customFormat="1" ht="43.5" customHeight="1" x14ac:dyDescent="0.3">
      <c r="A137" s="729"/>
      <c r="B137" s="652"/>
      <c r="C137" s="652"/>
      <c r="D137" s="67">
        <v>12</v>
      </c>
      <c r="E137" s="489">
        <v>2</v>
      </c>
      <c r="F137" s="489" t="s">
        <v>100</v>
      </c>
      <c r="G137" s="489" t="s">
        <v>105</v>
      </c>
      <c r="H137" s="68" t="s">
        <v>111</v>
      </c>
      <c r="I137" s="69">
        <v>6352.42</v>
      </c>
      <c r="J137" s="69">
        <f>I137*100</f>
        <v>635242</v>
      </c>
      <c r="K137" s="449"/>
    </row>
    <row r="138" spans="1:12" s="26" customFormat="1" ht="43.5" customHeight="1" x14ac:dyDescent="0.3">
      <c r="A138" s="706"/>
      <c r="B138" s="653"/>
      <c r="C138" s="653"/>
      <c r="D138" s="67">
        <v>10</v>
      </c>
      <c r="E138" s="489">
        <v>2</v>
      </c>
      <c r="F138" s="489" t="s">
        <v>100</v>
      </c>
      <c r="G138" s="489" t="s">
        <v>105</v>
      </c>
      <c r="H138" s="68" t="s">
        <v>112</v>
      </c>
      <c r="I138" s="69">
        <v>5112.92</v>
      </c>
      <c r="J138" s="69">
        <f>I138*100</f>
        <v>511292</v>
      </c>
      <c r="K138" s="449"/>
    </row>
    <row r="139" spans="1:12" s="31" customFormat="1" ht="43.5" customHeight="1" x14ac:dyDescent="0.3">
      <c r="A139" s="70" t="s">
        <v>113</v>
      </c>
      <c r="B139" s="476">
        <v>62</v>
      </c>
      <c r="C139" s="59">
        <v>1408</v>
      </c>
      <c r="D139" s="60">
        <v>7</v>
      </c>
      <c r="E139" s="60">
        <v>2</v>
      </c>
      <c r="F139" s="59" t="s">
        <v>114</v>
      </c>
      <c r="G139" s="59"/>
      <c r="H139" s="62"/>
      <c r="I139" s="63">
        <v>166</v>
      </c>
      <c r="J139" s="71" t="s">
        <v>115</v>
      </c>
      <c r="K139" s="451"/>
    </row>
    <row r="140" spans="1:12" s="31" customFormat="1" ht="16.5" customHeight="1" x14ac:dyDescent="0.3">
      <c r="A140" s="72"/>
      <c r="B140" s="73"/>
      <c r="C140" s="74"/>
      <c r="D140" s="75"/>
      <c r="E140" s="75"/>
      <c r="F140" s="74"/>
      <c r="G140" s="74"/>
      <c r="H140" s="76"/>
      <c r="I140" s="77"/>
      <c r="J140" s="71"/>
      <c r="K140" s="451"/>
    </row>
    <row r="141" spans="1:12" s="31" customFormat="1" ht="23.25" customHeight="1" x14ac:dyDescent="0.3">
      <c r="A141" s="72"/>
      <c r="B141" s="73"/>
      <c r="C141" s="74"/>
      <c r="D141" s="75"/>
      <c r="E141" s="75"/>
      <c r="F141" s="74"/>
      <c r="G141" s="726" t="s">
        <v>116</v>
      </c>
      <c r="H141" s="726"/>
      <c r="I141" s="727"/>
      <c r="J141" s="78">
        <v>6845500</v>
      </c>
      <c r="K141" s="451"/>
    </row>
    <row r="142" spans="1:12" s="26" customFormat="1" ht="23.25" customHeight="1" x14ac:dyDescent="0.3">
      <c r="A142" s="626" t="s">
        <v>117</v>
      </c>
      <c r="B142" s="627"/>
      <c r="C142" s="627"/>
      <c r="D142" s="627"/>
      <c r="E142" s="627"/>
      <c r="F142" s="627"/>
      <c r="G142" s="627"/>
      <c r="H142" s="627"/>
      <c r="I142" s="628"/>
      <c r="J142" s="55">
        <v>3470010.82</v>
      </c>
      <c r="K142" s="449"/>
      <c r="L142" s="182"/>
    </row>
    <row r="143" spans="1:12" s="57" customFormat="1" ht="18.75" customHeight="1" x14ac:dyDescent="0.3">
      <c r="A143" s="626" t="s">
        <v>403</v>
      </c>
      <c r="B143" s="627"/>
      <c r="C143" s="627"/>
      <c r="D143" s="627"/>
      <c r="E143" s="627"/>
      <c r="F143" s="627"/>
      <c r="G143" s="627"/>
      <c r="H143" s="627"/>
      <c r="I143" s="628"/>
      <c r="J143" s="44">
        <f>J135+J141+J142</f>
        <v>10383812.244904585</v>
      </c>
      <c r="K143" s="449"/>
      <c r="L143" s="277"/>
    </row>
    <row r="144" spans="1:12" s="57" customFormat="1" ht="33" customHeight="1" x14ac:dyDescent="0.3">
      <c r="A144" s="781" t="s">
        <v>563</v>
      </c>
      <c r="B144" s="782"/>
      <c r="C144" s="782"/>
      <c r="D144" s="782"/>
      <c r="E144" s="782"/>
      <c r="F144" s="782"/>
      <c r="G144" s="782"/>
      <c r="H144" s="782"/>
      <c r="I144" s="782"/>
      <c r="J144" s="782"/>
      <c r="K144" s="449"/>
    </row>
    <row r="145" spans="1:12" s="57" customFormat="1" ht="19.5" customHeight="1" thickBot="1" x14ac:dyDescent="0.35">
      <c r="A145" s="514"/>
      <c r="B145" s="500"/>
      <c r="C145" s="500"/>
      <c r="D145" s="500"/>
      <c r="E145" s="500"/>
      <c r="F145" s="500"/>
      <c r="G145" s="500"/>
      <c r="H145" s="500"/>
      <c r="I145" s="500"/>
      <c r="J145" s="500"/>
      <c r="K145" s="449"/>
    </row>
    <row r="146" spans="1:12" s="57" customFormat="1" ht="24" customHeight="1" thickBot="1" x14ac:dyDescent="0.35">
      <c r="A146" s="448" t="s">
        <v>647</v>
      </c>
      <c r="B146" s="555"/>
      <c r="C146" s="555"/>
      <c r="D146" s="555"/>
      <c r="E146" s="555"/>
      <c r="F146" s="555"/>
      <c r="G146" s="555"/>
      <c r="H146" s="555"/>
      <c r="I146" s="555"/>
      <c r="J146" s="555"/>
      <c r="K146" s="449"/>
    </row>
    <row r="147" spans="1:12" s="401" customFormat="1" ht="24" customHeight="1" x14ac:dyDescent="0.3">
      <c r="A147" s="629" t="s">
        <v>595</v>
      </c>
      <c r="B147" s="630"/>
      <c r="C147" s="630"/>
      <c r="D147" s="630"/>
      <c r="E147" s="630"/>
      <c r="F147" s="630"/>
      <c r="G147" s="630"/>
      <c r="H147" s="630"/>
      <c r="I147" s="631"/>
      <c r="J147" s="380">
        <v>10608872.558686243</v>
      </c>
      <c r="K147" s="449" t="s">
        <v>596</v>
      </c>
      <c r="L147" s="400"/>
    </row>
    <row r="148" spans="1:12" s="401" customFormat="1" ht="24" customHeight="1" x14ac:dyDescent="0.3">
      <c r="A148" s="632" t="s">
        <v>597</v>
      </c>
      <c r="B148" s="633"/>
      <c r="C148" s="633"/>
      <c r="D148" s="633"/>
      <c r="E148" s="633"/>
      <c r="F148" s="633"/>
      <c r="G148" s="633"/>
      <c r="H148" s="633"/>
      <c r="I148" s="634"/>
      <c r="J148" s="381">
        <v>16179.91</v>
      </c>
      <c r="K148" s="449"/>
    </row>
    <row r="149" spans="1:12" s="401" customFormat="1" ht="24" customHeight="1" thickBot="1" x14ac:dyDescent="0.35">
      <c r="A149" s="635" t="s">
        <v>598</v>
      </c>
      <c r="B149" s="636"/>
      <c r="C149" s="636"/>
      <c r="D149" s="636"/>
      <c r="E149" s="636"/>
      <c r="F149" s="636"/>
      <c r="G149" s="636"/>
      <c r="H149" s="636"/>
      <c r="I149" s="637"/>
      <c r="J149" s="382">
        <v>0</v>
      </c>
      <c r="K149" s="449"/>
    </row>
    <row r="150" spans="1:12" s="401" customFormat="1" ht="24" customHeight="1" x14ac:dyDescent="0.3">
      <c r="A150" s="641" t="s">
        <v>599</v>
      </c>
      <c r="B150" s="642"/>
      <c r="C150" s="642"/>
      <c r="D150" s="642"/>
      <c r="E150" s="642"/>
      <c r="F150" s="642"/>
      <c r="G150" s="642"/>
      <c r="H150" s="642"/>
      <c r="I150" s="643"/>
      <c r="J150" s="383">
        <f>+J147+J148+J149</f>
        <v>10625052.468686244</v>
      </c>
      <c r="K150" s="449"/>
    </row>
    <row r="151" spans="1:12" s="402" customFormat="1" ht="66.75" customHeight="1" x14ac:dyDescent="0.3">
      <c r="A151" s="692" t="s">
        <v>606</v>
      </c>
      <c r="B151" s="693"/>
      <c r="C151" s="693"/>
      <c r="D151" s="693"/>
      <c r="E151" s="693"/>
      <c r="F151" s="693"/>
      <c r="G151" s="693"/>
      <c r="H151" s="693"/>
      <c r="I151" s="693"/>
      <c r="J151" s="694"/>
      <c r="K151" s="451"/>
    </row>
    <row r="152" spans="1:12" ht="26.45" customHeight="1" x14ac:dyDescent="0.4">
      <c r="A152" s="738" t="s">
        <v>93</v>
      </c>
      <c r="B152" s="738"/>
      <c r="C152" s="738"/>
      <c r="D152" s="738"/>
      <c r="E152" s="738"/>
      <c r="F152" s="738"/>
      <c r="G152" s="738"/>
      <c r="H152" s="738"/>
      <c r="I152" s="738"/>
      <c r="J152" s="738"/>
    </row>
    <row r="153" spans="1:12" ht="36" customHeight="1" x14ac:dyDescent="0.3">
      <c r="A153" s="739" t="s">
        <v>404</v>
      </c>
      <c r="B153" s="739"/>
      <c r="C153" s="739"/>
      <c r="D153" s="739"/>
      <c r="E153" s="739"/>
      <c r="F153" s="713"/>
      <c r="G153" s="713"/>
      <c r="H153" s="713"/>
      <c r="I153" s="713"/>
      <c r="J153" s="713"/>
    </row>
    <row r="154" spans="1:12" x14ac:dyDescent="0.3">
      <c r="A154" s="23" t="s">
        <v>648</v>
      </c>
    </row>
    <row r="155" spans="1:12" x14ac:dyDescent="0.3">
      <c r="A155" s="713" t="s">
        <v>602</v>
      </c>
      <c r="B155" s="713"/>
      <c r="C155" s="713"/>
      <c r="D155" s="713"/>
      <c r="E155" s="713"/>
      <c r="F155" s="713"/>
      <c r="G155" s="713"/>
      <c r="H155" s="713"/>
      <c r="I155" s="713"/>
      <c r="J155" s="713"/>
    </row>
    <row r="157" spans="1:12" s="24" customFormat="1" ht="43.5" customHeight="1" x14ac:dyDescent="0.25">
      <c r="A157" s="651" t="s">
        <v>50</v>
      </c>
      <c r="B157" s="651" t="s">
        <v>51</v>
      </c>
      <c r="C157" s="704" t="s">
        <v>52</v>
      </c>
      <c r="D157" s="705"/>
      <c r="E157" s="647" t="s">
        <v>94</v>
      </c>
      <c r="F157" s="779" t="s">
        <v>95</v>
      </c>
      <c r="G157" s="651" t="s">
        <v>55</v>
      </c>
      <c r="H157" s="654" t="s">
        <v>96</v>
      </c>
      <c r="I157" s="50" t="s">
        <v>97</v>
      </c>
      <c r="J157" s="682" t="s">
        <v>58</v>
      </c>
      <c r="K157" s="452"/>
    </row>
    <row r="158" spans="1:12" s="26" customFormat="1" ht="24.95" customHeight="1" x14ac:dyDescent="0.3">
      <c r="A158" s="653"/>
      <c r="B158" s="653"/>
      <c r="C158" s="25" t="s">
        <v>59</v>
      </c>
      <c r="D158" s="25" t="s">
        <v>60</v>
      </c>
      <c r="E158" s="706"/>
      <c r="F158" s="780"/>
      <c r="G158" s="653"/>
      <c r="H158" s="655"/>
      <c r="I158" s="51" t="s">
        <v>98</v>
      </c>
      <c r="J158" s="683"/>
      <c r="K158" s="449"/>
    </row>
    <row r="159" spans="1:12" s="26" customFormat="1" ht="39.75" customHeight="1" x14ac:dyDescent="0.3">
      <c r="A159" s="764" t="s">
        <v>118</v>
      </c>
      <c r="B159" s="521">
        <v>61</v>
      </c>
      <c r="C159" s="521">
        <v>144</v>
      </c>
      <c r="D159" s="25">
        <v>1</v>
      </c>
      <c r="E159" s="521">
        <v>1</v>
      </c>
      <c r="F159" s="521" t="s">
        <v>119</v>
      </c>
      <c r="G159" s="521">
        <v>3</v>
      </c>
      <c r="H159" s="506" t="s">
        <v>120</v>
      </c>
      <c r="I159" s="35">
        <v>37598.06</v>
      </c>
      <c r="J159" s="34">
        <f>I159*100</f>
        <v>3759806</v>
      </c>
      <c r="K159" s="449"/>
    </row>
    <row r="160" spans="1:12" s="26" customFormat="1" ht="39.75" customHeight="1" x14ac:dyDescent="0.3">
      <c r="A160" s="783"/>
      <c r="B160" s="521"/>
      <c r="C160" s="521">
        <v>144</v>
      </c>
      <c r="D160" s="25">
        <v>2</v>
      </c>
      <c r="E160" s="521">
        <v>1</v>
      </c>
      <c r="F160" s="521" t="s">
        <v>121</v>
      </c>
      <c r="G160" s="521">
        <v>5</v>
      </c>
      <c r="H160" s="506" t="s">
        <v>122</v>
      </c>
      <c r="I160" s="35">
        <v>99.986055663724585</v>
      </c>
      <c r="J160" s="34">
        <f>I160*100</f>
        <v>9998.6055663724583</v>
      </c>
      <c r="K160" s="449"/>
    </row>
    <row r="161" spans="1:12" s="26" customFormat="1" ht="30.75" customHeight="1" x14ac:dyDescent="0.3">
      <c r="A161" s="784" t="s">
        <v>123</v>
      </c>
      <c r="B161" s="785"/>
      <c r="C161" s="785"/>
      <c r="D161" s="785"/>
      <c r="E161" s="785"/>
      <c r="F161" s="785"/>
      <c r="G161" s="785"/>
      <c r="H161" s="785"/>
      <c r="I161" s="786"/>
      <c r="J161" s="79">
        <f>SUM(J159:J160)</f>
        <v>3769804.6055663726</v>
      </c>
      <c r="K161" s="449"/>
    </row>
    <row r="162" spans="1:12" s="26" customFormat="1" ht="23.25" customHeight="1" x14ac:dyDescent="0.3">
      <c r="A162" s="626" t="s">
        <v>124</v>
      </c>
      <c r="B162" s="627"/>
      <c r="C162" s="627"/>
      <c r="D162" s="627"/>
      <c r="E162" s="627"/>
      <c r="F162" s="627"/>
      <c r="G162" s="627"/>
      <c r="H162" s="627"/>
      <c r="I162" s="628"/>
      <c r="J162" s="84">
        <v>1881548.97</v>
      </c>
      <c r="K162" s="449"/>
      <c r="L162" s="278"/>
    </row>
    <row r="163" spans="1:12" s="57" customFormat="1" ht="24.95" customHeight="1" x14ac:dyDescent="0.3">
      <c r="A163" s="734" t="s">
        <v>81</v>
      </c>
      <c r="B163" s="726"/>
      <c r="C163" s="726"/>
      <c r="D163" s="726"/>
      <c r="E163" s="726"/>
      <c r="F163" s="726"/>
      <c r="G163" s="726"/>
      <c r="H163" s="726"/>
      <c r="I163" s="727"/>
      <c r="J163" s="44">
        <f>J161+J162</f>
        <v>5651353.5755663728</v>
      </c>
      <c r="K163" s="449"/>
      <c r="L163" s="277"/>
    </row>
    <row r="164" spans="1:12" ht="56.25" customHeight="1" x14ac:dyDescent="0.3">
      <c r="A164" s="787" t="s">
        <v>564</v>
      </c>
      <c r="B164" s="787"/>
      <c r="C164" s="787"/>
      <c r="D164" s="787"/>
      <c r="E164" s="787"/>
      <c r="F164" s="787"/>
      <c r="G164" s="787"/>
      <c r="H164" s="787"/>
      <c r="I164" s="787"/>
      <c r="J164" s="787"/>
    </row>
    <row r="165" spans="1:12" ht="21" thickBot="1" x14ac:dyDescent="0.35">
      <c r="A165" s="523"/>
      <c r="B165" s="523"/>
      <c r="C165" s="523"/>
      <c r="D165" s="523"/>
      <c r="E165" s="523"/>
      <c r="F165" s="523"/>
      <c r="G165" s="523"/>
      <c r="H165" s="523"/>
      <c r="I165" s="523"/>
      <c r="J165" s="523"/>
    </row>
    <row r="166" spans="1:12" s="401" customFormat="1" ht="24" customHeight="1" thickBot="1" x14ac:dyDescent="0.35">
      <c r="A166" s="448" t="s">
        <v>649</v>
      </c>
      <c r="B166" s="554"/>
      <c r="C166" s="554"/>
      <c r="D166" s="554"/>
      <c r="E166" s="554"/>
      <c r="F166" s="554"/>
      <c r="G166" s="554"/>
      <c r="H166" s="554"/>
      <c r="I166" s="554"/>
      <c r="J166" s="554"/>
      <c r="K166" s="546"/>
    </row>
    <row r="167" spans="1:12" s="401" customFormat="1" ht="24" customHeight="1" x14ac:dyDescent="0.3">
      <c r="A167" s="629" t="s">
        <v>595</v>
      </c>
      <c r="B167" s="630"/>
      <c r="C167" s="630"/>
      <c r="D167" s="630"/>
      <c r="E167" s="630"/>
      <c r="F167" s="630"/>
      <c r="G167" s="630"/>
      <c r="H167" s="630"/>
      <c r="I167" s="631"/>
      <c r="J167" s="380">
        <v>5628520.909665158</v>
      </c>
      <c r="K167" s="449" t="s">
        <v>596</v>
      </c>
      <c r="L167" s="400"/>
    </row>
    <row r="168" spans="1:12" s="401" customFormat="1" ht="24" customHeight="1" x14ac:dyDescent="0.3">
      <c r="A168" s="632" t="s">
        <v>597</v>
      </c>
      <c r="B168" s="633"/>
      <c r="C168" s="633"/>
      <c r="D168" s="633"/>
      <c r="E168" s="633"/>
      <c r="F168" s="633"/>
      <c r="G168" s="633"/>
      <c r="H168" s="633"/>
      <c r="I168" s="634"/>
      <c r="J168" s="381">
        <v>211323.51999999999</v>
      </c>
      <c r="K168" s="449"/>
    </row>
    <row r="169" spans="1:12" s="401" customFormat="1" ht="24" customHeight="1" thickBot="1" x14ac:dyDescent="0.35">
      <c r="A169" s="635" t="s">
        <v>598</v>
      </c>
      <c r="B169" s="636"/>
      <c r="C169" s="636"/>
      <c r="D169" s="636"/>
      <c r="E169" s="636"/>
      <c r="F169" s="636"/>
      <c r="G169" s="636"/>
      <c r="H169" s="636"/>
      <c r="I169" s="637"/>
      <c r="J169" s="382">
        <v>0</v>
      </c>
      <c r="K169" s="449"/>
    </row>
    <row r="170" spans="1:12" s="401" customFormat="1" ht="24" customHeight="1" x14ac:dyDescent="0.3">
      <c r="A170" s="788" t="s">
        <v>599</v>
      </c>
      <c r="B170" s="789"/>
      <c r="C170" s="789"/>
      <c r="D170" s="789"/>
      <c r="E170" s="789"/>
      <c r="F170" s="789"/>
      <c r="G170" s="789"/>
      <c r="H170" s="789"/>
      <c r="I170" s="790"/>
      <c r="J170" s="383">
        <f>+J167+J168+J169</f>
        <v>5839844.4296651576</v>
      </c>
      <c r="K170" s="449"/>
    </row>
    <row r="171" spans="1:12" s="544" customFormat="1" ht="77.25" customHeight="1" x14ac:dyDescent="0.3">
      <c r="A171" s="692" t="s">
        <v>606</v>
      </c>
      <c r="B171" s="693"/>
      <c r="C171" s="693"/>
      <c r="D171" s="693"/>
      <c r="E171" s="693"/>
      <c r="F171" s="693"/>
      <c r="G171" s="693"/>
      <c r="H171" s="693"/>
      <c r="I171" s="693"/>
      <c r="J171" s="694"/>
      <c r="K171" s="451"/>
    </row>
    <row r="172" spans="1:12" ht="26.45" customHeight="1" x14ac:dyDescent="0.4">
      <c r="A172" s="738" t="s">
        <v>93</v>
      </c>
      <c r="B172" s="738"/>
      <c r="C172" s="738"/>
      <c r="D172" s="738"/>
      <c r="E172" s="738"/>
      <c r="F172" s="738"/>
      <c r="G172" s="738"/>
      <c r="H172" s="738"/>
      <c r="I172" s="738"/>
      <c r="J172" s="738"/>
    </row>
    <row r="173" spans="1:12" ht="29.25" customHeight="1" x14ac:dyDescent="0.3">
      <c r="A173" s="720" t="s">
        <v>401</v>
      </c>
      <c r="B173" s="720"/>
      <c r="C173" s="720"/>
      <c r="D173" s="720"/>
      <c r="E173" s="720"/>
      <c r="F173" s="721"/>
      <c r="G173" s="721"/>
      <c r="H173" s="721"/>
      <c r="I173" s="721"/>
      <c r="J173" s="721"/>
    </row>
    <row r="174" spans="1:12" s="585" customFormat="1" x14ac:dyDescent="0.25">
      <c r="A174" s="600" t="s">
        <v>405</v>
      </c>
      <c r="B174" s="541"/>
      <c r="C174" s="541"/>
      <c r="D174" s="541"/>
      <c r="E174" s="541"/>
      <c r="F174" s="541"/>
      <c r="G174" s="541"/>
      <c r="H174" s="601"/>
      <c r="I174" s="602"/>
      <c r="J174" s="603"/>
      <c r="K174" s="584"/>
    </row>
    <row r="175" spans="1:12" x14ac:dyDescent="0.3">
      <c r="A175" s="721" t="s">
        <v>603</v>
      </c>
      <c r="B175" s="721"/>
      <c r="C175" s="721"/>
      <c r="D175" s="721"/>
      <c r="E175" s="721"/>
      <c r="F175" s="721"/>
      <c r="G175" s="721"/>
      <c r="H175" s="721"/>
      <c r="I175" s="721"/>
      <c r="J175" s="721"/>
    </row>
    <row r="176" spans="1:12" x14ac:dyDescent="0.3">
      <c r="A176" s="26"/>
      <c r="B176" s="26"/>
      <c r="C176" s="26"/>
      <c r="D176" s="26"/>
      <c r="E176" s="26"/>
      <c r="F176" s="26"/>
      <c r="G176" s="26"/>
      <c r="H176" s="85"/>
      <c r="J176" s="86"/>
    </row>
    <row r="177" spans="1:17" s="24" customFormat="1" ht="43.5" customHeight="1" x14ac:dyDescent="0.25">
      <c r="A177" s="651" t="s">
        <v>50</v>
      </c>
      <c r="B177" s="651" t="s">
        <v>51</v>
      </c>
      <c r="C177" s="704" t="s">
        <v>52</v>
      </c>
      <c r="D177" s="705"/>
      <c r="E177" s="647" t="s">
        <v>94</v>
      </c>
      <c r="F177" s="651" t="s">
        <v>95</v>
      </c>
      <c r="G177" s="651" t="s">
        <v>55</v>
      </c>
      <c r="H177" s="654" t="s">
        <v>96</v>
      </c>
      <c r="I177" s="50" t="s">
        <v>97</v>
      </c>
      <c r="J177" s="682" t="s">
        <v>58</v>
      </c>
      <c r="K177" s="452"/>
    </row>
    <row r="178" spans="1:17" s="26" customFormat="1" ht="24.95" customHeight="1" x14ac:dyDescent="0.3">
      <c r="A178" s="653"/>
      <c r="B178" s="653"/>
      <c r="C178" s="25" t="s">
        <v>59</v>
      </c>
      <c r="D178" s="25" t="s">
        <v>60</v>
      </c>
      <c r="E178" s="706"/>
      <c r="F178" s="653"/>
      <c r="G178" s="653"/>
      <c r="H178" s="655"/>
      <c r="I178" s="51" t="s">
        <v>98</v>
      </c>
      <c r="J178" s="683"/>
      <c r="K178" s="449"/>
    </row>
    <row r="179" spans="1:17" s="26" customFormat="1" ht="31.5" customHeight="1" x14ac:dyDescent="0.3">
      <c r="A179" s="647" t="s">
        <v>62</v>
      </c>
      <c r="B179" s="651">
        <v>62</v>
      </c>
      <c r="C179" s="651">
        <v>1408</v>
      </c>
      <c r="D179" s="489">
        <v>13</v>
      </c>
      <c r="E179" s="489">
        <v>2</v>
      </c>
      <c r="F179" s="489" t="s">
        <v>100</v>
      </c>
      <c r="G179" s="489" t="s">
        <v>105</v>
      </c>
      <c r="H179" s="489" t="s">
        <v>125</v>
      </c>
      <c r="I179" s="87">
        <v>195575.51</v>
      </c>
      <c r="J179" s="88">
        <f>I179*100</f>
        <v>19557551</v>
      </c>
      <c r="K179" s="449"/>
    </row>
    <row r="180" spans="1:17" s="26" customFormat="1" ht="31.5" customHeight="1" x14ac:dyDescent="0.3">
      <c r="A180" s="729"/>
      <c r="B180" s="652"/>
      <c r="C180" s="652"/>
      <c r="D180" s="489">
        <v>5</v>
      </c>
      <c r="E180" s="489">
        <v>2</v>
      </c>
      <c r="F180" s="489" t="s">
        <v>126</v>
      </c>
      <c r="G180" s="489">
        <v>5</v>
      </c>
      <c r="H180" s="489" t="s">
        <v>127</v>
      </c>
      <c r="I180" s="87">
        <v>5383.34</v>
      </c>
      <c r="J180" s="88">
        <f>I180*34</f>
        <v>183033.56</v>
      </c>
      <c r="K180" s="449"/>
      <c r="O180" s="182">
        <f>I180*40</f>
        <v>215333.6</v>
      </c>
    </row>
    <row r="181" spans="1:17" s="26" customFormat="1" ht="31.5" customHeight="1" x14ac:dyDescent="0.3">
      <c r="A181" s="729"/>
      <c r="B181" s="653"/>
      <c r="C181" s="653"/>
      <c r="D181" s="489">
        <v>6</v>
      </c>
      <c r="E181" s="489">
        <v>2</v>
      </c>
      <c r="F181" s="489" t="s">
        <v>128</v>
      </c>
      <c r="G181" s="489">
        <v>2</v>
      </c>
      <c r="H181" s="489" t="s">
        <v>129</v>
      </c>
      <c r="I181" s="87">
        <v>2878.48</v>
      </c>
      <c r="J181" s="88">
        <f>I181*50</f>
        <v>143924</v>
      </c>
      <c r="K181" s="449"/>
      <c r="O181" s="182">
        <f>I181*60</f>
        <v>172708.8</v>
      </c>
    </row>
    <row r="182" spans="1:17" s="31" customFormat="1" ht="27" customHeight="1" x14ac:dyDescent="0.3">
      <c r="A182" s="793" t="s">
        <v>123</v>
      </c>
      <c r="B182" s="794"/>
      <c r="C182" s="794"/>
      <c r="D182" s="794"/>
      <c r="E182" s="794"/>
      <c r="F182" s="794"/>
      <c r="G182" s="794"/>
      <c r="H182" s="794"/>
      <c r="I182" s="795"/>
      <c r="J182" s="89">
        <f>SUM(J179:J181)</f>
        <v>19884508.559999999</v>
      </c>
      <c r="K182" s="451"/>
    </row>
    <row r="183" spans="1:17" s="26" customFormat="1" ht="39.75" customHeight="1" x14ac:dyDescent="0.3">
      <c r="A183" s="626" t="s">
        <v>130</v>
      </c>
      <c r="B183" s="627"/>
      <c r="C183" s="627"/>
      <c r="D183" s="627"/>
      <c r="E183" s="627"/>
      <c r="F183" s="627"/>
      <c r="G183" s="627"/>
      <c r="H183" s="627"/>
      <c r="I183" s="628"/>
      <c r="J183" s="55">
        <v>29404583.639999997</v>
      </c>
      <c r="K183" s="449"/>
      <c r="O183" s="347">
        <v>2017</v>
      </c>
      <c r="P183" s="347">
        <v>2018</v>
      </c>
      <c r="Q183" s="31"/>
    </row>
    <row r="184" spans="1:17" s="57" customFormat="1" ht="24.95" customHeight="1" x14ac:dyDescent="0.3">
      <c r="A184" s="734" t="s">
        <v>81</v>
      </c>
      <c r="B184" s="726"/>
      <c r="C184" s="726"/>
      <c r="D184" s="726"/>
      <c r="E184" s="726"/>
      <c r="F184" s="726"/>
      <c r="G184" s="726"/>
      <c r="H184" s="726"/>
      <c r="I184" s="727"/>
      <c r="J184" s="44">
        <f>J182+J183</f>
        <v>49289092.199999996</v>
      </c>
      <c r="K184" s="449"/>
      <c r="O184" s="182">
        <v>25902433.239999998</v>
      </c>
      <c r="P184" s="86">
        <v>3502150.4</v>
      </c>
      <c r="Q184" s="86">
        <f>O184+P184</f>
        <v>29404583.639999997</v>
      </c>
    </row>
    <row r="185" spans="1:17" ht="15.75" customHeight="1" x14ac:dyDescent="0.3">
      <c r="A185" s="65"/>
      <c r="B185" s="65"/>
      <c r="C185" s="65"/>
      <c r="D185" s="65"/>
      <c r="E185" s="65"/>
      <c r="F185" s="65"/>
      <c r="G185" s="65"/>
      <c r="H185" s="65"/>
      <c r="I185" s="90"/>
      <c r="J185" s="66"/>
      <c r="O185" s="277">
        <f>J184-O184</f>
        <v>23386658.959999997</v>
      </c>
      <c r="P185" s="57"/>
      <c r="Q185" s="57"/>
    </row>
    <row r="186" spans="1:17" ht="69.75" customHeight="1" thickBot="1" x14ac:dyDescent="0.35">
      <c r="A186" s="791" t="s">
        <v>565</v>
      </c>
      <c r="B186" s="791"/>
      <c r="C186" s="791"/>
      <c r="D186" s="791"/>
      <c r="E186" s="791"/>
      <c r="F186" s="791"/>
      <c r="G186" s="791"/>
      <c r="H186" s="791"/>
      <c r="I186" s="791"/>
      <c r="J186" s="791"/>
    </row>
    <row r="187" spans="1:17" s="401" customFormat="1" ht="24" customHeight="1" thickBot="1" x14ac:dyDescent="0.35">
      <c r="A187" s="448" t="s">
        <v>650</v>
      </c>
      <c r="B187" s="557"/>
      <c r="C187" s="557"/>
      <c r="D187" s="557"/>
      <c r="E187" s="557"/>
      <c r="F187" s="557"/>
      <c r="G187" s="557"/>
      <c r="H187" s="557"/>
      <c r="I187" s="557"/>
      <c r="J187" s="557"/>
      <c r="K187" s="449"/>
    </row>
    <row r="188" spans="1:17" s="401" customFormat="1" ht="24" customHeight="1" x14ac:dyDescent="0.3">
      <c r="A188" s="629" t="s">
        <v>595</v>
      </c>
      <c r="B188" s="630"/>
      <c r="C188" s="630"/>
      <c r="D188" s="630"/>
      <c r="E188" s="630"/>
      <c r="F188" s="630"/>
      <c r="G188" s="630"/>
      <c r="H188" s="630"/>
      <c r="I188" s="631"/>
      <c r="J188" s="380">
        <v>39798280.302561641</v>
      </c>
      <c r="K188" s="449" t="s">
        <v>596</v>
      </c>
      <c r="L188" s="400">
        <v>39798280.302561641</v>
      </c>
    </row>
    <row r="189" spans="1:17" s="401" customFormat="1" ht="24" customHeight="1" x14ac:dyDescent="0.3">
      <c r="A189" s="632" t="s">
        <v>597</v>
      </c>
      <c r="B189" s="633"/>
      <c r="C189" s="633"/>
      <c r="D189" s="633"/>
      <c r="E189" s="633"/>
      <c r="F189" s="633"/>
      <c r="G189" s="633"/>
      <c r="H189" s="633"/>
      <c r="I189" s="634"/>
      <c r="J189" s="381">
        <v>3502150.4</v>
      </c>
      <c r="K189" s="449"/>
    </row>
    <row r="190" spans="1:17" s="401" customFormat="1" ht="24" customHeight="1" thickBot="1" x14ac:dyDescent="0.35">
      <c r="A190" s="635" t="s">
        <v>598</v>
      </c>
      <c r="B190" s="636"/>
      <c r="C190" s="636"/>
      <c r="D190" s="636"/>
      <c r="E190" s="636"/>
      <c r="F190" s="636"/>
      <c r="G190" s="636"/>
      <c r="H190" s="636"/>
      <c r="I190" s="637"/>
      <c r="J190" s="382">
        <v>0</v>
      </c>
      <c r="K190" s="449"/>
    </row>
    <row r="191" spans="1:17" s="401" customFormat="1" ht="24" customHeight="1" x14ac:dyDescent="0.3">
      <c r="A191" s="641" t="s">
        <v>599</v>
      </c>
      <c r="B191" s="642"/>
      <c r="C191" s="642"/>
      <c r="D191" s="642"/>
      <c r="E191" s="642"/>
      <c r="F191" s="642"/>
      <c r="G191" s="642"/>
      <c r="H191" s="642"/>
      <c r="I191" s="643"/>
      <c r="J191" s="383">
        <f>+J188+J189+J190</f>
        <v>43300430.702561639</v>
      </c>
      <c r="K191" s="449"/>
    </row>
    <row r="192" spans="1:17" s="401" customFormat="1" ht="111.75" customHeight="1" x14ac:dyDescent="0.3">
      <c r="A192" s="669" t="s">
        <v>608</v>
      </c>
      <c r="B192" s="670"/>
      <c r="C192" s="670"/>
      <c r="D192" s="670"/>
      <c r="E192" s="670"/>
      <c r="F192" s="670"/>
      <c r="G192" s="670"/>
      <c r="H192" s="670"/>
      <c r="I192" s="670"/>
      <c r="J192" s="671"/>
      <c r="K192" s="449"/>
    </row>
    <row r="193" spans="1:13" ht="26.45" customHeight="1" x14ac:dyDescent="0.4">
      <c r="A193" s="738" t="s">
        <v>93</v>
      </c>
      <c r="B193" s="738"/>
      <c r="C193" s="738"/>
      <c r="D193" s="738"/>
      <c r="E193" s="738"/>
      <c r="F193" s="738"/>
      <c r="G193" s="738"/>
      <c r="H193" s="738"/>
      <c r="I193" s="738"/>
      <c r="J193" s="738"/>
    </row>
    <row r="194" spans="1:13" ht="23.25" customHeight="1" x14ac:dyDescent="0.3">
      <c r="A194" s="739" t="s">
        <v>401</v>
      </c>
      <c r="B194" s="739"/>
      <c r="C194" s="739"/>
      <c r="D194" s="739"/>
      <c r="E194" s="739"/>
      <c r="F194" s="713"/>
      <c r="G194" s="713"/>
      <c r="H194" s="713"/>
      <c r="I194" s="713"/>
      <c r="J194" s="713"/>
    </row>
    <row r="195" spans="1:13" ht="21" customHeight="1" x14ac:dyDescent="0.3">
      <c r="A195" s="792" t="s">
        <v>405</v>
      </c>
      <c r="B195" s="792"/>
      <c r="C195" s="792"/>
      <c r="D195" s="792"/>
      <c r="E195" s="792"/>
      <c r="F195" s="792"/>
    </row>
    <row r="196" spans="1:13" ht="21" customHeight="1" x14ac:dyDescent="0.3">
      <c r="A196" s="796" t="s">
        <v>604</v>
      </c>
      <c r="B196" s="796"/>
      <c r="C196" s="796"/>
      <c r="D196" s="796"/>
      <c r="E196" s="796"/>
      <c r="F196" s="796"/>
      <c r="G196" s="796"/>
      <c r="H196" s="796"/>
      <c r="I196" s="796"/>
      <c r="J196" s="796"/>
    </row>
    <row r="198" spans="1:13" s="24" customFormat="1" ht="21" customHeight="1" x14ac:dyDescent="0.25">
      <c r="A198" s="651" t="s">
        <v>50</v>
      </c>
      <c r="B198" s="651" t="s">
        <v>51</v>
      </c>
      <c r="C198" s="704" t="s">
        <v>52</v>
      </c>
      <c r="D198" s="705"/>
      <c r="E198" s="647" t="s">
        <v>94</v>
      </c>
      <c r="F198" s="779" t="s">
        <v>95</v>
      </c>
      <c r="G198" s="651" t="s">
        <v>55</v>
      </c>
      <c r="H198" s="678" t="s">
        <v>131</v>
      </c>
      <c r="I198" s="50" t="s">
        <v>97</v>
      </c>
      <c r="J198" s="682" t="s">
        <v>58</v>
      </c>
      <c r="K198" s="452"/>
    </row>
    <row r="199" spans="1:13" s="26" customFormat="1" ht="16.5" customHeight="1" x14ac:dyDescent="0.3">
      <c r="A199" s="653"/>
      <c r="B199" s="653"/>
      <c r="C199" s="25" t="s">
        <v>59</v>
      </c>
      <c r="D199" s="25" t="s">
        <v>60</v>
      </c>
      <c r="E199" s="706"/>
      <c r="F199" s="780"/>
      <c r="G199" s="653"/>
      <c r="H199" s="679"/>
      <c r="I199" s="51" t="s">
        <v>98</v>
      </c>
      <c r="J199" s="683"/>
      <c r="K199" s="449"/>
    </row>
    <row r="200" spans="1:13" s="26" customFormat="1" ht="30" customHeight="1" x14ac:dyDescent="0.3">
      <c r="A200" s="490" t="s">
        <v>62</v>
      </c>
      <c r="B200" s="489">
        <v>62</v>
      </c>
      <c r="C200" s="490">
        <v>1408</v>
      </c>
      <c r="D200" s="67">
        <v>3</v>
      </c>
      <c r="E200" s="489">
        <v>2</v>
      </c>
      <c r="F200" s="489" t="s">
        <v>119</v>
      </c>
      <c r="G200" s="91"/>
      <c r="H200" s="68" t="s">
        <v>132</v>
      </c>
      <c r="I200" s="53">
        <v>87052.94</v>
      </c>
      <c r="J200" s="88">
        <f>I200*100</f>
        <v>8705294</v>
      </c>
      <c r="K200" s="449"/>
    </row>
    <row r="201" spans="1:13" s="26" customFormat="1" ht="27.75" customHeight="1" x14ac:dyDescent="0.3">
      <c r="A201" s="626" t="s">
        <v>130</v>
      </c>
      <c r="B201" s="627"/>
      <c r="C201" s="627"/>
      <c r="D201" s="627"/>
      <c r="E201" s="627"/>
      <c r="F201" s="627"/>
      <c r="G201" s="627"/>
      <c r="H201" s="627"/>
      <c r="I201" s="628"/>
      <c r="J201" s="55">
        <v>1626116.11</v>
      </c>
      <c r="K201" s="449"/>
      <c r="L201" s="182"/>
    </row>
    <row r="202" spans="1:13" s="57" customFormat="1" ht="24.95" customHeight="1" x14ac:dyDescent="0.3">
      <c r="A202" s="650" t="s">
        <v>81</v>
      </c>
      <c r="B202" s="650"/>
      <c r="C202" s="650"/>
      <c r="D202" s="650"/>
      <c r="E202" s="650"/>
      <c r="F202" s="650"/>
      <c r="G202" s="650"/>
      <c r="H202" s="650"/>
      <c r="I202" s="56"/>
      <c r="J202" s="55">
        <f>SUM(J200:J201)</f>
        <v>10331410.109999999</v>
      </c>
      <c r="K202" s="449"/>
      <c r="L202" s="277"/>
    </row>
    <row r="203" spans="1:13" ht="11.25" customHeight="1" x14ac:dyDescent="0.3">
      <c r="A203" s="65"/>
      <c r="B203" s="65"/>
      <c r="C203" s="65"/>
      <c r="D203" s="65"/>
      <c r="E203" s="65"/>
      <c r="F203" s="65"/>
      <c r="G203" s="65"/>
      <c r="H203" s="65"/>
      <c r="I203" s="90"/>
      <c r="J203" s="92"/>
    </row>
    <row r="204" spans="1:13" ht="81" customHeight="1" thickBot="1" x14ac:dyDescent="0.35">
      <c r="A204" s="791" t="s">
        <v>566</v>
      </c>
      <c r="B204" s="791"/>
      <c r="C204" s="791"/>
      <c r="D204" s="791"/>
      <c r="E204" s="791"/>
      <c r="F204" s="791"/>
      <c r="G204" s="791"/>
      <c r="H204" s="791"/>
      <c r="I204" s="791"/>
      <c r="J204" s="791"/>
    </row>
    <row r="205" spans="1:13" s="401" customFormat="1" ht="24" customHeight="1" thickBot="1" x14ac:dyDescent="0.35">
      <c r="A205" s="448" t="s">
        <v>651</v>
      </c>
      <c r="B205" s="557"/>
      <c r="C205" s="557"/>
      <c r="D205" s="557"/>
      <c r="E205" s="557"/>
      <c r="F205" s="557"/>
      <c r="G205" s="557"/>
      <c r="H205" s="557"/>
      <c r="I205" s="557"/>
      <c r="J205" s="557"/>
      <c r="K205" s="449"/>
    </row>
    <row r="206" spans="1:13" s="401" customFormat="1" ht="24" customHeight="1" x14ac:dyDescent="0.3">
      <c r="A206" s="629" t="s">
        <v>595</v>
      </c>
      <c r="B206" s="630"/>
      <c r="C206" s="630"/>
      <c r="D206" s="630"/>
      <c r="E206" s="630"/>
      <c r="F206" s="630"/>
      <c r="G206" s="630"/>
      <c r="H206" s="630"/>
      <c r="I206" s="631"/>
      <c r="J206" s="380">
        <v>10035104.587011263</v>
      </c>
      <c r="K206" s="449" t="s">
        <v>596</v>
      </c>
      <c r="L206" s="400"/>
      <c r="M206" s="401">
        <v>10035104.587011263</v>
      </c>
    </row>
    <row r="207" spans="1:13" s="401" customFormat="1" ht="24" customHeight="1" x14ac:dyDescent="0.3">
      <c r="A207" s="632" t="s">
        <v>597</v>
      </c>
      <c r="B207" s="633"/>
      <c r="C207" s="633"/>
      <c r="D207" s="633"/>
      <c r="E207" s="633"/>
      <c r="F207" s="633"/>
      <c r="G207" s="633"/>
      <c r="H207" s="633"/>
      <c r="I207" s="634"/>
      <c r="J207" s="381">
        <v>28231.96</v>
      </c>
      <c r="K207" s="449"/>
    </row>
    <row r="208" spans="1:13" s="401" customFormat="1" ht="24" customHeight="1" thickBot="1" x14ac:dyDescent="0.35">
      <c r="A208" s="635" t="s">
        <v>598</v>
      </c>
      <c r="B208" s="636"/>
      <c r="C208" s="636"/>
      <c r="D208" s="636"/>
      <c r="E208" s="636"/>
      <c r="F208" s="636"/>
      <c r="G208" s="636"/>
      <c r="H208" s="636"/>
      <c r="I208" s="637"/>
      <c r="J208" s="382">
        <v>0</v>
      </c>
      <c r="K208" s="449"/>
    </row>
    <row r="209" spans="1:14" s="401" customFormat="1" ht="24" customHeight="1" x14ac:dyDescent="0.3">
      <c r="A209" s="641" t="s">
        <v>599</v>
      </c>
      <c r="B209" s="642"/>
      <c r="C209" s="642"/>
      <c r="D209" s="642"/>
      <c r="E209" s="642"/>
      <c r="F209" s="642"/>
      <c r="G209" s="642"/>
      <c r="H209" s="642"/>
      <c r="I209" s="643"/>
      <c r="J209" s="383">
        <f>+J206+J207+J208</f>
        <v>10063336.547011264</v>
      </c>
      <c r="K209" s="449"/>
    </row>
    <row r="210" spans="1:14" s="401" customFormat="1" ht="135.75" customHeight="1" x14ac:dyDescent="0.3">
      <c r="A210" s="669" t="s">
        <v>609</v>
      </c>
      <c r="B210" s="670"/>
      <c r="C210" s="670"/>
      <c r="D210" s="670"/>
      <c r="E210" s="670"/>
      <c r="F210" s="670"/>
      <c r="G210" s="670"/>
      <c r="H210" s="670"/>
      <c r="I210" s="670"/>
      <c r="J210" s="671"/>
      <c r="K210" s="449"/>
    </row>
    <row r="211" spans="1:14" s="401" customFormat="1" ht="12" customHeight="1" x14ac:dyDescent="0.3">
      <c r="A211" s="605"/>
      <c r="B211" s="605"/>
      <c r="C211" s="605"/>
      <c r="D211" s="605"/>
      <c r="E211" s="605"/>
      <c r="F211" s="605"/>
      <c r="G211" s="605"/>
      <c r="H211" s="605"/>
      <c r="I211" s="605"/>
      <c r="J211" s="605"/>
      <c r="K211" s="449"/>
    </row>
    <row r="212" spans="1:14" ht="26.45" customHeight="1" x14ac:dyDescent="0.4">
      <c r="A212" s="738" t="s">
        <v>93</v>
      </c>
      <c r="B212" s="738"/>
      <c r="C212" s="738"/>
      <c r="D212" s="738"/>
      <c r="E212" s="738"/>
      <c r="F212" s="738"/>
      <c r="G212" s="738"/>
      <c r="H212" s="738"/>
      <c r="I212" s="738"/>
      <c r="J212" s="738"/>
    </row>
    <row r="213" spans="1:14" ht="28.5" customHeight="1" x14ac:dyDescent="0.3">
      <c r="A213" s="739" t="s">
        <v>610</v>
      </c>
      <c r="B213" s="739"/>
      <c r="C213" s="739"/>
      <c r="D213" s="739"/>
      <c r="E213" s="739"/>
      <c r="F213" s="713"/>
      <c r="G213" s="713"/>
      <c r="H213" s="713"/>
      <c r="I213" s="713"/>
      <c r="J213" s="713"/>
    </row>
    <row r="214" spans="1:14" ht="26.25" customHeight="1" x14ac:dyDescent="0.3">
      <c r="A214" s="23" t="s">
        <v>406</v>
      </c>
      <c r="H214" s="93"/>
    </row>
    <row r="215" spans="1:14" ht="18" customHeight="1" x14ac:dyDescent="0.3">
      <c r="A215" s="23"/>
      <c r="H215" s="93"/>
    </row>
    <row r="216" spans="1:14" s="24" customFormat="1" ht="21.75" customHeight="1" x14ac:dyDescent="0.25">
      <c r="A216" s="651" t="s">
        <v>50</v>
      </c>
      <c r="B216" s="651" t="s">
        <v>51</v>
      </c>
      <c r="C216" s="704" t="s">
        <v>52</v>
      </c>
      <c r="D216" s="705"/>
      <c r="E216" s="647" t="s">
        <v>94</v>
      </c>
      <c r="F216" s="779" t="s">
        <v>95</v>
      </c>
      <c r="G216" s="651" t="s">
        <v>55</v>
      </c>
      <c r="H216" s="654" t="s">
        <v>96</v>
      </c>
      <c r="I216" s="50" t="s">
        <v>97</v>
      </c>
      <c r="J216" s="682" t="s">
        <v>58</v>
      </c>
      <c r="K216" s="452"/>
    </row>
    <row r="217" spans="1:14" s="26" customFormat="1" ht="13.5" customHeight="1" x14ac:dyDescent="0.3">
      <c r="A217" s="653"/>
      <c r="B217" s="653"/>
      <c r="C217" s="25" t="s">
        <v>59</v>
      </c>
      <c r="D217" s="25" t="s">
        <v>60</v>
      </c>
      <c r="E217" s="706"/>
      <c r="F217" s="780"/>
      <c r="G217" s="653"/>
      <c r="H217" s="655"/>
      <c r="I217" s="51" t="s">
        <v>98</v>
      </c>
      <c r="J217" s="683"/>
      <c r="K217" s="449"/>
    </row>
    <row r="218" spans="1:14" s="26" customFormat="1" ht="27.75" customHeight="1" x14ac:dyDescent="0.3">
      <c r="A218" s="797" t="s">
        <v>133</v>
      </c>
      <c r="B218" s="521">
        <v>63</v>
      </c>
      <c r="C218" s="521">
        <v>78</v>
      </c>
      <c r="D218" s="25"/>
      <c r="E218" s="521">
        <v>1</v>
      </c>
      <c r="F218" s="521" t="s">
        <v>134</v>
      </c>
      <c r="G218" s="521">
        <v>1</v>
      </c>
      <c r="H218" s="506" t="s">
        <v>135</v>
      </c>
      <c r="I218" s="35">
        <v>1924.3184060074266</v>
      </c>
      <c r="J218" s="34">
        <f>I218*100</f>
        <v>192431.84060074267</v>
      </c>
      <c r="K218" s="449"/>
    </row>
    <row r="219" spans="1:14" s="26" customFormat="1" ht="27.75" customHeight="1" x14ac:dyDescent="0.3">
      <c r="A219" s="798"/>
      <c r="B219" s="521"/>
      <c r="C219" s="521">
        <v>79</v>
      </c>
      <c r="D219" s="25"/>
      <c r="E219" s="521">
        <v>1</v>
      </c>
      <c r="F219" s="521" t="s">
        <v>136</v>
      </c>
      <c r="G219" s="521">
        <v>4</v>
      </c>
      <c r="H219" s="506" t="s">
        <v>137</v>
      </c>
      <c r="I219" s="35">
        <v>113.88</v>
      </c>
      <c r="J219" s="34">
        <f>I219*100</f>
        <v>11388</v>
      </c>
      <c r="K219" s="449"/>
    </row>
    <row r="220" spans="1:14" ht="23.1" customHeight="1" x14ac:dyDescent="0.3">
      <c r="A220" s="799" t="s">
        <v>123</v>
      </c>
      <c r="B220" s="799"/>
      <c r="C220" s="799"/>
      <c r="D220" s="799"/>
      <c r="E220" s="799"/>
      <c r="F220" s="799"/>
      <c r="G220" s="799"/>
      <c r="H220" s="799"/>
      <c r="I220" s="799"/>
      <c r="J220" s="44">
        <f>SUM(J218:J219)</f>
        <v>203819.84060074267</v>
      </c>
    </row>
    <row r="221" spans="1:14" s="57" customFormat="1" ht="24.95" customHeight="1" x14ac:dyDescent="0.3">
      <c r="A221" s="800" t="s">
        <v>138</v>
      </c>
      <c r="B221" s="801"/>
      <c r="C221" s="801"/>
      <c r="D221" s="801"/>
      <c r="E221" s="801"/>
      <c r="F221" s="801"/>
      <c r="G221" s="801"/>
      <c r="H221" s="801"/>
      <c r="I221" s="802"/>
      <c r="J221" s="44">
        <v>482071.55</v>
      </c>
      <c r="K221" s="449"/>
      <c r="N221" s="453">
        <v>14844.96</v>
      </c>
    </row>
    <row r="222" spans="1:14" ht="24.95" customHeight="1" x14ac:dyDescent="0.3">
      <c r="A222" s="650" t="s">
        <v>81</v>
      </c>
      <c r="B222" s="650"/>
      <c r="C222" s="650"/>
      <c r="D222" s="650"/>
      <c r="E222" s="650"/>
      <c r="F222" s="650"/>
      <c r="G222" s="650"/>
      <c r="H222" s="650"/>
      <c r="I222" s="650"/>
      <c r="J222" s="44">
        <f>SUM(J220:J221)</f>
        <v>685891.39060074266</v>
      </c>
      <c r="N222" s="453">
        <f>J222-N221</f>
        <v>671046.43060074269</v>
      </c>
    </row>
    <row r="223" spans="1:14" ht="62.25" customHeight="1" thickBot="1" x14ac:dyDescent="0.35">
      <c r="A223" s="711" t="s">
        <v>567</v>
      </c>
      <c r="B223" s="712"/>
      <c r="C223" s="712"/>
      <c r="D223" s="712"/>
      <c r="E223" s="712"/>
      <c r="F223" s="712"/>
      <c r="G223" s="712"/>
      <c r="H223" s="712"/>
      <c r="I223" s="712"/>
      <c r="J223" s="712"/>
    </row>
    <row r="224" spans="1:14" s="401" customFormat="1" ht="24" customHeight="1" thickBot="1" x14ac:dyDescent="0.35">
      <c r="A224" s="448" t="s">
        <v>652</v>
      </c>
      <c r="B224" s="558"/>
      <c r="C224" s="558"/>
      <c r="D224" s="558"/>
      <c r="E224" s="558"/>
      <c r="F224" s="558"/>
      <c r="G224" s="558"/>
      <c r="H224" s="558"/>
      <c r="I224" s="558"/>
      <c r="J224" s="558"/>
      <c r="K224" s="449"/>
    </row>
    <row r="225" spans="1:13" s="401" customFormat="1" ht="24" customHeight="1" x14ac:dyDescent="0.3">
      <c r="A225" s="629" t="s">
        <v>595</v>
      </c>
      <c r="B225" s="630"/>
      <c r="C225" s="630"/>
      <c r="D225" s="630"/>
      <c r="E225" s="630"/>
      <c r="F225" s="630"/>
      <c r="G225" s="630"/>
      <c r="H225" s="630"/>
      <c r="I225" s="631"/>
      <c r="J225" s="380">
        <v>671046.43213059765</v>
      </c>
      <c r="K225" s="449"/>
      <c r="M225" s="556">
        <v>671046.43213059765</v>
      </c>
    </row>
    <row r="226" spans="1:13" s="401" customFormat="1" ht="24" customHeight="1" x14ac:dyDescent="0.3">
      <c r="A226" s="632" t="s">
        <v>597</v>
      </c>
      <c r="B226" s="633"/>
      <c r="C226" s="633"/>
      <c r="D226" s="633"/>
      <c r="E226" s="633"/>
      <c r="F226" s="633"/>
      <c r="G226" s="633"/>
      <c r="H226" s="633"/>
      <c r="I226" s="634"/>
      <c r="J226" s="381">
        <v>14844.96</v>
      </c>
      <c r="K226" s="449"/>
    </row>
    <row r="227" spans="1:13" s="401" customFormat="1" ht="24" customHeight="1" thickBot="1" x14ac:dyDescent="0.35">
      <c r="A227" s="635" t="s">
        <v>598</v>
      </c>
      <c r="B227" s="636"/>
      <c r="C227" s="636"/>
      <c r="D227" s="636"/>
      <c r="E227" s="636"/>
      <c r="F227" s="636"/>
      <c r="G227" s="636"/>
      <c r="H227" s="636"/>
      <c r="I227" s="637"/>
      <c r="J227" s="382">
        <v>0</v>
      </c>
      <c r="K227" s="449"/>
    </row>
    <row r="228" spans="1:13" s="401" customFormat="1" ht="24" customHeight="1" thickBot="1" x14ac:dyDescent="0.35">
      <c r="A228" s="638" t="s">
        <v>599</v>
      </c>
      <c r="B228" s="639"/>
      <c r="C228" s="639"/>
      <c r="D228" s="639"/>
      <c r="E228" s="639"/>
      <c r="F228" s="639"/>
      <c r="G228" s="639"/>
      <c r="H228" s="639"/>
      <c r="I228" s="640"/>
      <c r="J228" s="403">
        <f>+J225+J226+J227</f>
        <v>685891.39213059761</v>
      </c>
      <c r="K228" s="449"/>
    </row>
    <row r="229" spans="1:13" s="544" customFormat="1" ht="26.25" customHeight="1" x14ac:dyDescent="0.3">
      <c r="A229" s="573"/>
      <c r="B229" s="573"/>
      <c r="C229" s="573"/>
      <c r="D229" s="573"/>
      <c r="E229" s="573"/>
      <c r="F229" s="573"/>
      <c r="G229" s="573"/>
      <c r="H229" s="573"/>
      <c r="I229" s="573"/>
      <c r="J229" s="574"/>
      <c r="K229" s="451"/>
    </row>
    <row r="230" spans="1:13" ht="26.45" customHeight="1" x14ac:dyDescent="0.4">
      <c r="A230" s="738" t="s">
        <v>93</v>
      </c>
      <c r="B230" s="738"/>
      <c r="C230" s="738"/>
      <c r="D230" s="738"/>
      <c r="E230" s="738"/>
      <c r="F230" s="738"/>
      <c r="G230" s="738"/>
      <c r="H230" s="738"/>
      <c r="I230" s="738"/>
      <c r="J230" s="738"/>
    </row>
    <row r="231" spans="1:13" ht="25.5" customHeight="1" x14ac:dyDescent="0.3">
      <c r="A231" s="808" t="s">
        <v>407</v>
      </c>
      <c r="B231" s="808"/>
      <c r="C231" s="808"/>
      <c r="D231" s="808"/>
      <c r="E231" s="808"/>
      <c r="F231" s="808"/>
      <c r="G231" s="808"/>
      <c r="H231" s="808"/>
      <c r="I231" s="808"/>
      <c r="J231" s="808"/>
    </row>
    <row r="232" spans="1:13" x14ac:dyDescent="0.3">
      <c r="A232" s="713" t="s">
        <v>532</v>
      </c>
      <c r="B232" s="713"/>
      <c r="C232" s="713"/>
      <c r="D232" s="713"/>
      <c r="E232" s="713"/>
      <c r="F232" s="713"/>
      <c r="G232" s="713"/>
      <c r="H232" s="713"/>
      <c r="I232" s="713"/>
      <c r="J232" s="713"/>
    </row>
    <row r="233" spans="1:13" ht="20.25" customHeight="1" x14ac:dyDescent="0.3">
      <c r="A233" s="65"/>
      <c r="B233" s="65"/>
      <c r="C233" s="65"/>
      <c r="D233" s="65"/>
      <c r="E233" s="65"/>
      <c r="F233" s="65"/>
      <c r="G233" s="65"/>
      <c r="H233" s="65"/>
      <c r="I233" s="90"/>
      <c r="J233" s="94"/>
    </row>
    <row r="234" spans="1:13" s="24" customFormat="1" ht="22.5" customHeight="1" x14ac:dyDescent="0.25">
      <c r="A234" s="651" t="s">
        <v>50</v>
      </c>
      <c r="B234" s="651" t="s">
        <v>51</v>
      </c>
      <c r="C234" s="704" t="s">
        <v>52</v>
      </c>
      <c r="D234" s="705"/>
      <c r="E234" s="647" t="s">
        <v>94</v>
      </c>
      <c r="F234" s="779" t="s">
        <v>95</v>
      </c>
      <c r="G234" s="651" t="s">
        <v>55</v>
      </c>
      <c r="H234" s="654" t="s">
        <v>96</v>
      </c>
      <c r="I234" s="50" t="s">
        <v>97</v>
      </c>
      <c r="J234" s="682" t="s">
        <v>58</v>
      </c>
      <c r="K234" s="452"/>
    </row>
    <row r="235" spans="1:13" s="26" customFormat="1" ht="18.75" customHeight="1" x14ac:dyDescent="0.3">
      <c r="A235" s="653"/>
      <c r="B235" s="653"/>
      <c r="C235" s="25" t="s">
        <v>59</v>
      </c>
      <c r="D235" s="25" t="s">
        <v>60</v>
      </c>
      <c r="E235" s="706"/>
      <c r="F235" s="780"/>
      <c r="G235" s="653"/>
      <c r="H235" s="655"/>
      <c r="I235" s="51" t="s">
        <v>98</v>
      </c>
      <c r="J235" s="683"/>
      <c r="K235" s="449"/>
    </row>
    <row r="236" spans="1:13" s="517" customFormat="1" ht="31.5" customHeight="1" x14ac:dyDescent="0.25">
      <c r="A236" s="484"/>
      <c r="B236" s="484">
        <v>63</v>
      </c>
      <c r="C236" s="522">
        <v>1085</v>
      </c>
      <c r="D236" s="95"/>
      <c r="E236" s="95"/>
      <c r="F236" s="490" t="s">
        <v>139</v>
      </c>
      <c r="G236" s="95"/>
      <c r="H236" s="95"/>
      <c r="I236" s="96"/>
      <c r="J236" s="97"/>
      <c r="K236" s="454"/>
    </row>
    <row r="237" spans="1:13" s="517" customFormat="1" ht="31.5" customHeight="1" x14ac:dyDescent="0.25">
      <c r="A237" s="496"/>
      <c r="B237" s="484">
        <v>63</v>
      </c>
      <c r="C237" s="522">
        <v>1085</v>
      </c>
      <c r="D237" s="95">
        <v>2</v>
      </c>
      <c r="E237" s="95">
        <v>2</v>
      </c>
      <c r="F237" s="490" t="s">
        <v>126</v>
      </c>
      <c r="G237" s="95">
        <v>3</v>
      </c>
      <c r="H237" s="95" t="s">
        <v>140</v>
      </c>
      <c r="I237" s="96">
        <v>219.8</v>
      </c>
      <c r="J237" s="97">
        <f>I237*34</f>
        <v>7473.2000000000007</v>
      </c>
      <c r="K237" s="454"/>
    </row>
    <row r="238" spans="1:13" s="517" customFormat="1" ht="31.5" customHeight="1" x14ac:dyDescent="0.25">
      <c r="A238" s="803" t="s">
        <v>141</v>
      </c>
      <c r="B238" s="647">
        <v>62</v>
      </c>
      <c r="C238" s="805">
        <v>1359</v>
      </c>
      <c r="D238" s="95">
        <v>1</v>
      </c>
      <c r="E238" s="95"/>
      <c r="F238" s="490"/>
      <c r="G238" s="95"/>
      <c r="H238" s="95"/>
      <c r="I238" s="96"/>
      <c r="J238" s="97"/>
      <c r="K238" s="454"/>
    </row>
    <row r="239" spans="1:13" s="517" customFormat="1" ht="31.5" customHeight="1" x14ac:dyDescent="0.25">
      <c r="A239" s="803"/>
      <c r="B239" s="729"/>
      <c r="C239" s="806"/>
      <c r="D239" s="95">
        <v>2</v>
      </c>
      <c r="E239" s="95">
        <v>2</v>
      </c>
      <c r="F239" s="490" t="s">
        <v>126</v>
      </c>
      <c r="G239" s="95">
        <v>3</v>
      </c>
      <c r="H239" s="95" t="s">
        <v>142</v>
      </c>
      <c r="I239" s="96">
        <v>471.01</v>
      </c>
      <c r="J239" s="97">
        <f t="shared" ref="J239:J244" si="0">I239*34</f>
        <v>16014.34</v>
      </c>
      <c r="K239" s="454"/>
    </row>
    <row r="240" spans="1:13" s="517" customFormat="1" ht="31.5" customHeight="1" x14ac:dyDescent="0.25">
      <c r="A240" s="803"/>
      <c r="B240" s="729"/>
      <c r="C240" s="806"/>
      <c r="D240" s="95">
        <v>3</v>
      </c>
      <c r="E240" s="95">
        <v>2</v>
      </c>
      <c r="F240" s="490" t="s">
        <v>126</v>
      </c>
      <c r="G240" s="95">
        <v>3</v>
      </c>
      <c r="H240" s="95" t="s">
        <v>143</v>
      </c>
      <c r="I240" s="96">
        <v>502.41</v>
      </c>
      <c r="J240" s="97">
        <f t="shared" si="0"/>
        <v>17081.940000000002</v>
      </c>
      <c r="K240" s="454"/>
    </row>
    <row r="241" spans="1:12" s="517" customFormat="1" ht="31.5" customHeight="1" x14ac:dyDescent="0.25">
      <c r="A241" s="803"/>
      <c r="B241" s="729"/>
      <c r="C241" s="806"/>
      <c r="D241" s="95">
        <v>4</v>
      </c>
      <c r="E241" s="95">
        <v>2</v>
      </c>
      <c r="F241" s="490" t="s">
        <v>126</v>
      </c>
      <c r="G241" s="95">
        <v>3</v>
      </c>
      <c r="H241" s="95" t="s">
        <v>144</v>
      </c>
      <c r="I241" s="96">
        <v>596.61</v>
      </c>
      <c r="J241" s="97">
        <f t="shared" si="0"/>
        <v>20284.740000000002</v>
      </c>
      <c r="K241" s="454"/>
    </row>
    <row r="242" spans="1:12" s="517" customFormat="1" ht="31.5" customHeight="1" x14ac:dyDescent="0.25">
      <c r="A242" s="803"/>
      <c r="B242" s="729"/>
      <c r="C242" s="806"/>
      <c r="D242" s="95">
        <v>5</v>
      </c>
      <c r="E242" s="95">
        <v>2</v>
      </c>
      <c r="F242" s="490" t="s">
        <v>126</v>
      </c>
      <c r="G242" s="95">
        <v>3</v>
      </c>
      <c r="H242" s="95" t="s">
        <v>145</v>
      </c>
      <c r="I242" s="96">
        <v>596.61</v>
      </c>
      <c r="J242" s="97">
        <f t="shared" si="0"/>
        <v>20284.740000000002</v>
      </c>
      <c r="K242" s="454"/>
    </row>
    <row r="243" spans="1:12" s="517" customFormat="1" ht="31.5" customHeight="1" x14ac:dyDescent="0.25">
      <c r="A243" s="803"/>
      <c r="B243" s="729"/>
      <c r="C243" s="806"/>
      <c r="D243" s="95">
        <v>6</v>
      </c>
      <c r="E243" s="95">
        <v>2</v>
      </c>
      <c r="F243" s="490" t="s">
        <v>126</v>
      </c>
      <c r="G243" s="95">
        <v>3</v>
      </c>
      <c r="H243" s="95" t="s">
        <v>144</v>
      </c>
      <c r="I243" s="96">
        <v>596.61</v>
      </c>
      <c r="J243" s="97">
        <f t="shared" si="0"/>
        <v>20284.740000000002</v>
      </c>
      <c r="K243" s="454"/>
    </row>
    <row r="244" spans="1:12" s="517" customFormat="1" ht="31.5" customHeight="1" x14ac:dyDescent="0.25">
      <c r="A244" s="803"/>
      <c r="B244" s="729"/>
      <c r="C244" s="806"/>
      <c r="D244" s="95">
        <v>7</v>
      </c>
      <c r="E244" s="95">
        <v>2</v>
      </c>
      <c r="F244" s="490" t="s">
        <v>126</v>
      </c>
      <c r="G244" s="95">
        <v>3</v>
      </c>
      <c r="H244" s="95" t="s">
        <v>144</v>
      </c>
      <c r="I244" s="96">
        <v>596.61</v>
      </c>
      <c r="J244" s="97">
        <f t="shared" si="0"/>
        <v>20284.740000000002</v>
      </c>
      <c r="K244" s="454"/>
    </row>
    <row r="245" spans="1:12" s="517" customFormat="1" ht="31.5" customHeight="1" x14ac:dyDescent="0.25">
      <c r="A245" s="804"/>
      <c r="B245" s="706"/>
      <c r="C245" s="807"/>
      <c r="D245" s="95">
        <v>8</v>
      </c>
      <c r="E245" s="95"/>
      <c r="F245" s="490" t="s">
        <v>89</v>
      </c>
      <c r="G245" s="95"/>
      <c r="H245" s="95" t="s">
        <v>146</v>
      </c>
      <c r="I245" s="96"/>
      <c r="J245" s="97"/>
      <c r="K245" s="454"/>
    </row>
    <row r="246" spans="1:12" s="517" customFormat="1" ht="27.75" customHeight="1" x14ac:dyDescent="0.25">
      <c r="A246" s="728" t="s">
        <v>147</v>
      </c>
      <c r="B246" s="728"/>
      <c r="C246" s="728"/>
      <c r="D246" s="728"/>
      <c r="E246" s="728"/>
      <c r="F246" s="728"/>
      <c r="G246" s="728"/>
      <c r="H246" s="728"/>
      <c r="I246" s="728"/>
      <c r="J246" s="269">
        <f>SUM(J237:J245)</f>
        <v>121708.44000000002</v>
      </c>
      <c r="K246" s="454"/>
    </row>
    <row r="247" spans="1:12" s="57" customFormat="1" ht="24.95" customHeight="1" x14ac:dyDescent="0.3">
      <c r="A247" s="800" t="s">
        <v>540</v>
      </c>
      <c r="B247" s="801"/>
      <c r="C247" s="801"/>
      <c r="D247" s="801"/>
      <c r="E247" s="801"/>
      <c r="F247" s="801"/>
      <c r="G247" s="801"/>
      <c r="H247" s="801"/>
      <c r="I247" s="802"/>
      <c r="J247" s="44">
        <v>44677.62</v>
      </c>
      <c r="K247" s="449"/>
    </row>
    <row r="248" spans="1:12" ht="24.95" customHeight="1" x14ac:dyDescent="0.3">
      <c r="A248" s="650" t="s">
        <v>81</v>
      </c>
      <c r="B248" s="650"/>
      <c r="C248" s="650"/>
      <c r="D248" s="650"/>
      <c r="E248" s="650"/>
      <c r="F248" s="650"/>
      <c r="G248" s="650"/>
      <c r="H248" s="650"/>
      <c r="I248" s="650"/>
      <c r="J248" s="44">
        <f>SUM(J246:J247)</f>
        <v>166386.06000000003</v>
      </c>
      <c r="K248" s="453"/>
    </row>
    <row r="249" spans="1:12" ht="36.75" customHeight="1" thickBot="1" x14ac:dyDescent="0.35">
      <c r="A249" s="711" t="s">
        <v>541</v>
      </c>
      <c r="B249" s="712"/>
      <c r="C249" s="712"/>
      <c r="D249" s="712"/>
      <c r="E249" s="712"/>
      <c r="F249" s="712"/>
      <c r="G249" s="712"/>
      <c r="H249" s="712"/>
      <c r="I249" s="712"/>
      <c r="J249" s="712"/>
    </row>
    <row r="250" spans="1:12" s="401" customFormat="1" ht="24" customHeight="1" thickBot="1" x14ac:dyDescent="0.35">
      <c r="A250" s="448" t="s">
        <v>653</v>
      </c>
      <c r="B250" s="558"/>
      <c r="C250" s="558"/>
      <c r="D250" s="558"/>
      <c r="E250" s="558"/>
      <c r="F250" s="558"/>
      <c r="G250" s="558"/>
      <c r="H250" s="558"/>
      <c r="I250" s="558"/>
      <c r="J250" s="558"/>
      <c r="K250" s="449"/>
    </row>
    <row r="251" spans="1:12" s="401" customFormat="1" ht="24" customHeight="1" x14ac:dyDescent="0.3">
      <c r="A251" s="629" t="s">
        <v>595</v>
      </c>
      <c r="B251" s="630"/>
      <c r="C251" s="630"/>
      <c r="D251" s="630"/>
      <c r="E251" s="630"/>
      <c r="F251" s="630"/>
      <c r="G251" s="630"/>
      <c r="H251" s="630"/>
      <c r="I251" s="631"/>
      <c r="J251" s="380">
        <v>166386.06</v>
      </c>
      <c r="K251" s="449"/>
      <c r="L251" s="400">
        <v>166386.06</v>
      </c>
    </row>
    <row r="252" spans="1:12" s="401" customFormat="1" ht="24" customHeight="1" x14ac:dyDescent="0.3">
      <c r="A252" s="632" t="s">
        <v>597</v>
      </c>
      <c r="B252" s="633"/>
      <c r="C252" s="633"/>
      <c r="D252" s="633"/>
      <c r="E252" s="633"/>
      <c r="F252" s="633"/>
      <c r="G252" s="633"/>
      <c r="H252" s="633"/>
      <c r="I252" s="634"/>
      <c r="J252" s="381">
        <v>0</v>
      </c>
      <c r="K252" s="449"/>
    </row>
    <row r="253" spans="1:12" s="401" customFormat="1" ht="24" customHeight="1" thickBot="1" x14ac:dyDescent="0.35">
      <c r="A253" s="635" t="s">
        <v>598</v>
      </c>
      <c r="B253" s="636"/>
      <c r="C253" s="636"/>
      <c r="D253" s="636"/>
      <c r="E253" s="636"/>
      <c r="F253" s="636"/>
      <c r="G253" s="636"/>
      <c r="H253" s="636"/>
      <c r="I253" s="637"/>
      <c r="J253" s="382">
        <v>0</v>
      </c>
      <c r="K253" s="449"/>
    </row>
    <row r="254" spans="1:12" s="401" customFormat="1" ht="24" customHeight="1" thickBot="1" x14ac:dyDescent="0.35">
      <c r="A254" s="638" t="s">
        <v>599</v>
      </c>
      <c r="B254" s="639"/>
      <c r="C254" s="639"/>
      <c r="D254" s="639"/>
      <c r="E254" s="639"/>
      <c r="F254" s="639"/>
      <c r="G254" s="639"/>
      <c r="H254" s="639"/>
      <c r="I254" s="640"/>
      <c r="J254" s="403">
        <f>+J251+J252+J253</f>
        <v>166386.06</v>
      </c>
      <c r="K254" s="449"/>
    </row>
    <row r="255" spans="1:12" ht="15.75" customHeight="1" x14ac:dyDescent="0.3">
      <c r="A255" s="481"/>
      <c r="B255" s="547"/>
      <c r="C255" s="547"/>
      <c r="D255" s="547"/>
      <c r="E255" s="547"/>
      <c r="F255" s="547"/>
      <c r="G255" s="547"/>
      <c r="H255" s="547"/>
      <c r="I255" s="547"/>
      <c r="J255" s="547"/>
    </row>
    <row r="256" spans="1:12" ht="26.45" customHeight="1" x14ac:dyDescent="0.4">
      <c r="A256" s="738" t="s">
        <v>93</v>
      </c>
      <c r="B256" s="738"/>
      <c r="C256" s="738"/>
      <c r="D256" s="738"/>
      <c r="E256" s="738"/>
      <c r="F256" s="738"/>
      <c r="G256" s="738"/>
      <c r="H256" s="738"/>
      <c r="I256" s="738"/>
      <c r="J256" s="738"/>
    </row>
    <row r="257" spans="1:11" ht="16.5" customHeight="1" x14ac:dyDescent="0.3">
      <c r="A257" s="720" t="s">
        <v>408</v>
      </c>
      <c r="B257" s="720"/>
      <c r="C257" s="720"/>
      <c r="D257" s="720"/>
      <c r="E257" s="720"/>
      <c r="F257" s="721"/>
      <c r="G257" s="721"/>
      <c r="H257" s="721"/>
      <c r="I257" s="721"/>
      <c r="J257" s="721"/>
    </row>
    <row r="258" spans="1:11" x14ac:dyDescent="0.3">
      <c r="A258" s="721" t="s">
        <v>409</v>
      </c>
      <c r="B258" s="721"/>
      <c r="C258" s="721"/>
      <c r="D258" s="721"/>
      <c r="E258" s="721"/>
      <c r="F258" s="721"/>
      <c r="G258" s="721"/>
      <c r="H258" s="721"/>
      <c r="J258" s="86"/>
    </row>
    <row r="259" spans="1:11" x14ac:dyDescent="0.3">
      <c r="A259" s="721" t="s">
        <v>148</v>
      </c>
      <c r="B259" s="721"/>
      <c r="C259" s="721"/>
      <c r="D259" s="721"/>
      <c r="E259" s="721"/>
      <c r="F259" s="721"/>
      <c r="G259" s="721"/>
      <c r="H259" s="721"/>
      <c r="I259" s="721"/>
      <c r="J259" s="721"/>
    </row>
    <row r="260" spans="1:11" ht="16.5" customHeight="1" x14ac:dyDescent="0.3">
      <c r="A260" s="26"/>
      <c r="B260" s="26"/>
      <c r="C260" s="26"/>
      <c r="D260" s="26"/>
      <c r="E260" s="26"/>
      <c r="F260" s="26"/>
      <c r="G260" s="26"/>
      <c r="H260" s="85"/>
      <c r="J260" s="86"/>
    </row>
    <row r="261" spans="1:11" s="24" customFormat="1" ht="19.5" customHeight="1" x14ac:dyDescent="0.25">
      <c r="A261" s="651" t="s">
        <v>50</v>
      </c>
      <c r="B261" s="651" t="s">
        <v>51</v>
      </c>
      <c r="C261" s="704" t="s">
        <v>52</v>
      </c>
      <c r="D261" s="705"/>
      <c r="E261" s="647" t="s">
        <v>94</v>
      </c>
      <c r="F261" s="651" t="s">
        <v>95</v>
      </c>
      <c r="G261" s="651" t="s">
        <v>55</v>
      </c>
      <c r="H261" s="654" t="s">
        <v>96</v>
      </c>
      <c r="I261" s="50" t="s">
        <v>97</v>
      </c>
      <c r="J261" s="682" t="s">
        <v>58</v>
      </c>
      <c r="K261" s="452"/>
    </row>
    <row r="262" spans="1:11" s="26" customFormat="1" ht="17.25" customHeight="1" x14ac:dyDescent="0.3">
      <c r="A262" s="653"/>
      <c r="B262" s="653"/>
      <c r="C262" s="25" t="s">
        <v>59</v>
      </c>
      <c r="D262" s="25" t="s">
        <v>60</v>
      </c>
      <c r="E262" s="706"/>
      <c r="F262" s="653"/>
      <c r="G262" s="653"/>
      <c r="H262" s="655"/>
      <c r="I262" s="51" t="s">
        <v>98</v>
      </c>
      <c r="J262" s="683"/>
      <c r="K262" s="449"/>
    </row>
    <row r="263" spans="1:11" s="26" customFormat="1" ht="30.75" customHeight="1" x14ac:dyDescent="0.3">
      <c r="A263" s="476" t="s">
        <v>149</v>
      </c>
      <c r="B263" s="714">
        <v>26</v>
      </c>
      <c r="C263" s="691">
        <v>477</v>
      </c>
      <c r="D263" s="521">
        <v>2</v>
      </c>
      <c r="E263" s="485">
        <v>2</v>
      </c>
      <c r="F263" s="476" t="s">
        <v>150</v>
      </c>
      <c r="G263" s="476"/>
      <c r="H263" s="98" t="s">
        <v>151</v>
      </c>
      <c r="I263" s="35">
        <v>288.64999999999998</v>
      </c>
      <c r="J263" s="493"/>
      <c r="K263" s="449"/>
    </row>
    <row r="264" spans="1:11" s="26" customFormat="1" ht="30.75" customHeight="1" x14ac:dyDescent="0.3">
      <c r="A264" s="575" t="s">
        <v>152</v>
      </c>
      <c r="B264" s="715"/>
      <c r="C264" s="691"/>
      <c r="D264" s="521">
        <v>4</v>
      </c>
      <c r="E264" s="521">
        <v>2</v>
      </c>
      <c r="F264" s="521" t="s">
        <v>150</v>
      </c>
      <c r="G264" s="521" t="s">
        <v>105</v>
      </c>
      <c r="H264" s="506" t="s">
        <v>153</v>
      </c>
      <c r="I264" s="35">
        <v>10156.120000000001</v>
      </c>
      <c r="J264" s="34"/>
      <c r="K264" s="449"/>
    </row>
    <row r="265" spans="1:11" s="26" customFormat="1" ht="30.75" customHeight="1" x14ac:dyDescent="0.3">
      <c r="A265" s="575" t="s">
        <v>154</v>
      </c>
      <c r="B265" s="715"/>
      <c r="C265" s="691"/>
      <c r="D265" s="521">
        <v>6</v>
      </c>
      <c r="E265" s="521">
        <v>2</v>
      </c>
      <c r="F265" s="521" t="s">
        <v>150</v>
      </c>
      <c r="G265" s="521" t="s">
        <v>105</v>
      </c>
      <c r="H265" s="506" t="s">
        <v>155</v>
      </c>
      <c r="I265" s="35">
        <v>2078.7399999999998</v>
      </c>
      <c r="J265" s="34"/>
      <c r="K265" s="449"/>
    </row>
    <row r="266" spans="1:11" s="26" customFormat="1" ht="30.75" customHeight="1" x14ac:dyDescent="0.3">
      <c r="A266" s="575" t="s">
        <v>154</v>
      </c>
      <c r="B266" s="715"/>
      <c r="C266" s="691"/>
      <c r="D266" s="521">
        <v>8</v>
      </c>
      <c r="E266" s="521"/>
      <c r="F266" s="521">
        <v>0</v>
      </c>
      <c r="G266" s="521"/>
      <c r="H266" s="506"/>
      <c r="I266" s="35"/>
      <c r="J266" s="87" t="s">
        <v>156</v>
      </c>
      <c r="K266" s="449"/>
    </row>
    <row r="267" spans="1:11" s="26" customFormat="1" ht="30.75" customHeight="1" x14ac:dyDescent="0.3">
      <c r="A267" s="575" t="s">
        <v>154</v>
      </c>
      <c r="B267" s="716"/>
      <c r="C267" s="691"/>
      <c r="D267" s="521">
        <v>9</v>
      </c>
      <c r="E267" s="521">
        <v>2</v>
      </c>
      <c r="F267" s="521" t="s">
        <v>100</v>
      </c>
      <c r="G267" s="521" t="s">
        <v>105</v>
      </c>
      <c r="H267" s="506" t="s">
        <v>157</v>
      </c>
      <c r="I267" s="35">
        <v>2091.65</v>
      </c>
      <c r="J267" s="42"/>
      <c r="K267" s="449"/>
    </row>
    <row r="268" spans="1:11" s="26" customFormat="1" ht="18.75" customHeight="1" x14ac:dyDescent="0.3">
      <c r="A268" s="717" t="s">
        <v>123</v>
      </c>
      <c r="B268" s="718"/>
      <c r="C268" s="718"/>
      <c r="D268" s="718"/>
      <c r="E268" s="718"/>
      <c r="F268" s="718"/>
      <c r="G268" s="718"/>
      <c r="H268" s="718"/>
      <c r="I268" s="719"/>
      <c r="J268" s="99">
        <v>1044477</v>
      </c>
      <c r="K268" s="449"/>
    </row>
    <row r="269" spans="1:11" s="462" customFormat="1" ht="27" customHeight="1" x14ac:dyDescent="0.25">
      <c r="A269" s="707" t="s">
        <v>158</v>
      </c>
      <c r="B269" s="707"/>
      <c r="C269" s="707"/>
      <c r="D269" s="707"/>
      <c r="E269" s="707"/>
      <c r="F269" s="707"/>
      <c r="G269" s="707"/>
      <c r="H269" s="707"/>
      <c r="I269" s="707"/>
      <c r="J269" s="79">
        <v>2292703.7999999998</v>
      </c>
      <c r="K269" s="456"/>
    </row>
    <row r="270" spans="1:11" s="462" customFormat="1" ht="27" customHeight="1" x14ac:dyDescent="0.25">
      <c r="A270" s="707" t="s">
        <v>159</v>
      </c>
      <c r="B270" s="707"/>
      <c r="C270" s="707"/>
      <c r="D270" s="707"/>
      <c r="E270" s="707"/>
      <c r="F270" s="707"/>
      <c r="G270" s="707"/>
      <c r="H270" s="707"/>
      <c r="I270" s="707"/>
      <c r="J270" s="79">
        <v>838325.9</v>
      </c>
      <c r="K270" s="456"/>
    </row>
    <row r="271" spans="1:11" s="462" customFormat="1" ht="27" customHeight="1" x14ac:dyDescent="0.25">
      <c r="A271" s="707" t="s">
        <v>542</v>
      </c>
      <c r="B271" s="707"/>
      <c r="C271" s="707"/>
      <c r="D271" s="707"/>
      <c r="E271" s="707"/>
      <c r="F271" s="707"/>
      <c r="G271" s="707"/>
      <c r="H271" s="707"/>
      <c r="I271" s="707"/>
      <c r="J271" s="463">
        <v>46325.34</v>
      </c>
      <c r="K271" s="456"/>
    </row>
    <row r="272" spans="1:11" s="57" customFormat="1" ht="18.75" customHeight="1" thickBot="1" x14ac:dyDescent="0.35">
      <c r="A272" s="708" t="s">
        <v>160</v>
      </c>
      <c r="B272" s="709"/>
      <c r="C272" s="709"/>
      <c r="D272" s="709"/>
      <c r="E272" s="709"/>
      <c r="F272" s="709"/>
      <c r="G272" s="709"/>
      <c r="H272" s="709"/>
      <c r="I272" s="710"/>
      <c r="J272" s="461">
        <f>SUM(J268:J271)</f>
        <v>4221832.04</v>
      </c>
      <c r="K272" s="453"/>
    </row>
    <row r="273" spans="1:13" ht="54" customHeight="1" x14ac:dyDescent="0.3">
      <c r="A273" s="711" t="s">
        <v>543</v>
      </c>
      <c r="B273" s="712"/>
      <c r="C273" s="712"/>
      <c r="D273" s="712"/>
      <c r="E273" s="712"/>
      <c r="F273" s="712"/>
      <c r="G273" s="712"/>
      <c r="H273" s="712"/>
      <c r="I273" s="712"/>
      <c r="J273" s="712"/>
    </row>
    <row r="274" spans="1:13" ht="18" customHeight="1" thickBot="1" x14ac:dyDescent="0.35">
      <c r="A274" s="481"/>
      <c r="B274" s="547"/>
      <c r="C274" s="547"/>
      <c r="D274" s="547"/>
      <c r="E274" s="547"/>
      <c r="F274" s="547"/>
      <c r="G274" s="547"/>
      <c r="H274" s="547"/>
      <c r="I274" s="547"/>
      <c r="J274" s="547"/>
    </row>
    <row r="275" spans="1:13" s="401" customFormat="1" ht="24" customHeight="1" thickBot="1" x14ac:dyDescent="0.35">
      <c r="A275" s="448" t="s">
        <v>654</v>
      </c>
      <c r="B275" s="558"/>
      <c r="C275" s="558"/>
      <c r="D275" s="558"/>
      <c r="E275" s="558"/>
      <c r="F275" s="558"/>
      <c r="G275" s="558"/>
      <c r="H275" s="558"/>
      <c r="I275" s="558"/>
      <c r="J275" s="558"/>
      <c r="K275" s="449"/>
    </row>
    <row r="276" spans="1:13" s="401" customFormat="1" ht="24" customHeight="1" x14ac:dyDescent="0.3">
      <c r="A276" s="629" t="s">
        <v>595</v>
      </c>
      <c r="B276" s="630"/>
      <c r="C276" s="630"/>
      <c r="D276" s="630"/>
      <c r="E276" s="630"/>
      <c r="F276" s="630"/>
      <c r="G276" s="630"/>
      <c r="H276" s="630"/>
      <c r="I276" s="631"/>
      <c r="J276" s="380">
        <v>3894347.6574238101</v>
      </c>
      <c r="K276" s="449" t="s">
        <v>596</v>
      </c>
      <c r="L276" s="400"/>
      <c r="M276" s="408">
        <v>3894347.6574238101</v>
      </c>
    </row>
    <row r="277" spans="1:13" s="401" customFormat="1" ht="24" customHeight="1" x14ac:dyDescent="0.3">
      <c r="A277" s="632" t="s">
        <v>597</v>
      </c>
      <c r="B277" s="633"/>
      <c r="C277" s="633"/>
      <c r="D277" s="633"/>
      <c r="E277" s="633"/>
      <c r="F277" s="633"/>
      <c r="G277" s="633"/>
      <c r="H277" s="633"/>
      <c r="I277" s="634"/>
      <c r="J277" s="381">
        <v>0</v>
      </c>
      <c r="K277" s="449"/>
    </row>
    <row r="278" spans="1:13" s="401" customFormat="1" ht="24" customHeight="1" thickBot="1" x14ac:dyDescent="0.35">
      <c r="A278" s="635" t="s">
        <v>598</v>
      </c>
      <c r="B278" s="636"/>
      <c r="C278" s="636"/>
      <c r="D278" s="636"/>
      <c r="E278" s="636"/>
      <c r="F278" s="636"/>
      <c r="G278" s="636"/>
      <c r="H278" s="636"/>
      <c r="I278" s="637"/>
      <c r="J278" s="382">
        <v>0</v>
      </c>
      <c r="K278" s="449"/>
    </row>
    <row r="279" spans="1:13" s="401" customFormat="1" ht="24" customHeight="1" x14ac:dyDescent="0.3">
      <c r="A279" s="641" t="s">
        <v>599</v>
      </c>
      <c r="B279" s="642"/>
      <c r="C279" s="642"/>
      <c r="D279" s="642"/>
      <c r="E279" s="642"/>
      <c r="F279" s="642"/>
      <c r="G279" s="642"/>
      <c r="H279" s="642"/>
      <c r="I279" s="643"/>
      <c r="J279" s="383">
        <f>+J276+J277+J278</f>
        <v>3894347.6574238101</v>
      </c>
      <c r="K279" s="449"/>
    </row>
    <row r="280" spans="1:13" s="401" customFormat="1" ht="102" customHeight="1" x14ac:dyDescent="0.3">
      <c r="A280" s="669" t="s">
        <v>611</v>
      </c>
      <c r="B280" s="670"/>
      <c r="C280" s="670"/>
      <c r="D280" s="670"/>
      <c r="E280" s="670"/>
      <c r="F280" s="670"/>
      <c r="G280" s="670"/>
      <c r="H280" s="670"/>
      <c r="I280" s="670"/>
      <c r="J280" s="671"/>
      <c r="K280" s="449"/>
    </row>
    <row r="281" spans="1:13" s="384" customFormat="1" ht="26.45" customHeight="1" x14ac:dyDescent="0.3">
      <c r="A281" s="722" t="s">
        <v>49</v>
      </c>
      <c r="B281" s="722"/>
      <c r="C281" s="722"/>
      <c r="D281" s="722"/>
      <c r="E281" s="722"/>
      <c r="F281" s="722"/>
      <c r="G281" s="722"/>
      <c r="H281" s="722"/>
      <c r="I281" s="722"/>
      <c r="J281" s="722"/>
      <c r="K281" s="449"/>
    </row>
    <row r="282" spans="1:13" s="102" customFormat="1" ht="18.75" customHeight="1" x14ac:dyDescent="0.3">
      <c r="A282" s="720" t="s">
        <v>410</v>
      </c>
      <c r="B282" s="720"/>
      <c r="C282" s="720"/>
      <c r="D282" s="720"/>
      <c r="E282" s="720"/>
      <c r="F282" s="721"/>
      <c r="G282" s="721"/>
      <c r="H282" s="721"/>
      <c r="I282" s="721"/>
      <c r="J282" s="721"/>
      <c r="K282" s="449"/>
    </row>
    <row r="283" spans="1:13" ht="19.5" customHeight="1" x14ac:dyDescent="0.3">
      <c r="A283" s="713" t="s">
        <v>411</v>
      </c>
      <c r="B283" s="713"/>
      <c r="C283" s="713"/>
      <c r="D283" s="713"/>
      <c r="E283" s="713"/>
      <c r="F283" s="713"/>
      <c r="G283" s="713"/>
    </row>
    <row r="284" spans="1:13" ht="21.75" customHeight="1" x14ac:dyDescent="0.3">
      <c r="A284" s="713" t="s">
        <v>412</v>
      </c>
      <c r="B284" s="713"/>
      <c r="C284" s="713"/>
      <c r="D284" s="713"/>
      <c r="E284" s="713"/>
      <c r="F284" s="483"/>
    </row>
    <row r="285" spans="1:13" ht="12.75" customHeight="1" x14ac:dyDescent="0.3">
      <c r="A285" s="536"/>
      <c r="B285" s="536"/>
      <c r="C285" s="536"/>
      <c r="D285" s="536"/>
      <c r="E285" s="536"/>
      <c r="F285" s="536"/>
    </row>
    <row r="286" spans="1:13" x14ac:dyDescent="0.2">
      <c r="A286" s="651" t="s">
        <v>50</v>
      </c>
      <c r="B286" s="651" t="s">
        <v>51</v>
      </c>
      <c r="C286" s="704" t="s">
        <v>52</v>
      </c>
      <c r="D286" s="705"/>
      <c r="E286" s="762" t="s">
        <v>53</v>
      </c>
      <c r="F286" s="651" t="s">
        <v>54</v>
      </c>
      <c r="G286" s="651" t="s">
        <v>55</v>
      </c>
      <c r="H286" s="678" t="s">
        <v>56</v>
      </c>
      <c r="I286" s="680" t="s">
        <v>57</v>
      </c>
      <c r="J286" s="682" t="s">
        <v>58</v>
      </c>
      <c r="K286" s="452"/>
    </row>
    <row r="287" spans="1:13" s="24" customFormat="1" ht="19.5" customHeight="1" x14ac:dyDescent="0.3">
      <c r="A287" s="653"/>
      <c r="B287" s="653"/>
      <c r="C287" s="521" t="s">
        <v>59</v>
      </c>
      <c r="D287" s="521" t="s">
        <v>60</v>
      </c>
      <c r="E287" s="763"/>
      <c r="F287" s="653"/>
      <c r="G287" s="653"/>
      <c r="H287" s="679"/>
      <c r="I287" s="681"/>
      <c r="J287" s="683"/>
      <c r="K287" s="464"/>
    </row>
    <row r="288" spans="1:13" s="128" customFormat="1" ht="19.5" customHeight="1" x14ac:dyDescent="0.3">
      <c r="A288" s="58" t="s">
        <v>161</v>
      </c>
      <c r="B288" s="27">
        <v>26</v>
      </c>
      <c r="C288" s="32">
        <v>164</v>
      </c>
      <c r="D288" s="32"/>
      <c r="E288" s="49" t="s">
        <v>162</v>
      </c>
      <c r="F288" s="103" t="s">
        <v>69</v>
      </c>
      <c r="G288" s="27">
        <v>3</v>
      </c>
      <c r="H288" s="29">
        <v>6.32</v>
      </c>
      <c r="I288" s="30">
        <v>7.9</v>
      </c>
      <c r="J288" s="29">
        <v>0</v>
      </c>
      <c r="K288" s="451"/>
    </row>
    <row r="289" spans="1:11" s="31" customFormat="1" ht="37.5" customHeight="1" x14ac:dyDescent="0.3">
      <c r="A289" s="58" t="s">
        <v>161</v>
      </c>
      <c r="B289" s="27">
        <v>26</v>
      </c>
      <c r="C289" s="32">
        <v>172</v>
      </c>
      <c r="D289" s="32"/>
      <c r="E289" s="104" t="s">
        <v>163</v>
      </c>
      <c r="F289" s="103" t="s">
        <v>164</v>
      </c>
      <c r="G289" s="27" t="s">
        <v>105</v>
      </c>
      <c r="H289" s="29">
        <v>0.05</v>
      </c>
      <c r="I289" s="30">
        <v>0.02</v>
      </c>
      <c r="J289" s="29">
        <v>0</v>
      </c>
      <c r="K289" s="451"/>
    </row>
    <row r="290" spans="1:11" s="31" customFormat="1" ht="37.5" customHeight="1" x14ac:dyDescent="0.3">
      <c r="A290" s="58" t="s">
        <v>161</v>
      </c>
      <c r="B290" s="27">
        <v>26</v>
      </c>
      <c r="C290" s="32">
        <v>223</v>
      </c>
      <c r="D290" s="32"/>
      <c r="E290" s="104" t="s">
        <v>165</v>
      </c>
      <c r="F290" s="103" t="s">
        <v>69</v>
      </c>
      <c r="G290" s="27">
        <v>3</v>
      </c>
      <c r="H290" s="29">
        <v>1.21</v>
      </c>
      <c r="I290" s="30">
        <v>1.31</v>
      </c>
      <c r="J290" s="29">
        <v>0</v>
      </c>
      <c r="K290" s="451"/>
    </row>
    <row r="291" spans="1:11" s="31" customFormat="1" ht="37.5" customHeight="1" x14ac:dyDescent="0.3">
      <c r="A291" s="58" t="s">
        <v>161</v>
      </c>
      <c r="B291" s="27">
        <v>26</v>
      </c>
      <c r="C291" s="32">
        <v>347</v>
      </c>
      <c r="D291" s="32"/>
      <c r="E291" s="104" t="s">
        <v>166</v>
      </c>
      <c r="F291" s="103" t="s">
        <v>167</v>
      </c>
      <c r="G291" s="27"/>
      <c r="H291" s="29"/>
      <c r="I291" s="30"/>
      <c r="J291" s="29">
        <v>0</v>
      </c>
      <c r="K291" s="451"/>
    </row>
    <row r="292" spans="1:11" s="31" customFormat="1" ht="37.5" customHeight="1" x14ac:dyDescent="0.3">
      <c r="A292" s="105"/>
      <c r="B292" s="106"/>
      <c r="C292" s="107"/>
      <c r="D292" s="107"/>
      <c r="E292" s="108"/>
      <c r="F292" s="525"/>
      <c r="G292" s="106"/>
      <c r="H292" s="109"/>
      <c r="I292" s="110"/>
      <c r="J292" s="465" t="s">
        <v>168</v>
      </c>
      <c r="K292" s="451"/>
    </row>
    <row r="293" spans="1:11" s="31" customFormat="1" ht="12.75" customHeight="1" x14ac:dyDescent="0.3">
      <c r="A293" s="819"/>
      <c r="B293" s="819"/>
      <c r="C293" s="819"/>
      <c r="D293" s="819"/>
      <c r="E293" s="819"/>
      <c r="F293" s="819"/>
      <c r="G293" s="819"/>
      <c r="H293" s="819"/>
      <c r="I293" s="819"/>
      <c r="J293" s="819"/>
      <c r="K293" s="449"/>
    </row>
    <row r="294" spans="1:11" ht="26.45" customHeight="1" x14ac:dyDescent="0.4">
      <c r="A294" s="761" t="s">
        <v>93</v>
      </c>
      <c r="B294" s="761"/>
      <c r="C294" s="761"/>
      <c r="D294" s="761"/>
      <c r="E294" s="761"/>
      <c r="F294" s="761"/>
      <c r="G294" s="761"/>
      <c r="H294" s="761"/>
      <c r="I294" s="761"/>
      <c r="J294" s="761"/>
    </row>
    <row r="295" spans="1:11" ht="17.25" customHeight="1" x14ac:dyDescent="0.3">
      <c r="A295" s="739" t="s">
        <v>413</v>
      </c>
      <c r="B295" s="739"/>
      <c r="C295" s="739"/>
      <c r="D295" s="739"/>
      <c r="E295" s="739"/>
      <c r="F295" s="713"/>
      <c r="G295" s="713"/>
      <c r="H295" s="713"/>
      <c r="I295" s="713"/>
      <c r="J295" s="713"/>
    </row>
    <row r="296" spans="1:11" ht="21.75" customHeight="1" x14ac:dyDescent="0.3">
      <c r="A296" s="23" t="s">
        <v>414</v>
      </c>
      <c r="K296" s="451"/>
    </row>
    <row r="297" spans="1:11" s="544" customFormat="1" x14ac:dyDescent="0.3">
      <c r="A297" s="713" t="s">
        <v>169</v>
      </c>
      <c r="B297" s="713"/>
      <c r="C297" s="713"/>
      <c r="D297" s="713"/>
      <c r="E297" s="713"/>
      <c r="F297" s="713"/>
      <c r="G297" s="713"/>
      <c r="H297" s="713"/>
      <c r="I297" s="713"/>
      <c r="J297" s="713"/>
      <c r="K297" s="449"/>
    </row>
    <row r="298" spans="1:11" ht="15.75" customHeight="1" x14ac:dyDescent="0.3">
      <c r="A298" s="651" t="s">
        <v>170</v>
      </c>
      <c r="B298" s="651" t="s">
        <v>51</v>
      </c>
      <c r="C298" s="704" t="s">
        <v>52</v>
      </c>
      <c r="D298" s="705"/>
      <c r="E298" s="647" t="s">
        <v>94</v>
      </c>
      <c r="F298" s="779" t="s">
        <v>95</v>
      </c>
      <c r="G298" s="651" t="s">
        <v>55</v>
      </c>
      <c r="H298" s="654" t="s">
        <v>96</v>
      </c>
      <c r="I298" s="50" t="s">
        <v>97</v>
      </c>
      <c r="J298" s="682" t="s">
        <v>58</v>
      </c>
    </row>
    <row r="299" spans="1:11" ht="15.75" customHeight="1" x14ac:dyDescent="0.3">
      <c r="A299" s="653"/>
      <c r="B299" s="653"/>
      <c r="C299" s="25" t="s">
        <v>59</v>
      </c>
      <c r="D299" s="25" t="s">
        <v>60</v>
      </c>
      <c r="E299" s="706"/>
      <c r="F299" s="780"/>
      <c r="G299" s="653"/>
      <c r="H299" s="655"/>
      <c r="I299" s="51" t="s">
        <v>98</v>
      </c>
      <c r="J299" s="683"/>
    </row>
    <row r="300" spans="1:11" x14ac:dyDescent="0.2">
      <c r="A300" s="484" t="s">
        <v>171</v>
      </c>
      <c r="B300" s="489">
        <v>69</v>
      </c>
      <c r="C300" s="111">
        <v>19</v>
      </c>
      <c r="D300" s="482">
        <v>1</v>
      </c>
      <c r="E300" s="489">
        <v>1</v>
      </c>
      <c r="F300" s="489" t="s">
        <v>119</v>
      </c>
      <c r="G300" s="489">
        <v>3</v>
      </c>
      <c r="H300" s="68" t="s">
        <v>172</v>
      </c>
      <c r="I300" s="112">
        <f>8750000/1936.27</f>
        <v>4518.9978670330065</v>
      </c>
      <c r="J300" s="69">
        <f>I300*100</f>
        <v>451899.78670330066</v>
      </c>
      <c r="K300" s="452"/>
    </row>
    <row r="301" spans="1:11" s="24" customFormat="1" ht="22.5" customHeight="1" x14ac:dyDescent="0.3">
      <c r="A301" s="809" t="s">
        <v>123</v>
      </c>
      <c r="B301" s="810"/>
      <c r="C301" s="810"/>
      <c r="D301" s="810"/>
      <c r="E301" s="810"/>
      <c r="F301" s="810"/>
      <c r="G301" s="810"/>
      <c r="H301" s="810"/>
      <c r="I301" s="811"/>
      <c r="J301" s="44">
        <f>SUM(J300)</f>
        <v>451899.78670330066</v>
      </c>
      <c r="K301" s="449"/>
    </row>
    <row r="302" spans="1:11" s="26" customFormat="1" ht="24.95" customHeight="1" thickBot="1" x14ac:dyDescent="0.35">
      <c r="A302" s="812" t="s">
        <v>173</v>
      </c>
      <c r="B302" s="813"/>
      <c r="C302" s="813"/>
      <c r="D302" s="813"/>
      <c r="E302" s="813"/>
      <c r="F302" s="813"/>
      <c r="G302" s="813"/>
      <c r="H302" s="813"/>
      <c r="I302" s="814"/>
      <c r="J302" s="113">
        <v>392384.43</v>
      </c>
      <c r="K302" s="449"/>
    </row>
    <row r="303" spans="1:11" s="26" customFormat="1" ht="19.5" customHeight="1" thickBot="1" x14ac:dyDescent="0.35">
      <c r="A303" s="815" t="s">
        <v>160</v>
      </c>
      <c r="B303" s="816"/>
      <c r="C303" s="816"/>
      <c r="D303" s="816"/>
      <c r="E303" s="817"/>
      <c r="F303" s="818"/>
      <c r="G303" s="818"/>
      <c r="H303" s="818"/>
      <c r="I303" s="818"/>
      <c r="J303" s="353">
        <f>SUM(J301:J302)</f>
        <v>844284.2167033006</v>
      </c>
      <c r="K303" s="449"/>
    </row>
    <row r="304" spans="1:11" s="26" customFormat="1" ht="54" customHeight="1" thickBot="1" x14ac:dyDescent="0.35">
      <c r="A304" s="711" t="s">
        <v>644</v>
      </c>
      <c r="B304" s="711"/>
      <c r="C304" s="711"/>
      <c r="D304" s="711"/>
      <c r="E304" s="711"/>
      <c r="F304" s="711"/>
      <c r="G304" s="711"/>
      <c r="H304" s="711"/>
      <c r="I304" s="711"/>
      <c r="J304" s="711"/>
      <c r="K304" s="449"/>
    </row>
    <row r="305" spans="1:13" s="45" customFormat="1" ht="18.75" customHeight="1" thickBot="1" x14ac:dyDescent="0.35">
      <c r="A305" s="448" t="s">
        <v>655</v>
      </c>
      <c r="B305" s="551"/>
      <c r="C305" s="551"/>
      <c r="D305" s="551"/>
      <c r="E305" s="551"/>
      <c r="F305" s="551"/>
      <c r="G305" s="551"/>
      <c r="H305" s="551"/>
      <c r="I305" s="551"/>
      <c r="J305" s="551"/>
      <c r="K305" s="453"/>
    </row>
    <row r="306" spans="1:13" s="26" customFormat="1" ht="17.25" customHeight="1" x14ac:dyDescent="0.3">
      <c r="A306" s="629" t="s">
        <v>595</v>
      </c>
      <c r="B306" s="630"/>
      <c r="C306" s="630"/>
      <c r="D306" s="630"/>
      <c r="E306" s="630"/>
      <c r="F306" s="630"/>
      <c r="G306" s="630"/>
      <c r="H306" s="630"/>
      <c r="I306" s="631"/>
      <c r="J306" s="380">
        <v>781736.74</v>
      </c>
      <c r="K306" s="449" t="s">
        <v>596</v>
      </c>
    </row>
    <row r="307" spans="1:13" s="26" customFormat="1" ht="17.25" customHeight="1" x14ac:dyDescent="0.3">
      <c r="A307" s="632" t="s">
        <v>597</v>
      </c>
      <c r="B307" s="633"/>
      <c r="C307" s="633"/>
      <c r="D307" s="633"/>
      <c r="E307" s="633"/>
      <c r="F307" s="633"/>
      <c r="G307" s="633"/>
      <c r="H307" s="633"/>
      <c r="I307" s="634"/>
      <c r="J307" s="381">
        <v>19172.07</v>
      </c>
      <c r="K307" s="449"/>
    </row>
    <row r="308" spans="1:13" s="5" customFormat="1" ht="17.25" customHeight="1" thickBot="1" x14ac:dyDescent="0.25">
      <c r="A308" s="635" t="s">
        <v>598</v>
      </c>
      <c r="B308" s="636"/>
      <c r="C308" s="636"/>
      <c r="D308" s="636"/>
      <c r="E308" s="636"/>
      <c r="F308" s="636"/>
      <c r="G308" s="636"/>
      <c r="H308" s="636"/>
      <c r="I308" s="637"/>
      <c r="J308" s="382">
        <v>0</v>
      </c>
    </row>
    <row r="309" spans="1:13" s="401" customFormat="1" ht="17.25" customHeight="1" x14ac:dyDescent="0.3">
      <c r="A309" s="641" t="s">
        <v>599</v>
      </c>
      <c r="B309" s="642"/>
      <c r="C309" s="642"/>
      <c r="D309" s="642"/>
      <c r="E309" s="642"/>
      <c r="F309" s="642"/>
      <c r="G309" s="642"/>
      <c r="H309" s="642"/>
      <c r="I309" s="643"/>
      <c r="J309" s="383">
        <f>+J306+J307+J308</f>
        <v>800908.80999999994</v>
      </c>
      <c r="K309" s="449"/>
      <c r="L309" s="400"/>
      <c r="M309" s="408">
        <v>692889.66158663284</v>
      </c>
    </row>
    <row r="310" spans="1:13" s="401" customFormat="1" ht="72" customHeight="1" x14ac:dyDescent="0.3">
      <c r="A310" s="644" t="s">
        <v>729</v>
      </c>
      <c r="B310" s="645"/>
      <c r="C310" s="645"/>
      <c r="D310" s="645"/>
      <c r="E310" s="645"/>
      <c r="F310" s="645"/>
      <c r="G310" s="645"/>
      <c r="H310" s="645"/>
      <c r="I310" s="645"/>
      <c r="J310" s="646"/>
      <c r="K310" s="449"/>
    </row>
    <row r="311" spans="1:13" s="404" customFormat="1" ht="10.5" customHeight="1" x14ac:dyDescent="0.3">
      <c r="A311" s="410"/>
      <c r="B311" s="410"/>
      <c r="C311" s="410"/>
      <c r="D311" s="410"/>
      <c r="E311" s="410"/>
      <c r="F311" s="410"/>
      <c r="G311" s="410"/>
      <c r="H311" s="410"/>
      <c r="I311" s="410"/>
      <c r="J311" s="410"/>
      <c r="K311" s="455"/>
    </row>
    <row r="312" spans="1:13" s="26" customFormat="1" ht="20.25" customHeight="1" x14ac:dyDescent="0.3">
      <c r="A312" s="651" t="s">
        <v>170</v>
      </c>
      <c r="B312" s="651" t="s">
        <v>51</v>
      </c>
      <c r="C312" s="704" t="s">
        <v>52</v>
      </c>
      <c r="D312" s="705"/>
      <c r="E312" s="647" t="s">
        <v>94</v>
      </c>
      <c r="F312" s="779" t="s">
        <v>95</v>
      </c>
      <c r="G312" s="651" t="s">
        <v>55</v>
      </c>
      <c r="H312" s="654" t="s">
        <v>96</v>
      </c>
      <c r="I312" s="50" t="s">
        <v>97</v>
      </c>
      <c r="J312" s="682" t="s">
        <v>58</v>
      </c>
      <c r="K312" s="449"/>
    </row>
    <row r="313" spans="1:13" s="26" customFormat="1" ht="16.5" customHeight="1" x14ac:dyDescent="0.3">
      <c r="A313" s="653"/>
      <c r="B313" s="653"/>
      <c r="C313" s="25" t="s">
        <v>59</v>
      </c>
      <c r="D313" s="25" t="s">
        <v>60</v>
      </c>
      <c r="E313" s="706"/>
      <c r="F313" s="780"/>
      <c r="G313" s="653"/>
      <c r="H313" s="655"/>
      <c r="I313" s="51" t="s">
        <v>98</v>
      </c>
      <c r="J313" s="683"/>
      <c r="K313" s="449"/>
    </row>
    <row r="314" spans="1:13" s="26" customFormat="1" ht="24.95" customHeight="1" x14ac:dyDescent="0.3">
      <c r="A314" s="490" t="s">
        <v>171</v>
      </c>
      <c r="B314" s="67">
        <v>69</v>
      </c>
      <c r="C314" s="489">
        <v>19</v>
      </c>
      <c r="D314" s="385">
        <v>2</v>
      </c>
      <c r="E314" s="489">
        <v>1</v>
      </c>
      <c r="F314" s="489" t="s">
        <v>119</v>
      </c>
      <c r="G314" s="489">
        <v>3</v>
      </c>
      <c r="H314" s="68" t="s">
        <v>174</v>
      </c>
      <c r="I314" s="112">
        <v>1547.31</v>
      </c>
      <c r="J314" s="69">
        <f>I314*100</f>
        <v>154731</v>
      </c>
      <c r="K314" s="449"/>
    </row>
    <row r="315" spans="1:13" s="26" customFormat="1" ht="20.25" customHeight="1" x14ac:dyDescent="0.3">
      <c r="A315" s="800" t="s">
        <v>158</v>
      </c>
      <c r="B315" s="801"/>
      <c r="C315" s="801"/>
      <c r="D315" s="801"/>
      <c r="E315" s="801"/>
      <c r="F315" s="801"/>
      <c r="G315" s="801"/>
      <c r="H315" s="801"/>
      <c r="I315" s="802"/>
      <c r="J315" s="84">
        <v>231034.52</v>
      </c>
      <c r="K315" s="449"/>
    </row>
    <row r="316" spans="1:13" s="57" customFormat="1" ht="18.75" customHeight="1" x14ac:dyDescent="0.3">
      <c r="A316" s="784" t="s">
        <v>123</v>
      </c>
      <c r="B316" s="785"/>
      <c r="C316" s="785"/>
      <c r="D316" s="785"/>
      <c r="E316" s="785"/>
      <c r="F316" s="785"/>
      <c r="G316" s="785"/>
      <c r="H316" s="785"/>
      <c r="I316" s="786"/>
      <c r="J316" s="44">
        <f>SUM(J314:J315)</f>
        <v>385765.52</v>
      </c>
      <c r="K316" s="449"/>
    </row>
    <row r="317" spans="1:13" s="45" customFormat="1" ht="30" customHeight="1" thickBot="1" x14ac:dyDescent="0.35">
      <c r="A317" s="787" t="s">
        <v>175</v>
      </c>
      <c r="B317" s="787"/>
      <c r="C317" s="787"/>
      <c r="D317" s="787"/>
      <c r="E317" s="787"/>
      <c r="F317" s="787"/>
      <c r="G317" s="787"/>
      <c r="H317" s="787"/>
      <c r="I317" s="787"/>
      <c r="J317" s="787"/>
      <c r="K317" s="449"/>
    </row>
    <row r="318" spans="1:13" s="26" customFormat="1" ht="21.75" customHeight="1" thickBot="1" x14ac:dyDescent="0.35">
      <c r="A318" s="448" t="s">
        <v>656</v>
      </c>
      <c r="B318" s="551"/>
      <c r="C318" s="551"/>
      <c r="D318" s="551"/>
      <c r="E318" s="551"/>
      <c r="F318" s="551"/>
      <c r="G318" s="551"/>
      <c r="H318" s="551"/>
      <c r="I318" s="551"/>
      <c r="J318" s="551"/>
      <c r="K318" s="449"/>
    </row>
    <row r="319" spans="1:13" s="26" customFormat="1" ht="20.25" customHeight="1" x14ac:dyDescent="0.3">
      <c r="A319" s="629" t="s">
        <v>595</v>
      </c>
      <c r="B319" s="630"/>
      <c r="C319" s="630"/>
      <c r="D319" s="630"/>
      <c r="E319" s="630"/>
      <c r="F319" s="630"/>
      <c r="G319" s="630"/>
      <c r="H319" s="630"/>
      <c r="I319" s="631"/>
      <c r="J319" s="380">
        <v>393501.5313155707</v>
      </c>
      <c r="K319" s="449" t="s">
        <v>596</v>
      </c>
    </row>
    <row r="320" spans="1:13" s="26" customFormat="1" ht="21" customHeight="1" x14ac:dyDescent="0.3">
      <c r="A320" s="632" t="s">
        <v>597</v>
      </c>
      <c r="B320" s="633"/>
      <c r="C320" s="633"/>
      <c r="D320" s="633"/>
      <c r="E320" s="633"/>
      <c r="F320" s="633"/>
      <c r="G320" s="633"/>
      <c r="H320" s="633"/>
      <c r="I320" s="634"/>
      <c r="J320" s="381">
        <v>0</v>
      </c>
      <c r="K320" s="449"/>
    </row>
    <row r="321" spans="1:13" s="5" customFormat="1" ht="23.25" customHeight="1" thickBot="1" x14ac:dyDescent="0.25">
      <c r="A321" s="635" t="s">
        <v>598</v>
      </c>
      <c r="B321" s="636"/>
      <c r="C321" s="636"/>
      <c r="D321" s="636"/>
      <c r="E321" s="636"/>
      <c r="F321" s="636"/>
      <c r="G321" s="636"/>
      <c r="H321" s="636"/>
      <c r="I321" s="637"/>
      <c r="J321" s="382">
        <v>0</v>
      </c>
    </row>
    <row r="322" spans="1:13" s="401" customFormat="1" ht="19.5" customHeight="1" x14ac:dyDescent="0.3">
      <c r="A322" s="641" t="s">
        <v>599</v>
      </c>
      <c r="B322" s="642"/>
      <c r="C322" s="642"/>
      <c r="D322" s="642"/>
      <c r="E322" s="642"/>
      <c r="F322" s="642"/>
      <c r="G322" s="642"/>
      <c r="H322" s="642"/>
      <c r="I322" s="643"/>
      <c r="J322" s="383">
        <f>+J319+J320+J321</f>
        <v>393501.5313155707</v>
      </c>
      <c r="K322" s="449"/>
      <c r="L322" s="400"/>
      <c r="M322" s="408">
        <v>393501.5313155707</v>
      </c>
    </row>
    <row r="323" spans="1:13" s="401" customFormat="1" ht="62.25" customHeight="1" x14ac:dyDescent="0.3">
      <c r="A323" s="669" t="s">
        <v>612</v>
      </c>
      <c r="B323" s="670"/>
      <c r="C323" s="670"/>
      <c r="D323" s="670"/>
      <c r="E323" s="670"/>
      <c r="F323" s="670"/>
      <c r="G323" s="670"/>
      <c r="H323" s="670"/>
      <c r="I323" s="670"/>
      <c r="J323" s="671"/>
      <c r="K323" s="449"/>
    </row>
    <row r="324" spans="1:13" s="401" customFormat="1" ht="26.45" customHeight="1" x14ac:dyDescent="0.4">
      <c r="A324" s="738" t="s">
        <v>93</v>
      </c>
      <c r="B324" s="738"/>
      <c r="C324" s="738"/>
      <c r="D324" s="738"/>
      <c r="E324" s="738"/>
      <c r="F324" s="738"/>
      <c r="G324" s="738"/>
      <c r="H324" s="738"/>
      <c r="I324" s="738"/>
      <c r="J324" s="738"/>
      <c r="K324" s="449"/>
    </row>
    <row r="325" spans="1:13" s="26" customFormat="1" ht="34.5" customHeight="1" x14ac:dyDescent="0.3">
      <c r="A325" s="739" t="s">
        <v>533</v>
      </c>
      <c r="B325" s="739"/>
      <c r="C325" s="739"/>
      <c r="D325" s="739"/>
      <c r="E325" s="739"/>
      <c r="F325" s="713"/>
      <c r="G325" s="713"/>
      <c r="H325" s="713"/>
      <c r="I325" s="713"/>
      <c r="J325" s="713"/>
      <c r="K325" s="449"/>
    </row>
    <row r="326" spans="1:13" ht="18.75" customHeight="1" x14ac:dyDescent="0.3">
      <c r="A326" s="23" t="s">
        <v>416</v>
      </c>
    </row>
    <row r="327" spans="1:13" ht="39.75" customHeight="1" x14ac:dyDescent="0.3">
      <c r="A327" s="820" t="s">
        <v>176</v>
      </c>
      <c r="B327" s="820"/>
      <c r="C327" s="820"/>
      <c r="D327" s="820"/>
      <c r="E327" s="820"/>
      <c r="F327" s="820"/>
      <c r="G327" s="820"/>
      <c r="H327" s="820"/>
      <c r="I327" s="820"/>
      <c r="J327" s="820"/>
    </row>
    <row r="328" spans="1:13" ht="24" customHeight="1" x14ac:dyDescent="0.2">
      <c r="A328" s="651" t="s">
        <v>50</v>
      </c>
      <c r="B328" s="651" t="s">
        <v>51</v>
      </c>
      <c r="C328" s="704" t="s">
        <v>52</v>
      </c>
      <c r="D328" s="705"/>
      <c r="E328" s="647" t="s">
        <v>94</v>
      </c>
      <c r="F328" s="779" t="s">
        <v>95</v>
      </c>
      <c r="G328" s="651" t="s">
        <v>55</v>
      </c>
      <c r="H328" s="654" t="s">
        <v>96</v>
      </c>
      <c r="I328" s="50" t="s">
        <v>97</v>
      </c>
      <c r="J328" s="682" t="s">
        <v>58</v>
      </c>
      <c r="K328" s="452"/>
    </row>
    <row r="329" spans="1:13" s="24" customFormat="1" ht="24" customHeight="1" x14ac:dyDescent="0.3">
      <c r="A329" s="653"/>
      <c r="B329" s="653"/>
      <c r="C329" s="25" t="s">
        <v>59</v>
      </c>
      <c r="D329" s="25" t="s">
        <v>60</v>
      </c>
      <c r="E329" s="706"/>
      <c r="F329" s="780"/>
      <c r="G329" s="653"/>
      <c r="H329" s="655"/>
      <c r="I329" s="51" t="s">
        <v>98</v>
      </c>
      <c r="J329" s="683"/>
      <c r="K329" s="449"/>
    </row>
    <row r="330" spans="1:13" s="26" customFormat="1" ht="29.25" customHeight="1" x14ac:dyDescent="0.3">
      <c r="A330" s="140" t="s">
        <v>177</v>
      </c>
      <c r="B330" s="489">
        <v>56</v>
      </c>
      <c r="C330" s="489">
        <v>323</v>
      </c>
      <c r="D330" s="489">
        <v>1</v>
      </c>
      <c r="E330" s="489">
        <v>2</v>
      </c>
      <c r="F330" s="398" t="s">
        <v>178</v>
      </c>
      <c r="G330" s="489" t="s">
        <v>105</v>
      </c>
      <c r="H330" s="68" t="s">
        <v>179</v>
      </c>
      <c r="I330" s="112">
        <v>16035.99</v>
      </c>
      <c r="J330" s="69">
        <f>(I330*100)</f>
        <v>1603599</v>
      </c>
      <c r="K330" s="449"/>
    </row>
    <row r="331" spans="1:13" s="26" customFormat="1" ht="24" customHeight="1" x14ac:dyDescent="0.3">
      <c r="A331" s="490" t="s">
        <v>180</v>
      </c>
      <c r="B331" s="489"/>
      <c r="C331" s="489"/>
      <c r="D331" s="489">
        <v>2</v>
      </c>
      <c r="E331" s="489"/>
      <c r="F331" s="625" t="s">
        <v>727</v>
      </c>
      <c r="G331" s="489"/>
      <c r="H331" s="68"/>
      <c r="I331" s="112"/>
      <c r="J331" s="69">
        <f t="shared" ref="J331:J352" si="1">(I331*100)</f>
        <v>0</v>
      </c>
      <c r="K331" s="449"/>
    </row>
    <row r="332" spans="1:13" s="26" customFormat="1" ht="24" customHeight="1" x14ac:dyDescent="0.2">
      <c r="A332" s="490" t="s">
        <v>180</v>
      </c>
      <c r="B332" s="489"/>
      <c r="C332" s="489"/>
      <c r="D332" s="489">
        <v>3</v>
      </c>
      <c r="E332" s="489"/>
      <c r="F332" s="625" t="s">
        <v>727</v>
      </c>
      <c r="G332" s="489"/>
      <c r="H332" s="68"/>
      <c r="I332" s="112"/>
      <c r="J332" s="69">
        <f t="shared" si="1"/>
        <v>0</v>
      </c>
      <c r="K332" s="456"/>
    </row>
    <row r="333" spans="1:13" s="386" customFormat="1" ht="33" customHeight="1" x14ac:dyDescent="0.25">
      <c r="A333" s="490" t="s">
        <v>180</v>
      </c>
      <c r="B333" s="489"/>
      <c r="C333" s="489"/>
      <c r="D333" s="489">
        <v>4</v>
      </c>
      <c r="E333" s="489"/>
      <c r="F333" s="624" t="s">
        <v>727</v>
      </c>
      <c r="G333" s="489"/>
      <c r="H333" s="68"/>
      <c r="I333" s="112"/>
      <c r="J333" s="69">
        <f t="shared" si="1"/>
        <v>0</v>
      </c>
      <c r="K333" s="456"/>
    </row>
    <row r="334" spans="1:13" s="386" customFormat="1" ht="33" customHeight="1" x14ac:dyDescent="0.25">
      <c r="A334" s="490" t="s">
        <v>180</v>
      </c>
      <c r="B334" s="489"/>
      <c r="C334" s="489"/>
      <c r="D334" s="489">
        <v>5</v>
      </c>
      <c r="E334" s="489"/>
      <c r="F334" s="624" t="s">
        <v>727</v>
      </c>
      <c r="G334" s="489"/>
      <c r="H334" s="68"/>
      <c r="I334" s="112"/>
      <c r="J334" s="69">
        <f t="shared" si="1"/>
        <v>0</v>
      </c>
      <c r="K334" s="456"/>
    </row>
    <row r="335" spans="1:13" s="386" customFormat="1" ht="33" customHeight="1" x14ac:dyDescent="0.25">
      <c r="A335" s="140" t="s">
        <v>181</v>
      </c>
      <c r="B335" s="489"/>
      <c r="C335" s="489"/>
      <c r="D335" s="489">
        <v>6</v>
      </c>
      <c r="E335" s="489">
        <v>2</v>
      </c>
      <c r="F335" s="398" t="s">
        <v>182</v>
      </c>
      <c r="G335" s="489"/>
      <c r="H335" s="68" t="s">
        <v>183</v>
      </c>
      <c r="I335" s="112">
        <v>11620.28</v>
      </c>
      <c r="J335" s="69">
        <f t="shared" si="1"/>
        <v>1162028</v>
      </c>
      <c r="K335" s="456"/>
    </row>
    <row r="336" spans="1:13" s="386" customFormat="1" ht="33" customHeight="1" x14ac:dyDescent="0.25">
      <c r="A336" s="140" t="s">
        <v>184</v>
      </c>
      <c r="B336" s="489"/>
      <c r="C336" s="489"/>
      <c r="D336" s="489">
        <v>8</v>
      </c>
      <c r="E336" s="489">
        <v>2</v>
      </c>
      <c r="F336" s="398" t="s">
        <v>185</v>
      </c>
      <c r="G336" s="489"/>
      <c r="H336" s="68"/>
      <c r="I336" s="112">
        <v>330</v>
      </c>
      <c r="J336" s="69">
        <f>I336*50</f>
        <v>16500</v>
      </c>
      <c r="K336" s="456"/>
    </row>
    <row r="337" spans="1:11" s="386" customFormat="1" ht="33" customHeight="1" x14ac:dyDescent="0.25">
      <c r="A337" s="140" t="s">
        <v>184</v>
      </c>
      <c r="B337" s="489"/>
      <c r="C337" s="489"/>
      <c r="D337" s="489">
        <v>10</v>
      </c>
      <c r="E337" s="489">
        <v>2</v>
      </c>
      <c r="F337" s="398" t="s">
        <v>185</v>
      </c>
      <c r="G337" s="489"/>
      <c r="H337" s="68"/>
      <c r="I337" s="112">
        <v>330</v>
      </c>
      <c r="J337" s="69">
        <f>I337*50</f>
        <v>16500</v>
      </c>
      <c r="K337" s="456"/>
    </row>
    <row r="338" spans="1:11" s="386" customFormat="1" ht="33" customHeight="1" x14ac:dyDescent="0.25">
      <c r="A338" s="140" t="s">
        <v>186</v>
      </c>
      <c r="B338" s="489"/>
      <c r="C338" s="489"/>
      <c r="D338" s="489">
        <v>11</v>
      </c>
      <c r="E338" s="489">
        <v>2</v>
      </c>
      <c r="F338" s="398" t="s">
        <v>182</v>
      </c>
      <c r="G338" s="489" t="s">
        <v>105</v>
      </c>
      <c r="H338" s="68" t="s">
        <v>187</v>
      </c>
      <c r="I338" s="112">
        <v>17662.830000000002</v>
      </c>
      <c r="J338" s="69">
        <f t="shared" si="1"/>
        <v>1766283.0000000002</v>
      </c>
      <c r="K338" s="456"/>
    </row>
    <row r="339" spans="1:11" s="386" customFormat="1" ht="33" customHeight="1" x14ac:dyDescent="0.25">
      <c r="A339" s="140" t="s">
        <v>186</v>
      </c>
      <c r="B339" s="489"/>
      <c r="C339" s="489"/>
      <c r="D339" s="489">
        <v>12</v>
      </c>
      <c r="E339" s="489">
        <v>2</v>
      </c>
      <c r="F339" s="398" t="s">
        <v>182</v>
      </c>
      <c r="G339" s="489" t="s">
        <v>105</v>
      </c>
      <c r="H339" s="68" t="s">
        <v>188</v>
      </c>
      <c r="I339" s="112">
        <v>18127.64</v>
      </c>
      <c r="J339" s="69">
        <f t="shared" si="1"/>
        <v>1812764</v>
      </c>
      <c r="K339" s="456"/>
    </row>
    <row r="340" spans="1:11" s="386" customFormat="1" ht="33" customHeight="1" x14ac:dyDescent="0.25">
      <c r="A340" s="140" t="s">
        <v>189</v>
      </c>
      <c r="B340" s="489"/>
      <c r="C340" s="489"/>
      <c r="D340" s="489">
        <v>13</v>
      </c>
      <c r="E340" s="489"/>
      <c r="F340" s="589" t="s">
        <v>727</v>
      </c>
      <c r="G340" s="489"/>
      <c r="H340" s="68"/>
      <c r="I340" s="112"/>
      <c r="J340" s="69">
        <f t="shared" si="1"/>
        <v>0</v>
      </c>
      <c r="K340" s="456"/>
    </row>
    <row r="341" spans="1:11" s="386" customFormat="1" ht="33" customHeight="1" x14ac:dyDescent="0.2">
      <c r="A341" s="809" t="s">
        <v>190</v>
      </c>
      <c r="B341" s="810"/>
      <c r="C341" s="810"/>
      <c r="D341" s="810"/>
      <c r="E341" s="810"/>
      <c r="F341" s="810"/>
      <c r="G341" s="810"/>
      <c r="H341" s="810"/>
      <c r="I341" s="811"/>
      <c r="J341" s="34">
        <f>SUM(J330:J340)</f>
        <v>6377674</v>
      </c>
      <c r="K341" s="456"/>
    </row>
    <row r="342" spans="1:11" s="386" customFormat="1" ht="33" customHeight="1" x14ac:dyDescent="0.2">
      <c r="A342" s="590"/>
      <c r="B342" s="590"/>
      <c r="C342" s="590"/>
      <c r="D342" s="590"/>
      <c r="E342" s="590"/>
      <c r="F342" s="590"/>
      <c r="G342" s="590"/>
      <c r="H342" s="590"/>
      <c r="I342" s="590"/>
      <c r="J342" s="66"/>
      <c r="K342" s="456"/>
    </row>
    <row r="343" spans="1:11" s="576" customFormat="1" ht="26.45" customHeight="1" x14ac:dyDescent="0.4">
      <c r="A343" s="738" t="s">
        <v>93</v>
      </c>
      <c r="B343" s="738"/>
      <c r="C343" s="738"/>
      <c r="D343" s="738"/>
      <c r="E343" s="738"/>
      <c r="F343" s="738"/>
      <c r="G343" s="738"/>
      <c r="H343" s="738"/>
      <c r="I343" s="738"/>
      <c r="J343" s="738"/>
      <c r="K343" s="449"/>
    </row>
    <row r="344" spans="1:11" ht="18.75" customHeight="1" x14ac:dyDescent="0.3">
      <c r="A344" s="739" t="s">
        <v>415</v>
      </c>
      <c r="B344" s="739"/>
      <c r="C344" s="739"/>
      <c r="D344" s="739"/>
      <c r="E344" s="739"/>
      <c r="F344" s="713"/>
      <c r="G344" s="713"/>
      <c r="H344" s="713"/>
      <c r="I344" s="713"/>
      <c r="J344" s="713"/>
    </row>
    <row r="345" spans="1:11" ht="18.75" customHeight="1" x14ac:dyDescent="0.3">
      <c r="A345" s="23" t="s">
        <v>416</v>
      </c>
    </row>
    <row r="346" spans="1:11" ht="18.75" customHeight="1" x14ac:dyDescent="0.3">
      <c r="A346" s="23"/>
    </row>
    <row r="347" spans="1:11" x14ac:dyDescent="0.3">
      <c r="A347" s="651" t="s">
        <v>50</v>
      </c>
      <c r="B347" s="651" t="s">
        <v>51</v>
      </c>
      <c r="C347" s="704" t="s">
        <v>52</v>
      </c>
      <c r="D347" s="705"/>
      <c r="E347" s="647" t="s">
        <v>94</v>
      </c>
      <c r="F347" s="779" t="s">
        <v>95</v>
      </c>
      <c r="G347" s="651" t="s">
        <v>55</v>
      </c>
      <c r="H347" s="654" t="s">
        <v>96</v>
      </c>
      <c r="I347" s="50" t="s">
        <v>97</v>
      </c>
      <c r="J347" s="682" t="s">
        <v>58</v>
      </c>
    </row>
    <row r="348" spans="1:11" ht="25.5" customHeight="1" x14ac:dyDescent="0.3">
      <c r="A348" s="653"/>
      <c r="B348" s="653"/>
      <c r="C348" s="489" t="s">
        <v>59</v>
      </c>
      <c r="D348" s="489" t="s">
        <v>60</v>
      </c>
      <c r="E348" s="706"/>
      <c r="F348" s="780"/>
      <c r="G348" s="653"/>
      <c r="H348" s="655"/>
      <c r="I348" s="50" t="s">
        <v>98</v>
      </c>
      <c r="J348" s="683"/>
    </row>
    <row r="349" spans="1:11" s="26" customFormat="1" ht="29.25" customHeight="1" x14ac:dyDescent="0.3">
      <c r="A349" s="809" t="s">
        <v>190</v>
      </c>
      <c r="B349" s="810"/>
      <c r="C349" s="810"/>
      <c r="D349" s="810"/>
      <c r="E349" s="810"/>
      <c r="F349" s="810"/>
      <c r="G349" s="810"/>
      <c r="H349" s="810"/>
      <c r="I349" s="811"/>
      <c r="J349" s="34">
        <f>J341</f>
        <v>6377674</v>
      </c>
      <c r="K349" s="449"/>
    </row>
    <row r="350" spans="1:11" s="26" customFormat="1" ht="31.5" customHeight="1" x14ac:dyDescent="0.3">
      <c r="A350" s="398" t="s">
        <v>191</v>
      </c>
      <c r="B350" s="521">
        <v>56</v>
      </c>
      <c r="C350" s="521">
        <v>323</v>
      </c>
      <c r="D350" s="521">
        <v>15</v>
      </c>
      <c r="E350" s="521"/>
      <c r="F350" s="521" t="s">
        <v>192</v>
      </c>
      <c r="G350" s="521"/>
      <c r="H350" s="506"/>
      <c r="I350" s="35"/>
      <c r="J350" s="34">
        <f t="shared" si="1"/>
        <v>0</v>
      </c>
      <c r="K350" s="449"/>
    </row>
    <row r="351" spans="1:11" s="26" customFormat="1" ht="31.5" customHeight="1" x14ac:dyDescent="0.3">
      <c r="A351" s="398" t="s">
        <v>191</v>
      </c>
      <c r="B351" s="521"/>
      <c r="C351" s="521"/>
      <c r="D351" s="521">
        <v>16</v>
      </c>
      <c r="E351" s="521"/>
      <c r="F351" s="521" t="s">
        <v>192</v>
      </c>
      <c r="G351" s="521"/>
      <c r="H351" s="506"/>
      <c r="I351" s="35"/>
      <c r="J351" s="34">
        <f t="shared" si="1"/>
        <v>0</v>
      </c>
      <c r="K351" s="449"/>
    </row>
    <row r="352" spans="1:11" s="26" customFormat="1" ht="25.5" customHeight="1" x14ac:dyDescent="0.3">
      <c r="A352" s="398" t="s">
        <v>191</v>
      </c>
      <c r="B352" s="521"/>
      <c r="C352" s="521"/>
      <c r="D352" s="521">
        <v>17</v>
      </c>
      <c r="E352" s="521"/>
      <c r="F352" s="521" t="s">
        <v>192</v>
      </c>
      <c r="G352" s="521"/>
      <c r="H352" s="506"/>
      <c r="I352" s="35"/>
      <c r="J352" s="34">
        <f t="shared" si="1"/>
        <v>0</v>
      </c>
      <c r="K352" s="449"/>
    </row>
    <row r="353" spans="1:14" s="26" customFormat="1" ht="22.5" customHeight="1" x14ac:dyDescent="0.3">
      <c r="A353" s="733" t="s">
        <v>123</v>
      </c>
      <c r="B353" s="733"/>
      <c r="C353" s="733"/>
      <c r="D353" s="733"/>
      <c r="E353" s="733"/>
      <c r="F353" s="733"/>
      <c r="G353" s="733"/>
      <c r="H353" s="733"/>
      <c r="I353" s="733"/>
      <c r="J353" s="44">
        <f>SUM(J349:J352)</f>
        <v>6377674</v>
      </c>
      <c r="K353" s="449"/>
    </row>
    <row r="354" spans="1:14" s="26" customFormat="1" ht="22.5" customHeight="1" x14ac:dyDescent="0.3">
      <c r="A354" s="626" t="s">
        <v>193</v>
      </c>
      <c r="B354" s="627"/>
      <c r="C354" s="627"/>
      <c r="D354" s="627"/>
      <c r="E354" s="627"/>
      <c r="F354" s="627"/>
      <c r="G354" s="627"/>
      <c r="H354" s="627"/>
      <c r="I354" s="628"/>
      <c r="J354" s="44">
        <v>4544470.0999999996</v>
      </c>
      <c r="K354" s="449"/>
    </row>
    <row r="355" spans="1:14" s="26" customFormat="1" ht="22.5" customHeight="1" x14ac:dyDescent="0.3">
      <c r="A355" s="734" t="s">
        <v>160</v>
      </c>
      <c r="B355" s="726"/>
      <c r="C355" s="726"/>
      <c r="D355" s="726"/>
      <c r="E355" s="727"/>
      <c r="F355" s="650"/>
      <c r="G355" s="650"/>
      <c r="H355" s="650"/>
      <c r="I355" s="650"/>
      <c r="J355" s="44">
        <f>J353+J354</f>
        <v>10922144.1</v>
      </c>
      <c r="K355" s="449"/>
      <c r="L355" s="348">
        <v>2017</v>
      </c>
      <c r="M355" s="348">
        <v>2018</v>
      </c>
      <c r="N355" s="26" t="s">
        <v>123</v>
      </c>
    </row>
    <row r="356" spans="1:14" s="45" customFormat="1" ht="54.75" customHeight="1" x14ac:dyDescent="0.3">
      <c r="A356" s="711" t="s">
        <v>605</v>
      </c>
      <c r="B356" s="711"/>
      <c r="C356" s="711"/>
      <c r="D356" s="711"/>
      <c r="E356" s="711"/>
      <c r="F356" s="711"/>
      <c r="G356" s="711"/>
      <c r="H356" s="711"/>
      <c r="I356" s="711"/>
      <c r="J356" s="711"/>
      <c r="K356" s="449"/>
      <c r="L356" s="349">
        <v>4428994.95</v>
      </c>
      <c r="M356" s="349">
        <v>115475.15</v>
      </c>
      <c r="N356" s="349">
        <f>L356+M356</f>
        <v>4544470.1000000006</v>
      </c>
    </row>
    <row r="357" spans="1:14" s="26" customFormat="1" ht="21" thickBot="1" x14ac:dyDescent="0.35">
      <c r="A357" s="821"/>
      <c r="B357" s="821"/>
      <c r="C357" s="821"/>
      <c r="D357" s="821"/>
      <c r="E357" s="821"/>
      <c r="F357" s="821"/>
      <c r="G357" s="821"/>
      <c r="H357" s="821"/>
      <c r="I357" s="821"/>
      <c r="J357" s="821"/>
      <c r="K357" s="449"/>
    </row>
    <row r="358" spans="1:14" ht="36" customHeight="1" thickBot="1" x14ac:dyDescent="0.35">
      <c r="A358" s="448" t="s">
        <v>657</v>
      </c>
      <c r="B358" s="520"/>
      <c r="C358" s="520"/>
      <c r="D358" s="520"/>
      <c r="E358" s="520"/>
      <c r="F358" s="520"/>
      <c r="G358" s="520"/>
      <c r="H358" s="520"/>
      <c r="I358" s="520"/>
      <c r="J358" s="520"/>
    </row>
    <row r="359" spans="1:14" ht="29.25" customHeight="1" x14ac:dyDescent="0.3">
      <c r="A359" s="629" t="s">
        <v>595</v>
      </c>
      <c r="B359" s="630"/>
      <c r="C359" s="630"/>
      <c r="D359" s="630"/>
      <c r="E359" s="630"/>
      <c r="F359" s="630"/>
      <c r="G359" s="630"/>
      <c r="H359" s="630"/>
      <c r="I359" s="631"/>
      <c r="J359" s="380">
        <v>9309512.6458548158</v>
      </c>
      <c r="K359" s="449" t="s">
        <v>596</v>
      </c>
    </row>
    <row r="360" spans="1:14" ht="27.75" customHeight="1" x14ac:dyDescent="0.3">
      <c r="A360" s="632" t="s">
        <v>597</v>
      </c>
      <c r="B360" s="633"/>
      <c r="C360" s="633"/>
      <c r="D360" s="633"/>
      <c r="E360" s="633"/>
      <c r="F360" s="633"/>
      <c r="G360" s="633"/>
      <c r="H360" s="633"/>
      <c r="I360" s="634"/>
      <c r="J360" s="381">
        <v>115475.15</v>
      </c>
    </row>
    <row r="361" spans="1:14" s="401" customFormat="1" ht="24" customHeight="1" thickBot="1" x14ac:dyDescent="0.25">
      <c r="A361" s="635" t="s">
        <v>598</v>
      </c>
      <c r="B361" s="636"/>
      <c r="C361" s="636"/>
      <c r="D361" s="636"/>
      <c r="E361" s="636"/>
      <c r="F361" s="636"/>
      <c r="G361" s="636"/>
      <c r="H361" s="636"/>
      <c r="I361" s="637"/>
      <c r="J361" s="382">
        <v>0</v>
      </c>
    </row>
    <row r="362" spans="1:14" s="401" customFormat="1" ht="24" customHeight="1" x14ac:dyDescent="0.3">
      <c r="A362" s="641" t="s">
        <v>599</v>
      </c>
      <c r="B362" s="642"/>
      <c r="C362" s="642"/>
      <c r="D362" s="642"/>
      <c r="E362" s="642"/>
      <c r="F362" s="642"/>
      <c r="G362" s="642"/>
      <c r="H362" s="642"/>
      <c r="I362" s="643"/>
      <c r="J362" s="383">
        <f>+J359+J360+J361</f>
        <v>9424987.7958548162</v>
      </c>
      <c r="K362" s="449"/>
      <c r="L362" s="400">
        <v>9309512.6458548158</v>
      </c>
    </row>
    <row r="363" spans="1:14" s="401" customFormat="1" ht="77.25" customHeight="1" x14ac:dyDescent="0.3">
      <c r="A363" s="669" t="s">
        <v>714</v>
      </c>
      <c r="B363" s="670"/>
      <c r="C363" s="670"/>
      <c r="D363" s="670"/>
      <c r="E363" s="670"/>
      <c r="F363" s="670"/>
      <c r="G363" s="670"/>
      <c r="H363" s="670"/>
      <c r="I363" s="670"/>
      <c r="J363" s="671"/>
      <c r="K363" s="449"/>
    </row>
    <row r="364" spans="1:14" s="401" customFormat="1" ht="24" customHeight="1" thickBot="1" x14ac:dyDescent="0.35">
      <c r="A364" s="520"/>
      <c r="B364" s="520"/>
      <c r="C364" s="520"/>
      <c r="D364" s="520"/>
      <c r="E364" s="520"/>
      <c r="F364" s="520"/>
      <c r="G364" s="520"/>
      <c r="H364" s="520"/>
      <c r="I364" s="520"/>
      <c r="J364" s="520"/>
      <c r="K364" s="449"/>
    </row>
    <row r="365" spans="1:14" s="26" customFormat="1" ht="42" customHeight="1" thickTop="1" thickBot="1" x14ac:dyDescent="0.35">
      <c r="A365" s="660" t="s">
        <v>194</v>
      </c>
      <c r="B365" s="661"/>
      <c r="C365" s="661"/>
      <c r="D365" s="661"/>
      <c r="E365" s="661"/>
      <c r="F365" s="661"/>
      <c r="G365" s="661"/>
      <c r="H365" s="661"/>
      <c r="I365" s="661"/>
      <c r="J365" s="662"/>
      <c r="K365" s="449"/>
    </row>
    <row r="366" spans="1:14" s="26" customFormat="1" ht="26.45" customHeight="1" thickTop="1" x14ac:dyDescent="0.4">
      <c r="A366" s="738" t="s">
        <v>195</v>
      </c>
      <c r="B366" s="738"/>
      <c r="C366" s="738"/>
      <c r="D366" s="738"/>
      <c r="E366" s="738"/>
      <c r="F366" s="778"/>
      <c r="G366" s="778"/>
      <c r="H366" s="778"/>
      <c r="I366" s="778"/>
      <c r="J366" s="778"/>
      <c r="K366" s="449"/>
    </row>
    <row r="367" spans="1:14" s="26" customFormat="1" ht="27" customHeight="1" x14ac:dyDescent="0.3">
      <c r="A367" s="45" t="s">
        <v>417</v>
      </c>
      <c r="I367" s="5"/>
      <c r="K367" s="449"/>
    </row>
    <row r="368" spans="1:14" s="81" customFormat="1" ht="22.5" customHeight="1" x14ac:dyDescent="0.3">
      <c r="A368" s="45" t="s">
        <v>418</v>
      </c>
      <c r="B368" s="26"/>
      <c r="C368" s="26"/>
      <c r="D368" s="26"/>
      <c r="E368" s="26"/>
      <c r="F368" s="26"/>
      <c r="G368" s="26"/>
      <c r="H368" s="26"/>
      <c r="I368" s="5"/>
      <c r="J368" s="26"/>
      <c r="K368" s="449"/>
    </row>
    <row r="369" spans="1:13" s="24" customFormat="1" ht="25.5" customHeight="1" x14ac:dyDescent="0.3">
      <c r="A369" s="721" t="s">
        <v>419</v>
      </c>
      <c r="B369" s="721"/>
      <c r="C369" s="721"/>
      <c r="D369" s="721"/>
      <c r="E369" s="721"/>
      <c r="F369" s="721"/>
      <c r="G369" s="721"/>
      <c r="H369" s="721"/>
      <c r="I369" s="721"/>
      <c r="J369" s="26"/>
      <c r="K369" s="449"/>
    </row>
    <row r="370" spans="1:13" s="26" customFormat="1" ht="24.95" customHeight="1" x14ac:dyDescent="0.3">
      <c r="A370" s="115"/>
      <c r="B370" s="81"/>
      <c r="C370" s="81"/>
      <c r="D370" s="81"/>
      <c r="E370" s="81"/>
      <c r="F370" s="81"/>
      <c r="G370" s="81"/>
      <c r="H370" s="81"/>
      <c r="I370" s="501"/>
      <c r="J370" s="81"/>
      <c r="K370" s="455"/>
    </row>
    <row r="371" spans="1:13" ht="24" customHeight="1" x14ac:dyDescent="0.2">
      <c r="A371" s="691" t="s">
        <v>50</v>
      </c>
      <c r="B371" s="691" t="s">
        <v>51</v>
      </c>
      <c r="C371" s="691" t="s">
        <v>52</v>
      </c>
      <c r="D371" s="691"/>
      <c r="E371" s="728" t="s">
        <v>94</v>
      </c>
      <c r="F371" s="691" t="s">
        <v>95</v>
      </c>
      <c r="G371" s="691" t="s">
        <v>55</v>
      </c>
      <c r="H371" s="822" t="s">
        <v>96</v>
      </c>
      <c r="I371" s="50" t="s">
        <v>97</v>
      </c>
      <c r="J371" s="753" t="s">
        <v>58</v>
      </c>
      <c r="K371" s="452"/>
    </row>
    <row r="372" spans="1:13" s="26" customFormat="1" x14ac:dyDescent="0.3">
      <c r="A372" s="691"/>
      <c r="B372" s="691"/>
      <c r="C372" s="25" t="s">
        <v>59</v>
      </c>
      <c r="D372" s="25" t="s">
        <v>60</v>
      </c>
      <c r="E372" s="728"/>
      <c r="F372" s="691"/>
      <c r="G372" s="691"/>
      <c r="H372" s="822"/>
      <c r="I372" s="51" t="s">
        <v>98</v>
      </c>
      <c r="J372" s="753"/>
      <c r="K372" s="449"/>
    </row>
    <row r="373" spans="1:13" s="26" customFormat="1" ht="108.75" customHeight="1" x14ac:dyDescent="0.3">
      <c r="A373" s="484" t="s">
        <v>196</v>
      </c>
      <c r="B373" s="475">
        <v>11</v>
      </c>
      <c r="C373" s="484" t="s">
        <v>197</v>
      </c>
      <c r="D373" s="475"/>
      <c r="E373" s="475"/>
      <c r="F373" s="475" t="s">
        <v>119</v>
      </c>
      <c r="G373" s="475" t="s">
        <v>105</v>
      </c>
      <c r="H373" s="125" t="s">
        <v>198</v>
      </c>
      <c r="I373" s="466">
        <v>5794.67</v>
      </c>
      <c r="J373" s="467">
        <f>I373*100</f>
        <v>579467</v>
      </c>
      <c r="K373" s="449"/>
    </row>
    <row r="374" spans="1:13" s="26" customFormat="1" ht="35.25" customHeight="1" x14ac:dyDescent="0.3">
      <c r="A374" s="784" t="s">
        <v>199</v>
      </c>
      <c r="B374" s="810"/>
      <c r="C374" s="810"/>
      <c r="D374" s="810"/>
      <c r="E374" s="810"/>
      <c r="F374" s="810"/>
      <c r="G374" s="810"/>
      <c r="H374" s="810"/>
      <c r="I374" s="811"/>
      <c r="J374" s="468">
        <v>356696.68</v>
      </c>
      <c r="K374" s="449"/>
    </row>
    <row r="375" spans="1:13" ht="35.25" customHeight="1" x14ac:dyDescent="0.25">
      <c r="A375" s="734" t="s">
        <v>200</v>
      </c>
      <c r="B375" s="726"/>
      <c r="C375" s="726"/>
      <c r="D375" s="726"/>
      <c r="E375" s="726"/>
      <c r="F375" s="726"/>
      <c r="G375" s="726"/>
      <c r="H375" s="726"/>
      <c r="I375" s="727"/>
      <c r="J375" s="116">
        <f>J373+J374</f>
        <v>936163.67999999993</v>
      </c>
      <c r="K375" s="456"/>
    </row>
    <row r="376" spans="1:13" s="543" customFormat="1" ht="37.5" customHeight="1" thickBot="1" x14ac:dyDescent="0.3">
      <c r="A376" s="720"/>
      <c r="B376" s="720"/>
      <c r="C376" s="720"/>
      <c r="D376" s="720"/>
      <c r="E376" s="720"/>
      <c r="F376" s="720"/>
      <c r="G376" s="720"/>
      <c r="H376" s="720"/>
      <c r="I376" s="720"/>
      <c r="J376" s="720"/>
      <c r="K376" s="456"/>
    </row>
    <row r="377" spans="1:13" s="518" customFormat="1" ht="21" thickBot="1" x14ac:dyDescent="0.35">
      <c r="A377" s="448" t="s">
        <v>658</v>
      </c>
      <c r="B377" s="520"/>
      <c r="C377" s="520"/>
      <c r="D377" s="520"/>
      <c r="E377" s="520"/>
      <c r="F377" s="520"/>
      <c r="G377" s="520"/>
      <c r="H377" s="520"/>
      <c r="I377" s="520"/>
      <c r="J377" s="520"/>
      <c r="K377" s="449"/>
    </row>
    <row r="378" spans="1:13" s="81" customFormat="1" ht="26.25" customHeight="1" x14ac:dyDescent="0.3">
      <c r="A378" s="629" t="s">
        <v>595</v>
      </c>
      <c r="B378" s="630"/>
      <c r="C378" s="630"/>
      <c r="D378" s="630"/>
      <c r="E378" s="630"/>
      <c r="F378" s="630"/>
      <c r="G378" s="630"/>
      <c r="H378" s="630"/>
      <c r="I378" s="631"/>
      <c r="J378" s="380">
        <v>936163.68314060359</v>
      </c>
      <c r="K378" s="449"/>
    </row>
    <row r="379" spans="1:13" s="81" customFormat="1" ht="18" customHeight="1" x14ac:dyDescent="0.3">
      <c r="A379" s="632" t="s">
        <v>597</v>
      </c>
      <c r="B379" s="633"/>
      <c r="C379" s="633"/>
      <c r="D379" s="633"/>
      <c r="E379" s="633"/>
      <c r="F379" s="633"/>
      <c r="G379" s="633"/>
      <c r="H379" s="633"/>
      <c r="I379" s="634"/>
      <c r="J379" s="381">
        <v>0</v>
      </c>
      <c r="K379" s="449"/>
    </row>
    <row r="380" spans="1:13" s="401" customFormat="1" ht="24" customHeight="1" thickBot="1" x14ac:dyDescent="0.35">
      <c r="A380" s="635" t="s">
        <v>598</v>
      </c>
      <c r="B380" s="636"/>
      <c r="C380" s="636"/>
      <c r="D380" s="636"/>
      <c r="E380" s="636"/>
      <c r="F380" s="636"/>
      <c r="G380" s="636"/>
      <c r="H380" s="636"/>
      <c r="I380" s="637"/>
      <c r="J380" s="382">
        <v>0</v>
      </c>
      <c r="K380" s="449"/>
    </row>
    <row r="381" spans="1:13" s="401" customFormat="1" ht="24" customHeight="1" thickBot="1" x14ac:dyDescent="0.35">
      <c r="A381" s="638" t="s">
        <v>599</v>
      </c>
      <c r="B381" s="639"/>
      <c r="C381" s="639"/>
      <c r="D381" s="639"/>
      <c r="E381" s="639"/>
      <c r="F381" s="639"/>
      <c r="G381" s="639"/>
      <c r="H381" s="639"/>
      <c r="I381" s="640"/>
      <c r="J381" s="403">
        <f>+J378+J379+J380</f>
        <v>936163.68314060359</v>
      </c>
      <c r="K381" s="449"/>
      <c r="L381" s="400"/>
      <c r="M381" s="401">
        <v>936163.68314060359</v>
      </c>
    </row>
    <row r="382" spans="1:13" s="401" customFormat="1" ht="24" customHeight="1" thickBot="1" x14ac:dyDescent="0.35">
      <c r="A382" s="45"/>
      <c r="B382" s="26"/>
      <c r="C382" s="26"/>
      <c r="D382" s="26"/>
      <c r="E382" s="26"/>
      <c r="F382" s="26"/>
      <c r="G382" s="26"/>
      <c r="H382" s="26"/>
      <c r="I382" s="5"/>
      <c r="J382" s="26"/>
      <c r="K382" s="449"/>
    </row>
    <row r="383" spans="1:13" s="401" customFormat="1" ht="43.5" customHeight="1" thickTop="1" thickBot="1" x14ac:dyDescent="0.35">
      <c r="A383" s="660" t="s">
        <v>201</v>
      </c>
      <c r="B383" s="661"/>
      <c r="C383" s="661"/>
      <c r="D383" s="661"/>
      <c r="E383" s="661"/>
      <c r="F383" s="661"/>
      <c r="G383" s="661"/>
      <c r="H383" s="661"/>
      <c r="I383" s="661"/>
      <c r="J383" s="662"/>
      <c r="K383" s="449"/>
    </row>
    <row r="384" spans="1:13" s="81" customFormat="1" ht="26.45" customHeight="1" thickTop="1" x14ac:dyDescent="0.4">
      <c r="A384" s="738" t="s">
        <v>195</v>
      </c>
      <c r="B384" s="738"/>
      <c r="C384" s="738"/>
      <c r="D384" s="738"/>
      <c r="E384" s="738"/>
      <c r="F384" s="738"/>
      <c r="G384" s="738"/>
      <c r="H384" s="738"/>
      <c r="I384" s="738"/>
      <c r="J384" s="738"/>
      <c r="K384" s="455"/>
    </row>
    <row r="385" spans="1:15" s="24" customFormat="1" ht="27" customHeight="1" x14ac:dyDescent="0.3">
      <c r="A385" s="823" t="s">
        <v>202</v>
      </c>
      <c r="B385" s="823"/>
      <c r="C385" s="823"/>
      <c r="D385" s="823"/>
      <c r="E385" s="823"/>
      <c r="F385" s="823"/>
      <c r="G385" s="823"/>
      <c r="H385" s="823"/>
      <c r="I385" s="823"/>
      <c r="J385" s="823"/>
      <c r="K385" s="455"/>
    </row>
    <row r="386" spans="1:15" s="26" customFormat="1" x14ac:dyDescent="0.3">
      <c r="A386" s="823" t="s">
        <v>420</v>
      </c>
      <c r="B386" s="823"/>
      <c r="C386" s="823"/>
      <c r="D386" s="823"/>
      <c r="E386" s="823"/>
      <c r="F386" s="823"/>
      <c r="G386" s="823"/>
      <c r="H386" s="823"/>
      <c r="I386" s="823"/>
      <c r="J386" s="823"/>
      <c r="K386" s="455"/>
    </row>
    <row r="387" spans="1:15" s="26" customFormat="1" x14ac:dyDescent="0.3">
      <c r="A387" s="823" t="s">
        <v>421</v>
      </c>
      <c r="B387" s="823"/>
      <c r="C387" s="823"/>
      <c r="D387" s="823"/>
      <c r="E387" s="823"/>
      <c r="F387" s="823"/>
      <c r="G387" s="823"/>
      <c r="H387" s="823"/>
      <c r="I387" s="823"/>
      <c r="J387" s="823"/>
      <c r="K387" s="455"/>
    </row>
    <row r="388" spans="1:15" s="81" customFormat="1" x14ac:dyDescent="0.3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455"/>
    </row>
    <row r="389" spans="1:15" s="45" customFormat="1" x14ac:dyDescent="0.25">
      <c r="A389" s="691" t="s">
        <v>50</v>
      </c>
      <c r="B389" s="691" t="s">
        <v>51</v>
      </c>
      <c r="C389" s="691" t="s">
        <v>52</v>
      </c>
      <c r="D389" s="691"/>
      <c r="E389" s="728" t="s">
        <v>94</v>
      </c>
      <c r="F389" s="691" t="s">
        <v>95</v>
      </c>
      <c r="G389" s="691" t="s">
        <v>55</v>
      </c>
      <c r="H389" s="822" t="s">
        <v>96</v>
      </c>
      <c r="I389" s="50" t="s">
        <v>97</v>
      </c>
      <c r="J389" s="753" t="s">
        <v>58</v>
      </c>
      <c r="K389" s="452"/>
    </row>
    <row r="390" spans="1:15" s="81" customFormat="1" x14ac:dyDescent="0.3">
      <c r="A390" s="691"/>
      <c r="B390" s="691"/>
      <c r="C390" s="25" t="s">
        <v>59</v>
      </c>
      <c r="D390" s="25" t="s">
        <v>60</v>
      </c>
      <c r="E390" s="728"/>
      <c r="F390" s="691"/>
      <c r="G390" s="691"/>
      <c r="H390" s="822"/>
      <c r="I390" s="51" t="s">
        <v>98</v>
      </c>
      <c r="J390" s="753"/>
      <c r="K390" s="449"/>
    </row>
    <row r="391" spans="1:15" s="81" customFormat="1" ht="34.5" customHeight="1" x14ac:dyDescent="0.2">
      <c r="A391" s="651" t="s">
        <v>204</v>
      </c>
      <c r="B391" s="691">
        <v>37</v>
      </c>
      <c r="C391" s="25">
        <v>1225</v>
      </c>
      <c r="D391" s="25">
        <v>1</v>
      </c>
      <c r="E391" s="490"/>
      <c r="F391" s="489" t="s">
        <v>119</v>
      </c>
      <c r="G391" s="489" t="s">
        <v>105</v>
      </c>
      <c r="H391" s="487" t="s">
        <v>203</v>
      </c>
      <c r="I391" s="35">
        <v>6322.69</v>
      </c>
      <c r="J391" s="510">
        <f>I391*100</f>
        <v>632269</v>
      </c>
      <c r="K391" s="456"/>
    </row>
    <row r="392" spans="1:15" s="576" customFormat="1" ht="85.5" customHeight="1" x14ac:dyDescent="0.3">
      <c r="A392" s="652"/>
      <c r="B392" s="651"/>
      <c r="C392" s="508" t="s">
        <v>205</v>
      </c>
      <c r="D392" s="119"/>
      <c r="E392" s="119"/>
      <c r="F392" s="119"/>
      <c r="G392" s="119"/>
      <c r="H392" s="399"/>
      <c r="I392" s="469"/>
      <c r="J392" s="470"/>
      <c r="K392" s="455"/>
    </row>
    <row r="393" spans="1:15" ht="34.5" customHeight="1" x14ac:dyDescent="0.3">
      <c r="A393" s="824" t="s">
        <v>206</v>
      </c>
      <c r="B393" s="824"/>
      <c r="C393" s="824"/>
      <c r="D393" s="824"/>
      <c r="E393" s="824"/>
      <c r="F393" s="824"/>
      <c r="G393" s="824"/>
      <c r="H393" s="824"/>
      <c r="I393" s="824"/>
      <c r="J393" s="79">
        <v>810096.62</v>
      </c>
    </row>
    <row r="394" spans="1:15" x14ac:dyDescent="0.3">
      <c r="A394" s="650" t="s">
        <v>160</v>
      </c>
      <c r="B394" s="650"/>
      <c r="C394" s="650"/>
      <c r="D394" s="650"/>
      <c r="E394" s="650"/>
      <c r="F394" s="650"/>
      <c r="G394" s="650"/>
      <c r="H394" s="650"/>
      <c r="I394" s="650"/>
      <c r="J394" s="122">
        <f>SUM(J391:J393)</f>
        <v>1442365.62</v>
      </c>
    </row>
    <row r="395" spans="1:15" s="26" customFormat="1" ht="33" customHeight="1" x14ac:dyDescent="0.3">
      <c r="A395" s="825" t="s">
        <v>544</v>
      </c>
      <c r="B395" s="825"/>
      <c r="C395" s="825"/>
      <c r="D395" s="825"/>
      <c r="E395" s="825"/>
      <c r="F395" s="825"/>
      <c r="G395" s="825"/>
      <c r="H395" s="825"/>
      <c r="I395" s="825"/>
      <c r="J395" s="825"/>
      <c r="K395" s="455"/>
    </row>
    <row r="396" spans="1:15" s="26" customFormat="1" ht="25.5" customHeight="1" thickBot="1" x14ac:dyDescent="0.35">
      <c r="A396" s="486"/>
      <c r="B396" s="486"/>
      <c r="C396" s="486"/>
      <c r="D396" s="486"/>
      <c r="E396" s="486"/>
      <c r="F396" s="486"/>
      <c r="G396" s="486"/>
      <c r="H396" s="486"/>
      <c r="I396" s="486"/>
      <c r="J396" s="486"/>
      <c r="K396" s="449"/>
      <c r="O396" s="457">
        <f>J394-1310085.24</f>
        <v>132280.38000000012</v>
      </c>
    </row>
    <row r="397" spans="1:15" s="26" customFormat="1" ht="25.5" customHeight="1" thickBot="1" x14ac:dyDescent="0.35">
      <c r="A397" s="448" t="s">
        <v>659</v>
      </c>
      <c r="B397" s="559"/>
      <c r="C397" s="559"/>
      <c r="D397" s="559"/>
      <c r="E397" s="559"/>
      <c r="F397" s="559"/>
      <c r="G397" s="559"/>
      <c r="H397" s="559"/>
      <c r="I397" s="559"/>
      <c r="J397" s="559"/>
      <c r="K397" s="449"/>
    </row>
    <row r="398" spans="1:15" s="26" customFormat="1" ht="30" customHeight="1" x14ac:dyDescent="0.3">
      <c r="A398" s="629" t="s">
        <v>595</v>
      </c>
      <c r="B398" s="630"/>
      <c r="C398" s="630"/>
      <c r="D398" s="630"/>
      <c r="E398" s="630"/>
      <c r="F398" s="630"/>
      <c r="G398" s="630"/>
      <c r="H398" s="630"/>
      <c r="I398" s="631"/>
      <c r="J398" s="380">
        <v>1492761.4819011651</v>
      </c>
      <c r="K398" s="449" t="s">
        <v>596</v>
      </c>
    </row>
    <row r="399" spans="1:15" s="26" customFormat="1" x14ac:dyDescent="0.3">
      <c r="A399" s="632" t="s">
        <v>597</v>
      </c>
      <c r="B399" s="633"/>
      <c r="C399" s="633"/>
      <c r="D399" s="633"/>
      <c r="E399" s="633"/>
      <c r="F399" s="633"/>
      <c r="G399" s="633"/>
      <c r="H399" s="633"/>
      <c r="I399" s="634"/>
      <c r="J399" s="381">
        <v>0</v>
      </c>
      <c r="K399" s="449"/>
    </row>
    <row r="400" spans="1:15" s="5" customFormat="1" ht="24" customHeight="1" thickBot="1" x14ac:dyDescent="0.25">
      <c r="A400" s="635" t="s">
        <v>598</v>
      </c>
      <c r="B400" s="636"/>
      <c r="C400" s="636"/>
      <c r="D400" s="636"/>
      <c r="E400" s="636"/>
      <c r="F400" s="636"/>
      <c r="G400" s="636"/>
      <c r="H400" s="636"/>
      <c r="I400" s="637"/>
      <c r="J400" s="382">
        <v>0</v>
      </c>
    </row>
    <row r="401" spans="1:17" s="401" customFormat="1" ht="24" customHeight="1" x14ac:dyDescent="0.3">
      <c r="A401" s="641" t="s">
        <v>599</v>
      </c>
      <c r="B401" s="642"/>
      <c r="C401" s="642"/>
      <c r="D401" s="642"/>
      <c r="E401" s="642"/>
      <c r="F401" s="642"/>
      <c r="G401" s="642"/>
      <c r="H401" s="642"/>
      <c r="I401" s="643"/>
      <c r="J401" s="383">
        <f>+J398+J399+J400</f>
        <v>1492761.4819011651</v>
      </c>
      <c r="K401" s="449"/>
      <c r="L401" s="401">
        <v>1492761.4819011651</v>
      </c>
    </row>
    <row r="402" spans="1:17" s="401" customFormat="1" ht="68.25" customHeight="1" x14ac:dyDescent="0.3">
      <c r="A402" s="669" t="s">
        <v>715</v>
      </c>
      <c r="B402" s="670"/>
      <c r="C402" s="670"/>
      <c r="D402" s="670"/>
      <c r="E402" s="670"/>
      <c r="F402" s="670"/>
      <c r="G402" s="670"/>
      <c r="H402" s="670"/>
      <c r="I402" s="670"/>
      <c r="J402" s="671"/>
      <c r="K402" s="449"/>
    </row>
    <row r="403" spans="1:17" s="401" customFormat="1" ht="24" customHeight="1" thickBot="1" x14ac:dyDescent="0.35">
      <c r="A403" s="387"/>
      <c r="B403" s="387"/>
      <c r="C403" s="387"/>
      <c r="D403" s="387"/>
      <c r="E403" s="387"/>
      <c r="F403" s="387"/>
      <c r="G403" s="387"/>
      <c r="H403" s="387"/>
      <c r="I403" s="387"/>
      <c r="J403" s="387"/>
      <c r="K403" s="449"/>
    </row>
    <row r="404" spans="1:17" s="401" customFormat="1" ht="48" customHeight="1" thickBot="1" x14ac:dyDescent="0.65">
      <c r="A404" s="755" t="s">
        <v>207</v>
      </c>
      <c r="B404" s="756"/>
      <c r="C404" s="756"/>
      <c r="D404" s="756"/>
      <c r="E404" s="756"/>
      <c r="F404" s="756"/>
      <c r="G404" s="756"/>
      <c r="H404" s="756"/>
      <c r="I404" s="756"/>
      <c r="J404" s="757"/>
      <c r="K404" s="449"/>
    </row>
    <row r="405" spans="1:17" s="401" customFormat="1" ht="52.5" customHeight="1" thickTop="1" thickBot="1" x14ac:dyDescent="0.35">
      <c r="A405" s="660" t="s">
        <v>208</v>
      </c>
      <c r="B405" s="661"/>
      <c r="C405" s="661"/>
      <c r="D405" s="661"/>
      <c r="E405" s="661"/>
      <c r="F405" s="661"/>
      <c r="G405" s="661"/>
      <c r="H405" s="661"/>
      <c r="I405" s="661"/>
      <c r="J405" s="662"/>
      <c r="K405" s="449"/>
      <c r="L405" s="501"/>
      <c r="M405" s="501"/>
      <c r="N405" s="501"/>
      <c r="O405" s="501"/>
      <c r="P405" s="501"/>
      <c r="Q405" s="501"/>
    </row>
    <row r="406" spans="1:17" s="384" customFormat="1" ht="26.45" customHeight="1" thickTop="1" x14ac:dyDescent="0.4">
      <c r="A406" s="738" t="s">
        <v>209</v>
      </c>
      <c r="B406" s="738"/>
      <c r="C406" s="738"/>
      <c r="D406" s="738"/>
      <c r="E406" s="738"/>
      <c r="F406" s="778"/>
      <c r="G406" s="778"/>
      <c r="H406" s="778"/>
      <c r="I406" s="778"/>
      <c r="J406" s="778"/>
      <c r="K406" s="449"/>
    </row>
    <row r="407" spans="1:17" s="384" customFormat="1" x14ac:dyDescent="0.3">
      <c r="A407" s="667" t="s">
        <v>417</v>
      </c>
      <c r="B407" s="667"/>
      <c r="C407" s="667"/>
      <c r="D407" s="667"/>
      <c r="E407" s="667"/>
      <c r="F407" s="668"/>
      <c r="G407" s="668"/>
      <c r="H407" s="668"/>
      <c r="I407" s="5"/>
      <c r="J407" s="26"/>
      <c r="K407" s="449"/>
    </row>
    <row r="408" spans="1:17" s="26" customFormat="1" x14ac:dyDescent="0.3">
      <c r="A408" s="721" t="s">
        <v>422</v>
      </c>
      <c r="B408" s="721"/>
      <c r="C408" s="721"/>
      <c r="D408" s="721"/>
      <c r="E408" s="721"/>
      <c r="F408" s="721"/>
      <c r="G408" s="721"/>
      <c r="I408" s="5"/>
      <c r="K408" s="449"/>
    </row>
    <row r="409" spans="1:17" s="26" customFormat="1" x14ac:dyDescent="0.3">
      <c r="A409" s="667" t="s">
        <v>423</v>
      </c>
      <c r="B409" s="667"/>
      <c r="C409" s="667"/>
      <c r="D409" s="667"/>
      <c r="E409" s="667"/>
      <c r="F409" s="667"/>
      <c r="G409" s="667"/>
      <c r="I409" s="5"/>
      <c r="K409" s="449"/>
    </row>
    <row r="410" spans="1:17" s="24" customFormat="1" x14ac:dyDescent="0.3">
      <c r="A410" s="26"/>
      <c r="B410" s="26"/>
      <c r="C410" s="26"/>
      <c r="D410" s="26"/>
      <c r="E410" s="26"/>
      <c r="F410" s="26"/>
      <c r="G410" s="26"/>
      <c r="H410" s="26"/>
      <c r="I410" s="5"/>
      <c r="J410" s="26"/>
      <c r="K410" s="449"/>
    </row>
    <row r="411" spans="1:17" s="26" customFormat="1" x14ac:dyDescent="0.2">
      <c r="A411" s="651" t="s">
        <v>50</v>
      </c>
      <c r="B411" s="651" t="s">
        <v>51</v>
      </c>
      <c r="C411" s="704" t="s">
        <v>52</v>
      </c>
      <c r="D411" s="705"/>
      <c r="E411" s="647" t="s">
        <v>53</v>
      </c>
      <c r="F411" s="651" t="s">
        <v>54</v>
      </c>
      <c r="G411" s="651" t="s">
        <v>55</v>
      </c>
      <c r="H411" s="678" t="s">
        <v>56</v>
      </c>
      <c r="I411" s="680" t="s">
        <v>57</v>
      </c>
      <c r="J411" s="682" t="s">
        <v>58</v>
      </c>
      <c r="K411" s="452"/>
    </row>
    <row r="412" spans="1:17" s="81" customFormat="1" ht="29.25" customHeight="1" x14ac:dyDescent="0.3">
      <c r="A412" s="653"/>
      <c r="B412" s="653"/>
      <c r="C412" s="119" t="s">
        <v>59</v>
      </c>
      <c r="D412" s="119" t="s">
        <v>60</v>
      </c>
      <c r="E412" s="706"/>
      <c r="F412" s="653"/>
      <c r="G412" s="653"/>
      <c r="H412" s="679"/>
      <c r="I412" s="681"/>
      <c r="J412" s="683"/>
      <c r="K412" s="449"/>
    </row>
    <row r="413" spans="1:17" s="45" customFormat="1" ht="15" customHeight="1" x14ac:dyDescent="0.3">
      <c r="A413" s="485" t="s">
        <v>210</v>
      </c>
      <c r="B413" s="476">
        <v>69</v>
      </c>
      <c r="C413" s="521">
        <v>335</v>
      </c>
      <c r="D413" s="25"/>
      <c r="E413" s="506" t="s">
        <v>211</v>
      </c>
      <c r="F413" s="25" t="s">
        <v>61</v>
      </c>
      <c r="G413" s="521">
        <v>3</v>
      </c>
      <c r="H413" s="34">
        <v>4.18</v>
      </c>
      <c r="I413" s="35">
        <v>3.95</v>
      </c>
      <c r="J413" s="34">
        <f>H413*75</f>
        <v>313.5</v>
      </c>
      <c r="K413" s="455"/>
    </row>
    <row r="414" spans="1:17" s="81" customFormat="1" x14ac:dyDescent="0.3">
      <c r="A414" s="734" t="s">
        <v>81</v>
      </c>
      <c r="B414" s="726"/>
      <c r="C414" s="726"/>
      <c r="D414" s="726"/>
      <c r="E414" s="726"/>
      <c r="F414" s="726"/>
      <c r="G414" s="726"/>
      <c r="H414" s="726"/>
      <c r="I414" s="727"/>
      <c r="J414" s="44">
        <f>SUM(J413:J413)</f>
        <v>313.5</v>
      </c>
      <c r="K414" s="449"/>
    </row>
    <row r="415" spans="1:17" s="545" customFormat="1" x14ac:dyDescent="0.3">
      <c r="A415" s="826"/>
      <c r="B415" s="826"/>
      <c r="C415" s="826"/>
      <c r="D415" s="826"/>
      <c r="E415" s="826"/>
      <c r="F415" s="668"/>
      <c r="G415" s="668"/>
      <c r="H415" s="668"/>
      <c r="I415" s="668"/>
      <c r="J415" s="668"/>
      <c r="K415" s="455"/>
    </row>
    <row r="416" spans="1:17" s="26" customFormat="1" ht="26.45" customHeight="1" x14ac:dyDescent="0.4">
      <c r="A416" s="738" t="s">
        <v>195</v>
      </c>
      <c r="B416" s="738"/>
      <c r="C416" s="738"/>
      <c r="D416" s="738"/>
      <c r="E416" s="738"/>
      <c r="F416" s="738"/>
      <c r="G416" s="738"/>
      <c r="H416" s="738"/>
      <c r="I416" s="738"/>
      <c r="J416" s="738"/>
      <c r="K416" s="455"/>
    </row>
    <row r="417" spans="1:12" s="26" customFormat="1" x14ac:dyDescent="0.3">
      <c r="A417" s="667" t="s">
        <v>424</v>
      </c>
      <c r="B417" s="667"/>
      <c r="C417" s="667"/>
      <c r="D417" s="667"/>
      <c r="E417" s="667"/>
      <c r="F417" s="667"/>
      <c r="G417" s="667"/>
      <c r="H417" s="667"/>
      <c r="I417" s="667"/>
      <c r="J417" s="667"/>
      <c r="K417" s="449"/>
    </row>
    <row r="418" spans="1:12" s="26" customFormat="1" x14ac:dyDescent="0.3">
      <c r="A418" s="667" t="s">
        <v>425</v>
      </c>
      <c r="B418" s="667"/>
      <c r="C418" s="667"/>
      <c r="D418" s="667"/>
      <c r="E418" s="667"/>
      <c r="F418" s="667"/>
      <c r="G418" s="667"/>
      <c r="H418" s="667"/>
      <c r="I418" s="667"/>
      <c r="J418" s="667"/>
      <c r="K418" s="449"/>
    </row>
    <row r="419" spans="1:12" s="26" customFormat="1" ht="23.25" customHeight="1" x14ac:dyDescent="0.3">
      <c r="A419" s="667" t="s">
        <v>642</v>
      </c>
      <c r="B419" s="667"/>
      <c r="C419" s="667"/>
      <c r="D419" s="667"/>
      <c r="E419" s="667"/>
      <c r="F419" s="667"/>
      <c r="G419" s="667"/>
      <c r="H419" s="667"/>
      <c r="I419" s="667"/>
      <c r="J419" s="667"/>
      <c r="K419" s="449"/>
    </row>
    <row r="420" spans="1:12" s="24" customFormat="1" ht="18" customHeight="1" x14ac:dyDescent="0.3">
      <c r="A420" s="26"/>
      <c r="B420" s="26"/>
      <c r="C420" s="26"/>
      <c r="D420" s="26"/>
      <c r="E420" s="26"/>
      <c r="F420" s="26"/>
      <c r="G420" s="26"/>
      <c r="H420" s="26"/>
      <c r="I420" s="5"/>
      <c r="J420" s="26"/>
      <c r="K420" s="449"/>
    </row>
    <row r="421" spans="1:12" s="26" customFormat="1" ht="18" customHeight="1" x14ac:dyDescent="0.2">
      <c r="A421" s="651" t="s">
        <v>50</v>
      </c>
      <c r="B421" s="651" t="s">
        <v>51</v>
      </c>
      <c r="C421" s="704" t="s">
        <v>52</v>
      </c>
      <c r="D421" s="705"/>
      <c r="E421" s="647" t="s">
        <v>94</v>
      </c>
      <c r="F421" s="651" t="s">
        <v>95</v>
      </c>
      <c r="G421" s="651" t="s">
        <v>55</v>
      </c>
      <c r="H421" s="654" t="s">
        <v>96</v>
      </c>
      <c r="I421" s="50" t="s">
        <v>97</v>
      </c>
      <c r="J421" s="682" t="s">
        <v>58</v>
      </c>
      <c r="K421" s="452"/>
    </row>
    <row r="422" spans="1:12" s="26" customFormat="1" ht="45" customHeight="1" x14ac:dyDescent="0.3">
      <c r="A422" s="653"/>
      <c r="B422" s="653"/>
      <c r="C422" s="25" t="s">
        <v>59</v>
      </c>
      <c r="D422" s="25" t="s">
        <v>60</v>
      </c>
      <c r="E422" s="706"/>
      <c r="F422" s="653"/>
      <c r="G422" s="653"/>
      <c r="H422" s="655"/>
      <c r="I422" s="51" t="s">
        <v>98</v>
      </c>
      <c r="J422" s="683"/>
      <c r="K422" s="449"/>
    </row>
    <row r="423" spans="1:12" s="26" customFormat="1" x14ac:dyDescent="0.3">
      <c r="A423" s="728" t="s">
        <v>212</v>
      </c>
      <c r="B423" s="691">
        <v>69</v>
      </c>
      <c r="C423" s="647">
        <v>606</v>
      </c>
      <c r="D423" s="67">
        <v>7</v>
      </c>
      <c r="E423" s="471"/>
      <c r="F423" s="489" t="s">
        <v>100</v>
      </c>
      <c r="G423" s="489">
        <v>2</v>
      </c>
      <c r="H423" s="68" t="s">
        <v>213</v>
      </c>
      <c r="I423" s="120">
        <v>178110.78</v>
      </c>
      <c r="J423" s="121">
        <f>I423*100</f>
        <v>17811078</v>
      </c>
      <c r="K423" s="449"/>
    </row>
    <row r="424" spans="1:12" s="26" customFormat="1" x14ac:dyDescent="0.3">
      <c r="A424" s="728"/>
      <c r="B424" s="691"/>
      <c r="C424" s="729"/>
      <c r="D424" s="67">
        <v>5</v>
      </c>
      <c r="E424" s="67"/>
      <c r="F424" s="489" t="s">
        <v>128</v>
      </c>
      <c r="G424" s="489">
        <v>1</v>
      </c>
      <c r="H424" s="68" t="s">
        <v>214</v>
      </c>
      <c r="I424" s="120">
        <v>1084.56</v>
      </c>
      <c r="J424" s="121">
        <f>I424*50</f>
        <v>54228</v>
      </c>
      <c r="K424" s="449"/>
    </row>
    <row r="425" spans="1:12" s="26" customFormat="1" ht="19.5" customHeight="1" x14ac:dyDescent="0.2">
      <c r="A425" s="728"/>
      <c r="B425" s="691"/>
      <c r="C425" s="706"/>
      <c r="D425" s="67">
        <v>8</v>
      </c>
      <c r="E425" s="67"/>
      <c r="F425" s="489" t="s">
        <v>126</v>
      </c>
      <c r="G425" s="489">
        <v>4</v>
      </c>
      <c r="H425" s="68" t="s">
        <v>534</v>
      </c>
      <c r="I425" s="120">
        <v>918.26</v>
      </c>
      <c r="J425" s="121">
        <f>I425*34</f>
        <v>31220.84</v>
      </c>
      <c r="K425" s="456"/>
    </row>
    <row r="426" spans="1:12" s="26" customFormat="1" ht="20.25" customHeight="1" x14ac:dyDescent="0.2">
      <c r="A426" s="784" t="s">
        <v>215</v>
      </c>
      <c r="B426" s="785"/>
      <c r="C426" s="785"/>
      <c r="D426" s="785"/>
      <c r="E426" s="785"/>
      <c r="F426" s="785"/>
      <c r="G426" s="785"/>
      <c r="H426" s="785"/>
      <c r="I426" s="786"/>
      <c r="J426" s="388">
        <v>108000</v>
      </c>
      <c r="K426" s="456"/>
      <c r="L426" s="182">
        <f>J427-7950997.64</f>
        <v>468728.20999999996</v>
      </c>
    </row>
    <row r="427" spans="1:12" s="26" customFormat="1" ht="27.75" customHeight="1" x14ac:dyDescent="0.25">
      <c r="A427" s="626" t="s">
        <v>216</v>
      </c>
      <c r="B427" s="627"/>
      <c r="C427" s="627"/>
      <c r="D427" s="627"/>
      <c r="E427" s="627"/>
      <c r="F427" s="627"/>
      <c r="G427" s="627"/>
      <c r="H427" s="627"/>
      <c r="I427" s="628"/>
      <c r="J427" s="122">
        <v>8419725.8499999996</v>
      </c>
      <c r="K427" s="456"/>
      <c r="L427" s="278">
        <f>J428-L426</f>
        <v>25955524.479999997</v>
      </c>
    </row>
    <row r="428" spans="1:12" s="115" customFormat="1" ht="27.75" customHeight="1" x14ac:dyDescent="0.3">
      <c r="A428" s="650" t="s">
        <v>160</v>
      </c>
      <c r="B428" s="650"/>
      <c r="C428" s="650"/>
      <c r="D428" s="650"/>
      <c r="E428" s="650"/>
      <c r="F428" s="650"/>
      <c r="G428" s="650"/>
      <c r="H428" s="650"/>
      <c r="I428" s="650"/>
      <c r="J428" s="123">
        <f>SUM(J423:J427)</f>
        <v>26424252.689999998</v>
      </c>
      <c r="K428" s="449"/>
    </row>
    <row r="429" spans="1:12" s="528" customFormat="1" ht="19.5" customHeight="1" x14ac:dyDescent="0.3">
      <c r="A429" s="827" t="s">
        <v>217</v>
      </c>
      <c r="B429" s="828"/>
      <c r="C429" s="828"/>
      <c r="D429" s="828"/>
      <c r="E429" s="828"/>
      <c r="F429" s="828"/>
      <c r="G429" s="828"/>
      <c r="H429" s="828"/>
      <c r="I429" s="828"/>
      <c r="J429" s="829"/>
      <c r="K429" s="455"/>
    </row>
    <row r="430" spans="1:12" s="517" customFormat="1" ht="12" customHeight="1" x14ac:dyDescent="0.25">
      <c r="A430" s="502"/>
      <c r="B430" s="502"/>
      <c r="C430" s="502"/>
      <c r="D430" s="502"/>
      <c r="E430" s="502"/>
      <c r="F430" s="502"/>
      <c r="G430" s="502"/>
      <c r="H430" s="502"/>
      <c r="I430" s="502"/>
      <c r="J430" s="502"/>
      <c r="K430" s="458"/>
    </row>
    <row r="431" spans="1:12" s="518" customFormat="1" ht="87.75" customHeight="1" x14ac:dyDescent="0.25">
      <c r="A431" s="830" t="s">
        <v>218</v>
      </c>
      <c r="B431" s="830"/>
      <c r="C431" s="830"/>
      <c r="D431" s="830"/>
      <c r="E431" s="830"/>
      <c r="F431" s="831"/>
      <c r="G431" s="831"/>
      <c r="H431" s="831"/>
      <c r="I431" s="831"/>
      <c r="J431" s="831"/>
      <c r="K431" s="458"/>
    </row>
    <row r="432" spans="1:12" s="81" customFormat="1" ht="49.5" customHeight="1" x14ac:dyDescent="0.3">
      <c r="A432" s="832" t="s">
        <v>568</v>
      </c>
      <c r="B432" s="833"/>
      <c r="C432" s="833"/>
      <c r="D432" s="833"/>
      <c r="E432" s="833"/>
      <c r="F432" s="833"/>
      <c r="G432" s="833"/>
      <c r="H432" s="833"/>
      <c r="I432" s="833"/>
      <c r="J432" s="833"/>
      <c r="K432" s="455"/>
    </row>
    <row r="433" spans="1:17" s="545" customFormat="1" ht="33" customHeight="1" x14ac:dyDescent="0.2">
      <c r="A433" s="819" t="s">
        <v>219</v>
      </c>
      <c r="B433" s="819"/>
      <c r="C433" s="819"/>
      <c r="D433" s="819"/>
      <c r="E433" s="819"/>
      <c r="F433" s="819"/>
      <c r="G433" s="819"/>
      <c r="H433" s="819"/>
      <c r="I433" s="819"/>
      <c r="J433" s="819"/>
      <c r="K433" s="459"/>
    </row>
    <row r="434" spans="1:17" s="26" customFormat="1" ht="13.5" customHeight="1" thickBot="1" x14ac:dyDescent="0.25">
      <c r="A434" s="514"/>
      <c r="B434" s="514"/>
      <c r="C434" s="514"/>
      <c r="D434" s="514"/>
      <c r="E434" s="514"/>
      <c r="F434" s="514"/>
      <c r="G434" s="514"/>
      <c r="H434" s="514"/>
      <c r="I434" s="514"/>
      <c r="J434" s="514"/>
      <c r="K434" s="459"/>
    </row>
    <row r="435" spans="1:17" s="26" customFormat="1" ht="19.5" customHeight="1" thickBot="1" x14ac:dyDescent="0.35">
      <c r="A435" s="448" t="s">
        <v>660</v>
      </c>
      <c r="B435" s="560"/>
      <c r="C435" s="560"/>
      <c r="D435" s="560"/>
      <c r="E435" s="560"/>
      <c r="F435" s="560"/>
      <c r="G435" s="560"/>
      <c r="H435" s="560"/>
      <c r="I435" s="560"/>
      <c r="J435" s="560"/>
      <c r="K435" s="449"/>
      <c r="N435" s="86">
        <f>+J437+J456+J474+J492</f>
        <v>715697.66</v>
      </c>
    </row>
    <row r="436" spans="1:17" s="26" customFormat="1" ht="30" customHeight="1" x14ac:dyDescent="0.3">
      <c r="A436" s="629" t="s">
        <v>595</v>
      </c>
      <c r="B436" s="630"/>
      <c r="C436" s="630"/>
      <c r="D436" s="630"/>
      <c r="E436" s="630"/>
      <c r="F436" s="630"/>
      <c r="G436" s="630"/>
      <c r="H436" s="630"/>
      <c r="I436" s="631"/>
      <c r="J436" s="380">
        <v>25709290.117461596</v>
      </c>
      <c r="K436" s="449" t="s">
        <v>596</v>
      </c>
    </row>
    <row r="437" spans="1:17" s="386" customFormat="1" ht="27" customHeight="1" x14ac:dyDescent="0.3">
      <c r="A437" s="632" t="s">
        <v>597</v>
      </c>
      <c r="B437" s="633"/>
      <c r="C437" s="633"/>
      <c r="D437" s="633"/>
      <c r="E437" s="633"/>
      <c r="F437" s="633"/>
      <c r="G437" s="633"/>
      <c r="H437" s="633"/>
      <c r="I437" s="634"/>
      <c r="J437" s="381">
        <v>468728.21</v>
      </c>
      <c r="K437" s="449"/>
    </row>
    <row r="438" spans="1:17" s="24" customFormat="1" ht="26.25" customHeight="1" thickBot="1" x14ac:dyDescent="0.25">
      <c r="A438" s="635" t="s">
        <v>598</v>
      </c>
      <c r="B438" s="636"/>
      <c r="C438" s="636"/>
      <c r="D438" s="636"/>
      <c r="E438" s="636"/>
      <c r="F438" s="636"/>
      <c r="G438" s="636"/>
      <c r="H438" s="636"/>
      <c r="I438" s="637"/>
      <c r="J438" s="382">
        <v>0</v>
      </c>
    </row>
    <row r="439" spans="1:17" s="26" customFormat="1" ht="30.75" customHeight="1" x14ac:dyDescent="0.3">
      <c r="A439" s="641" t="s">
        <v>599</v>
      </c>
      <c r="B439" s="642"/>
      <c r="C439" s="642"/>
      <c r="D439" s="642"/>
      <c r="E439" s="642"/>
      <c r="F439" s="642"/>
      <c r="G439" s="642"/>
      <c r="H439" s="642"/>
      <c r="I439" s="643"/>
      <c r="J439" s="383">
        <f>+J436+J437+J438</f>
        <v>26178018.327461597</v>
      </c>
      <c r="K439" s="449"/>
    </row>
    <row r="440" spans="1:17" s="541" customFormat="1" ht="76.5" customHeight="1" x14ac:dyDescent="0.25">
      <c r="A440" s="669" t="s">
        <v>643</v>
      </c>
      <c r="B440" s="670"/>
      <c r="C440" s="670"/>
      <c r="D440" s="670"/>
      <c r="E440" s="670"/>
      <c r="F440" s="670"/>
      <c r="G440" s="670"/>
      <c r="H440" s="670"/>
      <c r="I440" s="670"/>
      <c r="J440" s="671"/>
      <c r="K440" s="584"/>
    </row>
    <row r="441" spans="1:17" s="541" customFormat="1" ht="18.75" customHeight="1" x14ac:dyDescent="0.25">
      <c r="A441" s="605"/>
      <c r="B441" s="605"/>
      <c r="C441" s="605"/>
      <c r="D441" s="605"/>
      <c r="E441" s="605"/>
      <c r="F441" s="605"/>
      <c r="G441" s="605"/>
      <c r="H441" s="605"/>
      <c r="I441" s="605"/>
      <c r="J441" s="605"/>
      <c r="K441" s="584"/>
    </row>
    <row r="442" spans="1:17" s="401" customFormat="1" ht="26.45" customHeight="1" x14ac:dyDescent="0.4">
      <c r="A442" s="738" t="s">
        <v>195</v>
      </c>
      <c r="B442" s="738"/>
      <c r="C442" s="738"/>
      <c r="D442" s="738"/>
      <c r="E442" s="738"/>
      <c r="F442" s="738"/>
      <c r="G442" s="738"/>
      <c r="H442" s="738"/>
      <c r="I442" s="738"/>
      <c r="J442" s="738"/>
      <c r="K442" s="449"/>
      <c r="L442" s="408">
        <v>25709290.117461596</v>
      </c>
    </row>
    <row r="443" spans="1:17" s="401" customFormat="1" ht="24" customHeight="1" x14ac:dyDescent="0.3">
      <c r="A443" s="667" t="s">
        <v>417</v>
      </c>
      <c r="B443" s="667"/>
      <c r="C443" s="667"/>
      <c r="D443" s="667"/>
      <c r="E443" s="667"/>
      <c r="F443" s="667"/>
      <c r="G443" s="667"/>
      <c r="H443" s="667"/>
      <c r="I443" s="667"/>
      <c r="J443" s="667"/>
      <c r="K443" s="451"/>
    </row>
    <row r="444" spans="1:17" s="401" customFormat="1" ht="24" customHeight="1" x14ac:dyDescent="0.3">
      <c r="A444" s="667" t="s">
        <v>426</v>
      </c>
      <c r="B444" s="667"/>
      <c r="C444" s="667"/>
      <c r="D444" s="667"/>
      <c r="E444" s="667"/>
      <c r="F444" s="667"/>
      <c r="G444" s="667"/>
      <c r="H444" s="667"/>
      <c r="I444" s="667"/>
      <c r="J444" s="667"/>
      <c r="K444" s="449"/>
    </row>
    <row r="445" spans="1:17" s="401" customFormat="1" ht="24" customHeight="1" x14ac:dyDescent="0.3">
      <c r="A445" s="667" t="s">
        <v>427</v>
      </c>
      <c r="B445" s="667"/>
      <c r="C445" s="667"/>
      <c r="D445" s="667"/>
      <c r="E445" s="667"/>
      <c r="F445" s="667"/>
      <c r="G445" s="667"/>
      <c r="H445" s="667"/>
      <c r="I445" s="667"/>
      <c r="J445" s="667"/>
      <c r="K445" s="449"/>
    </row>
    <row r="446" spans="1:17" s="401" customFormat="1" ht="32.25" customHeight="1" x14ac:dyDescent="0.3">
      <c r="A446" s="26"/>
      <c r="B446" s="26"/>
      <c r="C446" s="26"/>
      <c r="D446" s="26"/>
      <c r="E446" s="26"/>
      <c r="F446" s="26"/>
      <c r="G446" s="26"/>
      <c r="H446" s="26"/>
      <c r="I446" s="5"/>
      <c r="J446" s="26"/>
      <c r="K446" s="449"/>
      <c r="L446" s="5"/>
      <c r="M446" s="5"/>
      <c r="N446" s="5"/>
      <c r="O446" s="404"/>
      <c r="P446" s="404"/>
      <c r="Q446" s="404"/>
    </row>
    <row r="447" spans="1:17" s="544" customFormat="1" x14ac:dyDescent="0.2">
      <c r="A447" s="651" t="s">
        <v>50</v>
      </c>
      <c r="B447" s="651" t="s">
        <v>51</v>
      </c>
      <c r="C447" s="704" t="s">
        <v>52</v>
      </c>
      <c r="D447" s="705"/>
      <c r="E447" s="647" t="s">
        <v>94</v>
      </c>
      <c r="F447" s="651" t="s">
        <v>95</v>
      </c>
      <c r="G447" s="651" t="s">
        <v>55</v>
      </c>
      <c r="H447" s="654" t="s">
        <v>96</v>
      </c>
      <c r="I447" s="50" t="s">
        <v>97</v>
      </c>
      <c r="J447" s="682" t="s">
        <v>58</v>
      </c>
      <c r="K447" s="452"/>
    </row>
    <row r="448" spans="1:17" s="26" customFormat="1" x14ac:dyDescent="0.3">
      <c r="A448" s="653"/>
      <c r="B448" s="653"/>
      <c r="C448" s="25" t="s">
        <v>59</v>
      </c>
      <c r="D448" s="25" t="s">
        <v>60</v>
      </c>
      <c r="E448" s="706"/>
      <c r="F448" s="653"/>
      <c r="G448" s="653"/>
      <c r="H448" s="655"/>
      <c r="I448" s="51" t="s">
        <v>98</v>
      </c>
      <c r="J448" s="683"/>
      <c r="K448" s="449"/>
    </row>
    <row r="449" spans="1:12" s="45" customFormat="1" ht="34.5" customHeight="1" x14ac:dyDescent="0.3">
      <c r="A449" s="484" t="s">
        <v>220</v>
      </c>
      <c r="B449" s="475">
        <v>66</v>
      </c>
      <c r="C449" s="475">
        <v>145</v>
      </c>
      <c r="D449" s="124"/>
      <c r="E449" s="124"/>
      <c r="F449" s="475" t="s">
        <v>100</v>
      </c>
      <c r="G449" s="475">
        <v>2</v>
      </c>
      <c r="H449" s="125" t="s">
        <v>221</v>
      </c>
      <c r="I449" s="126">
        <f>5838000/1936.27</f>
        <v>3015.075376884422</v>
      </c>
      <c r="J449" s="127">
        <f>I449*100</f>
        <v>301507.53768844221</v>
      </c>
      <c r="K449" s="449"/>
    </row>
    <row r="450" spans="1:12" s="26" customFormat="1" ht="24.95" customHeight="1" x14ac:dyDescent="0.3">
      <c r="A450" s="626" t="s">
        <v>206</v>
      </c>
      <c r="B450" s="627"/>
      <c r="C450" s="627"/>
      <c r="D450" s="627"/>
      <c r="E450" s="627"/>
      <c r="F450" s="627"/>
      <c r="G450" s="627"/>
      <c r="H450" s="627"/>
      <c r="I450" s="628"/>
      <c r="J450" s="44">
        <v>134324.9</v>
      </c>
      <c r="K450" s="449"/>
    </row>
    <row r="451" spans="1:12" s="26" customFormat="1" x14ac:dyDescent="0.3">
      <c r="A451" s="734" t="s">
        <v>160</v>
      </c>
      <c r="B451" s="726"/>
      <c r="C451" s="726"/>
      <c r="D451" s="726"/>
      <c r="E451" s="727"/>
      <c r="F451" s="650"/>
      <c r="G451" s="650"/>
      <c r="H451" s="650"/>
      <c r="I451" s="650"/>
      <c r="J451" s="44">
        <f>SUM(J449:J450)</f>
        <v>435832.43768844218</v>
      </c>
      <c r="K451" s="449"/>
    </row>
    <row r="452" spans="1:12" s="545" customFormat="1" x14ac:dyDescent="0.3">
      <c r="A452" s="834" t="s">
        <v>222</v>
      </c>
      <c r="B452" s="834"/>
      <c r="C452" s="834"/>
      <c r="D452" s="834"/>
      <c r="E452" s="834"/>
      <c r="F452" s="834"/>
      <c r="G452" s="834"/>
      <c r="H452" s="834"/>
      <c r="I452" s="834"/>
      <c r="J452" s="834"/>
      <c r="K452" s="449"/>
    </row>
    <row r="453" spans="1:12" s="545" customFormat="1" ht="21" thickBot="1" x14ac:dyDescent="0.35">
      <c r="A453" s="835"/>
      <c r="B453" s="835"/>
      <c r="C453" s="835"/>
      <c r="D453" s="835"/>
      <c r="E453" s="835"/>
      <c r="F453" s="835"/>
      <c r="G453" s="835"/>
      <c r="H453" s="835"/>
      <c r="I453" s="835"/>
      <c r="J453" s="835"/>
      <c r="K453" s="455"/>
    </row>
    <row r="454" spans="1:12" ht="50.1" customHeight="1" thickBot="1" x14ac:dyDescent="0.35">
      <c r="A454" s="448" t="s">
        <v>661</v>
      </c>
      <c r="B454" s="519"/>
      <c r="C454" s="519"/>
      <c r="D454" s="519"/>
      <c r="E454" s="519"/>
      <c r="F454" s="519"/>
      <c r="G454" s="519"/>
      <c r="H454" s="519"/>
      <c r="I454" s="519"/>
      <c r="J454" s="519"/>
      <c r="K454" s="455"/>
    </row>
    <row r="455" spans="1:12" ht="30" customHeight="1" x14ac:dyDescent="0.3">
      <c r="A455" s="629" t="s">
        <v>595</v>
      </c>
      <c r="B455" s="630"/>
      <c r="C455" s="630"/>
      <c r="D455" s="630"/>
      <c r="E455" s="630"/>
      <c r="F455" s="630"/>
      <c r="G455" s="630"/>
      <c r="H455" s="630"/>
      <c r="I455" s="631"/>
      <c r="J455" s="380">
        <v>450907.81697324</v>
      </c>
      <c r="K455" s="449" t="s">
        <v>596</v>
      </c>
    </row>
    <row r="456" spans="1:12" ht="30" customHeight="1" x14ac:dyDescent="0.3">
      <c r="A456" s="632" t="s">
        <v>597</v>
      </c>
      <c r="B456" s="633"/>
      <c r="C456" s="633"/>
      <c r="D456" s="633"/>
      <c r="E456" s="633"/>
      <c r="F456" s="633"/>
      <c r="G456" s="633"/>
      <c r="H456" s="633"/>
      <c r="I456" s="634"/>
      <c r="J456" s="381">
        <v>0</v>
      </c>
    </row>
    <row r="457" spans="1:12" ht="30" customHeight="1" thickBot="1" x14ac:dyDescent="0.35">
      <c r="A457" s="635" t="s">
        <v>598</v>
      </c>
      <c r="B457" s="636"/>
      <c r="C457" s="636"/>
      <c r="D457" s="636"/>
      <c r="E457" s="636"/>
      <c r="F457" s="636"/>
      <c r="G457" s="636"/>
      <c r="H457" s="636"/>
      <c r="I457" s="637"/>
      <c r="J457" s="382">
        <v>0</v>
      </c>
    </row>
    <row r="458" spans="1:12" ht="30" customHeight="1" x14ac:dyDescent="0.3">
      <c r="A458" s="641" t="s">
        <v>599</v>
      </c>
      <c r="B458" s="642"/>
      <c r="C458" s="642"/>
      <c r="D458" s="642"/>
      <c r="E458" s="642"/>
      <c r="F458" s="642"/>
      <c r="G458" s="642"/>
      <c r="H458" s="642"/>
      <c r="I458" s="643"/>
      <c r="J458" s="383">
        <f>+J455+J456+J457</f>
        <v>450907.81697324</v>
      </c>
    </row>
    <row r="459" spans="1:12" s="24" customFormat="1" ht="62.25" customHeight="1" x14ac:dyDescent="0.3">
      <c r="A459" s="692" t="s">
        <v>613</v>
      </c>
      <c r="B459" s="693"/>
      <c r="C459" s="693"/>
      <c r="D459" s="693"/>
      <c r="E459" s="693"/>
      <c r="F459" s="693"/>
      <c r="G459" s="693"/>
      <c r="H459" s="693"/>
      <c r="I459" s="693"/>
      <c r="J459" s="694"/>
      <c r="K459" s="449"/>
    </row>
    <row r="460" spans="1:12" s="411" customFormat="1" ht="24" customHeight="1" x14ac:dyDescent="0.3">
      <c r="A460" s="577"/>
      <c r="B460" s="577"/>
      <c r="C460" s="577"/>
      <c r="D460" s="545"/>
      <c r="E460" s="578"/>
      <c r="F460" s="577"/>
      <c r="G460" s="577"/>
      <c r="H460" s="545"/>
      <c r="I460" s="501"/>
      <c r="J460" s="545"/>
      <c r="K460" s="449"/>
    </row>
    <row r="461" spans="1:12" s="401" customFormat="1" ht="26.45" customHeight="1" x14ac:dyDescent="0.4">
      <c r="A461" s="666" t="s">
        <v>195</v>
      </c>
      <c r="B461" s="666"/>
      <c r="C461" s="666"/>
      <c r="D461" s="666"/>
      <c r="E461" s="666"/>
      <c r="F461" s="666"/>
      <c r="G461" s="666"/>
      <c r="H461" s="666"/>
      <c r="I461" s="666"/>
      <c r="J461" s="666"/>
      <c r="K461" s="449"/>
      <c r="L461" s="401">
        <v>450907.81697324</v>
      </c>
    </row>
    <row r="462" spans="1:12" s="401" customFormat="1" ht="24" customHeight="1" x14ac:dyDescent="0.3">
      <c r="A462" s="667" t="s">
        <v>424</v>
      </c>
      <c r="B462" s="667"/>
      <c r="C462" s="667"/>
      <c r="D462" s="667"/>
      <c r="E462" s="667"/>
      <c r="F462" s="667"/>
      <c r="G462" s="667"/>
      <c r="H462" s="667"/>
      <c r="I462" s="667"/>
      <c r="J462" s="667"/>
      <c r="K462" s="449"/>
    </row>
    <row r="463" spans="1:12" s="401" customFormat="1" ht="24" customHeight="1" x14ac:dyDescent="0.3">
      <c r="A463" s="690" t="s">
        <v>428</v>
      </c>
      <c r="B463" s="690"/>
      <c r="C463" s="690"/>
      <c r="D463" s="690"/>
      <c r="E463" s="690"/>
      <c r="F463" s="690"/>
      <c r="G463" s="690"/>
      <c r="H463" s="690"/>
      <c r="I463" s="690"/>
      <c r="J463" s="690"/>
      <c r="K463" s="449"/>
    </row>
    <row r="464" spans="1:12" s="401" customFormat="1" ht="24" customHeight="1" x14ac:dyDescent="0.3">
      <c r="A464" s="690" t="s">
        <v>662</v>
      </c>
      <c r="B464" s="690"/>
      <c r="C464" s="690"/>
      <c r="D464" s="690"/>
      <c r="E464" s="690"/>
      <c r="F464" s="690"/>
      <c r="G464" s="690"/>
      <c r="H464" s="690"/>
      <c r="I464" s="690"/>
      <c r="J464" s="690"/>
      <c r="K464" s="449"/>
    </row>
    <row r="465" spans="1:17" s="401" customFormat="1" ht="41.25" customHeight="1" x14ac:dyDescent="0.3">
      <c r="A465" s="31"/>
      <c r="B465" s="31"/>
      <c r="C465" s="31"/>
      <c r="D465" s="31"/>
      <c r="E465" s="31"/>
      <c r="F465" s="31"/>
      <c r="G465" s="31"/>
      <c r="H465" s="31"/>
      <c r="I465" s="390"/>
      <c r="J465" s="31"/>
      <c r="K465" s="449"/>
      <c r="L465" s="404"/>
      <c r="M465" s="404"/>
      <c r="N465" s="404"/>
      <c r="O465" s="404"/>
      <c r="P465" s="404"/>
      <c r="Q465" s="404"/>
    </row>
    <row r="466" spans="1:17" s="26" customFormat="1" ht="24.95" customHeight="1" x14ac:dyDescent="0.2">
      <c r="A466" s="672" t="s">
        <v>50</v>
      </c>
      <c r="B466" s="672" t="s">
        <v>51</v>
      </c>
      <c r="C466" s="674" t="s">
        <v>52</v>
      </c>
      <c r="D466" s="675"/>
      <c r="E466" s="676" t="s">
        <v>94</v>
      </c>
      <c r="F466" s="672" t="s">
        <v>95</v>
      </c>
      <c r="G466" s="672" t="s">
        <v>55</v>
      </c>
      <c r="H466" s="695" t="s">
        <v>96</v>
      </c>
      <c r="I466" s="391" t="s">
        <v>97</v>
      </c>
      <c r="J466" s="697" t="s">
        <v>58</v>
      </c>
      <c r="K466" s="452"/>
    </row>
    <row r="467" spans="1:17" ht="40.5" customHeight="1" x14ac:dyDescent="0.3">
      <c r="A467" s="673"/>
      <c r="B467" s="673"/>
      <c r="C467" s="32" t="s">
        <v>59</v>
      </c>
      <c r="D467" s="32" t="s">
        <v>60</v>
      </c>
      <c r="E467" s="677"/>
      <c r="F467" s="673"/>
      <c r="G467" s="673"/>
      <c r="H467" s="696"/>
      <c r="I467" s="392" t="s">
        <v>98</v>
      </c>
      <c r="J467" s="698"/>
    </row>
    <row r="468" spans="1:17" s="45" customFormat="1" ht="34.5" customHeight="1" thickBot="1" x14ac:dyDescent="0.35">
      <c r="A468" s="472" t="s">
        <v>223</v>
      </c>
      <c r="B468" s="516">
        <v>74</v>
      </c>
      <c r="C468" s="516">
        <v>271</v>
      </c>
      <c r="D468" s="516"/>
      <c r="E468" s="516"/>
      <c r="F468" s="516" t="s">
        <v>119</v>
      </c>
      <c r="G468" s="516" t="s">
        <v>105</v>
      </c>
      <c r="H468" s="393" t="s">
        <v>224</v>
      </c>
      <c r="I468" s="394">
        <v>10114.32</v>
      </c>
      <c r="J468" s="395">
        <f>I468*100</f>
        <v>1011432</v>
      </c>
      <c r="K468" s="449"/>
    </row>
    <row r="469" spans="1:17" s="81" customFormat="1" x14ac:dyDescent="0.3">
      <c r="A469" s="699" t="s">
        <v>206</v>
      </c>
      <c r="B469" s="700"/>
      <c r="C469" s="700"/>
      <c r="D469" s="700"/>
      <c r="E469" s="700"/>
      <c r="F469" s="700"/>
      <c r="G469" s="700"/>
      <c r="H469" s="700"/>
      <c r="I469" s="700"/>
      <c r="J469" s="396">
        <v>17632.8</v>
      </c>
      <c r="K469" s="449"/>
    </row>
    <row r="470" spans="1:17" s="81" customFormat="1" ht="21" thickBot="1" x14ac:dyDescent="0.3">
      <c r="A470" s="701" t="s">
        <v>160</v>
      </c>
      <c r="B470" s="702"/>
      <c r="C470" s="702"/>
      <c r="D470" s="702"/>
      <c r="E470" s="702"/>
      <c r="F470" s="702"/>
      <c r="G470" s="702"/>
      <c r="H470" s="702"/>
      <c r="I470" s="702"/>
      <c r="J470" s="397">
        <f>SUM(J468:J469)</f>
        <v>1029064.8</v>
      </c>
      <c r="K470" s="459"/>
    </row>
    <row r="471" spans="1:17" s="545" customFormat="1" ht="21" thickBot="1" x14ac:dyDescent="0.35">
      <c r="A471" s="703" t="s">
        <v>225</v>
      </c>
      <c r="B471" s="703"/>
      <c r="C471" s="703"/>
      <c r="D471" s="703"/>
      <c r="E471" s="703"/>
      <c r="F471" s="703"/>
      <c r="G471" s="703"/>
      <c r="H471" s="703"/>
      <c r="I471" s="703"/>
      <c r="J471" s="703"/>
      <c r="K471" s="455"/>
    </row>
    <row r="472" spans="1:17" ht="50.1" customHeight="1" thickBot="1" x14ac:dyDescent="0.35">
      <c r="A472" s="448" t="s">
        <v>663</v>
      </c>
      <c r="B472" s="561"/>
      <c r="C472" s="561"/>
      <c r="D472" s="561"/>
      <c r="E472" s="561"/>
      <c r="F472" s="561"/>
      <c r="G472" s="561"/>
      <c r="H472" s="561"/>
      <c r="I472" s="195"/>
      <c r="J472" s="561"/>
      <c r="K472" s="455"/>
    </row>
    <row r="473" spans="1:17" s="26" customFormat="1" ht="30" customHeight="1" x14ac:dyDescent="0.3">
      <c r="A473" s="629" t="s">
        <v>595</v>
      </c>
      <c r="B473" s="630"/>
      <c r="C473" s="630"/>
      <c r="D473" s="630"/>
      <c r="E473" s="630"/>
      <c r="F473" s="630"/>
      <c r="G473" s="630"/>
      <c r="H473" s="630"/>
      <c r="I473" s="631"/>
      <c r="J473" s="380">
        <v>1047887.9925360617</v>
      </c>
      <c r="K473" s="449" t="s">
        <v>596</v>
      </c>
    </row>
    <row r="474" spans="1:17" s="386" customFormat="1" ht="30" customHeight="1" x14ac:dyDescent="0.3">
      <c r="A474" s="632" t="s">
        <v>597</v>
      </c>
      <c r="B474" s="633"/>
      <c r="C474" s="633"/>
      <c r="D474" s="633"/>
      <c r="E474" s="633"/>
      <c r="F474" s="633"/>
      <c r="G474" s="633"/>
      <c r="H474" s="633"/>
      <c r="I474" s="634"/>
      <c r="J474" s="381">
        <v>0</v>
      </c>
      <c r="K474" s="449"/>
    </row>
    <row r="475" spans="1:17" s="26" customFormat="1" ht="30" customHeight="1" thickBot="1" x14ac:dyDescent="0.25">
      <c r="A475" s="635" t="s">
        <v>598</v>
      </c>
      <c r="B475" s="636"/>
      <c r="C475" s="636"/>
      <c r="D475" s="636"/>
      <c r="E475" s="636"/>
      <c r="F475" s="636"/>
      <c r="G475" s="636"/>
      <c r="H475" s="636"/>
      <c r="I475" s="637"/>
      <c r="J475" s="382">
        <v>0</v>
      </c>
    </row>
    <row r="476" spans="1:17" s="26" customFormat="1" ht="30" customHeight="1" x14ac:dyDescent="0.3">
      <c r="A476" s="641" t="s">
        <v>599</v>
      </c>
      <c r="B476" s="642"/>
      <c r="C476" s="642"/>
      <c r="D476" s="642"/>
      <c r="E476" s="642"/>
      <c r="F476" s="642"/>
      <c r="G476" s="642"/>
      <c r="H476" s="642"/>
      <c r="I476" s="643"/>
      <c r="J476" s="383">
        <f>+J473+J474+J475</f>
        <v>1047887.9925360617</v>
      </c>
      <c r="K476" s="449"/>
    </row>
    <row r="477" spans="1:17" s="24" customFormat="1" ht="87.75" customHeight="1" x14ac:dyDescent="0.3">
      <c r="A477" s="692" t="s">
        <v>614</v>
      </c>
      <c r="B477" s="693"/>
      <c r="C477" s="693"/>
      <c r="D477" s="693"/>
      <c r="E477" s="693"/>
      <c r="F477" s="693"/>
      <c r="G477" s="693"/>
      <c r="H477" s="693"/>
      <c r="I477" s="693"/>
      <c r="J477" s="694"/>
      <c r="K477" s="449"/>
    </row>
    <row r="478" spans="1:17" s="5" customFormat="1" ht="26.45" customHeight="1" x14ac:dyDescent="0.4">
      <c r="A478" s="666" t="s">
        <v>195</v>
      </c>
      <c r="B478" s="666"/>
      <c r="C478" s="666"/>
      <c r="D478" s="666"/>
      <c r="E478" s="666"/>
      <c r="F478" s="666"/>
      <c r="G478" s="666"/>
      <c r="H478" s="666"/>
      <c r="I478" s="666"/>
      <c r="J478" s="666"/>
      <c r="K478" s="449"/>
    </row>
    <row r="479" spans="1:17" s="401" customFormat="1" ht="24" customHeight="1" x14ac:dyDescent="0.25">
      <c r="A479" s="667" t="s">
        <v>424</v>
      </c>
      <c r="B479" s="667"/>
      <c r="C479" s="667"/>
      <c r="D479" s="667"/>
      <c r="E479" s="667"/>
      <c r="F479" s="667"/>
      <c r="G479" s="667"/>
      <c r="H479" s="667"/>
      <c r="I479" s="667"/>
      <c r="J479" s="667"/>
      <c r="K479" s="456"/>
    </row>
    <row r="480" spans="1:17" s="401" customFormat="1" ht="24" customHeight="1" x14ac:dyDescent="0.3">
      <c r="A480" s="667" t="s">
        <v>425</v>
      </c>
      <c r="B480" s="667"/>
      <c r="C480" s="667"/>
      <c r="D480" s="667"/>
      <c r="E480" s="667"/>
      <c r="F480" s="667"/>
      <c r="G480" s="667"/>
      <c r="H480" s="667"/>
      <c r="I480" s="667"/>
      <c r="J480" s="667"/>
      <c r="K480" s="449"/>
    </row>
    <row r="481" spans="1:17" s="401" customFormat="1" ht="24" customHeight="1" x14ac:dyDescent="0.3">
      <c r="A481" s="667" t="s">
        <v>664</v>
      </c>
      <c r="B481" s="667"/>
      <c r="C481" s="667"/>
      <c r="D481" s="667"/>
      <c r="E481" s="667"/>
      <c r="F481" s="667"/>
      <c r="G481" s="667"/>
      <c r="H481" s="667"/>
      <c r="I481" s="667"/>
      <c r="J481" s="667"/>
      <c r="K481" s="449"/>
    </row>
    <row r="482" spans="1:17" s="401" customFormat="1" ht="24" customHeight="1" x14ac:dyDescent="0.3">
      <c r="A482" s="26"/>
      <c r="B482" s="26"/>
      <c r="C482" s="26"/>
      <c r="D482" s="26"/>
      <c r="E482" s="26"/>
      <c r="F482" s="26"/>
      <c r="G482" s="26"/>
      <c r="H482" s="26"/>
      <c r="I482" s="5"/>
      <c r="J482" s="26"/>
      <c r="K482" s="449"/>
      <c r="L482" s="405"/>
      <c r="M482" s="405"/>
      <c r="N482" s="405"/>
      <c r="O482" s="405"/>
      <c r="P482" s="405"/>
      <c r="Q482" s="405"/>
    </row>
    <row r="483" spans="1:17" s="405" customFormat="1" ht="81.75" customHeight="1" x14ac:dyDescent="0.2">
      <c r="A483" s="651" t="s">
        <v>50</v>
      </c>
      <c r="B483" s="651" t="s">
        <v>51</v>
      </c>
      <c r="C483" s="704" t="s">
        <v>52</v>
      </c>
      <c r="D483" s="705"/>
      <c r="E483" s="647" t="s">
        <v>94</v>
      </c>
      <c r="F483" s="651" t="s">
        <v>95</v>
      </c>
      <c r="G483" s="651" t="s">
        <v>55</v>
      </c>
      <c r="H483" s="654" t="s">
        <v>96</v>
      </c>
      <c r="I483" s="50" t="s">
        <v>97</v>
      </c>
      <c r="J483" s="682" t="s">
        <v>58</v>
      </c>
      <c r="K483" s="452"/>
      <c r="L483" s="401"/>
      <c r="M483" s="401"/>
      <c r="N483" s="401"/>
      <c r="O483" s="401"/>
      <c r="P483" s="404"/>
      <c r="Q483" s="501"/>
    </row>
    <row r="484" spans="1:17" s="26" customFormat="1" ht="57" customHeight="1" x14ac:dyDescent="0.3">
      <c r="A484" s="653"/>
      <c r="B484" s="653"/>
      <c r="C484" s="25" t="s">
        <v>59</v>
      </c>
      <c r="D484" s="25" t="s">
        <v>60</v>
      </c>
      <c r="E484" s="706"/>
      <c r="F484" s="653"/>
      <c r="G484" s="653"/>
      <c r="H484" s="655"/>
      <c r="I484" s="51" t="s">
        <v>98</v>
      </c>
      <c r="J484" s="683"/>
      <c r="K484" s="449"/>
    </row>
    <row r="485" spans="1:17" s="45" customFormat="1" ht="34.5" customHeight="1" x14ac:dyDescent="0.3">
      <c r="A485" s="490" t="s">
        <v>212</v>
      </c>
      <c r="B485" s="489">
        <v>69</v>
      </c>
      <c r="C485" s="489">
        <v>606</v>
      </c>
      <c r="D485" s="67"/>
      <c r="E485" s="67"/>
      <c r="F485" s="489" t="s">
        <v>119</v>
      </c>
      <c r="G485" s="489" t="s">
        <v>105</v>
      </c>
      <c r="H485" s="68" t="s">
        <v>226</v>
      </c>
      <c r="I485" s="112" t="s">
        <v>227</v>
      </c>
      <c r="J485" s="69">
        <v>584672</v>
      </c>
      <c r="K485" s="449"/>
    </row>
    <row r="486" spans="1:17" s="81" customFormat="1" x14ac:dyDescent="0.3">
      <c r="A486" s="845" t="s">
        <v>206</v>
      </c>
      <c r="B486" s="845"/>
      <c r="C486" s="845"/>
      <c r="D486" s="845"/>
      <c r="E486" s="845"/>
      <c r="F486" s="845"/>
      <c r="G486" s="845"/>
      <c r="H486" s="845"/>
      <c r="I486" s="845"/>
      <c r="J486" s="44">
        <v>315307.40999999997</v>
      </c>
      <c r="K486" s="449"/>
    </row>
    <row r="487" spans="1:17" s="81" customFormat="1" ht="21" thickBot="1" x14ac:dyDescent="0.35">
      <c r="A487" s="896" t="s">
        <v>160</v>
      </c>
      <c r="B487" s="897"/>
      <c r="C487" s="897"/>
      <c r="D487" s="897"/>
      <c r="E487" s="897"/>
      <c r="F487" s="897"/>
      <c r="G487" s="897"/>
      <c r="H487" s="897"/>
      <c r="I487" s="897"/>
      <c r="J487" s="118">
        <f>SUM(J485:J486)</f>
        <v>899979.40999999992</v>
      </c>
      <c r="K487" s="457"/>
    </row>
    <row r="488" spans="1:17" s="545" customFormat="1" x14ac:dyDescent="0.3">
      <c r="A488" s="825" t="s">
        <v>569</v>
      </c>
      <c r="B488" s="825"/>
      <c r="C488" s="825"/>
      <c r="D488" s="825"/>
      <c r="E488" s="825"/>
      <c r="F488" s="825"/>
      <c r="G488" s="825"/>
      <c r="H488" s="825"/>
      <c r="I488" s="825"/>
      <c r="J488" s="825"/>
      <c r="K488" s="455"/>
    </row>
    <row r="489" spans="1:17" ht="48" customHeight="1" thickBot="1" x14ac:dyDescent="0.35">
      <c r="A489" s="486"/>
      <c r="B489" s="486"/>
      <c r="C489" s="486"/>
      <c r="D489" s="486"/>
      <c r="E489" s="486"/>
      <c r="F489" s="486"/>
      <c r="G489" s="486"/>
      <c r="H489" s="486"/>
      <c r="I489" s="486"/>
      <c r="J489" s="486"/>
      <c r="K489" s="455"/>
    </row>
    <row r="490" spans="1:17" ht="21" thickBot="1" x14ac:dyDescent="0.35">
      <c r="A490" s="448" t="s">
        <v>665</v>
      </c>
      <c r="B490" s="561"/>
      <c r="C490" s="561"/>
      <c r="D490" s="561"/>
      <c r="E490" s="561"/>
      <c r="F490" s="561"/>
      <c r="G490" s="561"/>
      <c r="H490" s="561"/>
      <c r="I490" s="195"/>
      <c r="J490" s="561"/>
    </row>
    <row r="491" spans="1:17" s="26" customFormat="1" ht="20.100000000000001" customHeight="1" x14ac:dyDescent="0.3">
      <c r="A491" s="629" t="s">
        <v>595</v>
      </c>
      <c r="B491" s="630"/>
      <c r="C491" s="630"/>
      <c r="D491" s="630"/>
      <c r="E491" s="630"/>
      <c r="F491" s="630"/>
      <c r="G491" s="630"/>
      <c r="H491" s="630"/>
      <c r="I491" s="631"/>
      <c r="J491" s="380">
        <v>682242.01263728715</v>
      </c>
      <c r="K491" s="449" t="s">
        <v>596</v>
      </c>
    </row>
    <row r="492" spans="1:17" s="26" customFormat="1" ht="20.100000000000001" customHeight="1" x14ac:dyDescent="0.3">
      <c r="A492" s="632" t="s">
        <v>597</v>
      </c>
      <c r="B492" s="633"/>
      <c r="C492" s="633"/>
      <c r="D492" s="633"/>
      <c r="E492" s="633"/>
      <c r="F492" s="633"/>
      <c r="G492" s="633"/>
      <c r="H492" s="633"/>
      <c r="I492" s="634"/>
      <c r="J492" s="381">
        <v>246969.45</v>
      </c>
      <c r="K492" s="449"/>
    </row>
    <row r="493" spans="1:17" s="26" customFormat="1" ht="20.100000000000001" customHeight="1" thickBot="1" x14ac:dyDescent="0.25">
      <c r="A493" s="635" t="s">
        <v>598</v>
      </c>
      <c r="B493" s="636"/>
      <c r="C493" s="636"/>
      <c r="D493" s="636"/>
      <c r="E493" s="636"/>
      <c r="F493" s="636"/>
      <c r="G493" s="636"/>
      <c r="H493" s="636"/>
      <c r="I493" s="637"/>
      <c r="J493" s="382">
        <v>0</v>
      </c>
    </row>
    <row r="494" spans="1:17" s="26" customFormat="1" x14ac:dyDescent="0.3">
      <c r="A494" s="641" t="s">
        <v>599</v>
      </c>
      <c r="B494" s="642"/>
      <c r="C494" s="642"/>
      <c r="D494" s="642"/>
      <c r="E494" s="642"/>
      <c r="F494" s="642"/>
      <c r="G494" s="642"/>
      <c r="H494" s="642"/>
      <c r="I494" s="643"/>
      <c r="J494" s="383">
        <f>+J491+J492+J493</f>
        <v>929211.4626372871</v>
      </c>
      <c r="K494" s="449"/>
    </row>
    <row r="495" spans="1:17" s="26" customFormat="1" ht="60.75" customHeight="1" x14ac:dyDescent="0.3">
      <c r="A495" s="692" t="s">
        <v>613</v>
      </c>
      <c r="B495" s="693"/>
      <c r="C495" s="693"/>
      <c r="D495" s="693"/>
      <c r="E495" s="693"/>
      <c r="F495" s="693"/>
      <c r="G495" s="693"/>
      <c r="H495" s="693"/>
      <c r="I495" s="693"/>
      <c r="J495" s="694"/>
      <c r="K495" s="449"/>
    </row>
    <row r="496" spans="1:17" s="5" customFormat="1" ht="24" customHeight="1" thickBot="1" x14ac:dyDescent="0.35">
      <c r="A496" s="579"/>
      <c r="B496" s="579"/>
      <c r="C496" s="579"/>
      <c r="D496" s="579"/>
      <c r="E496" s="579"/>
      <c r="F496" s="579"/>
      <c r="G496" s="579"/>
      <c r="H496" s="579"/>
      <c r="I496" s="579"/>
      <c r="J496" s="579"/>
      <c r="K496" s="449"/>
    </row>
    <row r="497" spans="1:11" s="401" customFormat="1" ht="44.25" customHeight="1" thickTop="1" thickBot="1" x14ac:dyDescent="0.55000000000000004">
      <c r="A497" s="663" t="s">
        <v>228</v>
      </c>
      <c r="B497" s="664"/>
      <c r="C497" s="664"/>
      <c r="D497" s="664"/>
      <c r="E497" s="664"/>
      <c r="F497" s="664"/>
      <c r="G497" s="664"/>
      <c r="H497" s="664"/>
      <c r="I497" s="664"/>
      <c r="J497" s="665"/>
      <c r="K497" s="449"/>
    </row>
    <row r="498" spans="1:11" s="401" customFormat="1" ht="26.45" customHeight="1" thickTop="1" x14ac:dyDescent="0.4">
      <c r="A498" s="738" t="s">
        <v>195</v>
      </c>
      <c r="B498" s="738"/>
      <c r="C498" s="738"/>
      <c r="D498" s="738"/>
      <c r="E498" s="738"/>
      <c r="F498" s="738"/>
      <c r="G498" s="738"/>
      <c r="H498" s="738"/>
      <c r="I498" s="738"/>
      <c r="J498" s="738"/>
      <c r="K498" s="449"/>
    </row>
    <row r="499" spans="1:11" s="401" customFormat="1" ht="24" customHeight="1" x14ac:dyDescent="0.3">
      <c r="A499" s="721" t="s">
        <v>229</v>
      </c>
      <c r="B499" s="721"/>
      <c r="C499" s="721"/>
      <c r="D499" s="721"/>
      <c r="E499" s="721"/>
      <c r="F499" s="721"/>
      <c r="G499" s="721"/>
      <c r="H499" s="721"/>
      <c r="I499" s="721"/>
      <c r="J499" s="721"/>
      <c r="K499" s="449"/>
    </row>
    <row r="500" spans="1:11" s="401" customFormat="1" ht="23.25" customHeight="1" x14ac:dyDescent="0.3">
      <c r="A500" s="667" t="s">
        <v>429</v>
      </c>
      <c r="B500" s="667"/>
      <c r="C500" s="667"/>
      <c r="D500" s="667"/>
      <c r="E500" s="667"/>
      <c r="F500" s="667"/>
      <c r="G500" s="667"/>
      <c r="H500" s="667"/>
      <c r="I500" s="667"/>
      <c r="J500" s="667"/>
      <c r="K500" s="449"/>
    </row>
    <row r="501" spans="1:11" ht="28.5" customHeight="1" x14ac:dyDescent="0.3">
      <c r="A501" s="667" t="s">
        <v>430</v>
      </c>
      <c r="B501" s="667"/>
      <c r="C501" s="667"/>
      <c r="D501" s="667"/>
      <c r="E501" s="667"/>
      <c r="F501" s="667"/>
      <c r="G501" s="667"/>
      <c r="H501" s="667"/>
      <c r="I501" s="667"/>
      <c r="J501" s="667"/>
    </row>
    <row r="502" spans="1:11" s="24" customFormat="1" ht="33" customHeight="1" x14ac:dyDescent="0.3">
      <c r="A502" s="26"/>
      <c r="B502" s="26"/>
      <c r="C502" s="26"/>
      <c r="D502" s="26"/>
      <c r="E502" s="128"/>
      <c r="F502" s="26"/>
      <c r="G502" s="26"/>
      <c r="H502" s="26"/>
      <c r="I502" s="5"/>
      <c r="J502" s="26"/>
      <c r="K502" s="449"/>
    </row>
    <row r="503" spans="1:11" s="26" customFormat="1" ht="54.75" customHeight="1" x14ac:dyDescent="0.2">
      <c r="A503" s="651" t="s">
        <v>50</v>
      </c>
      <c r="B503" s="651" t="s">
        <v>51</v>
      </c>
      <c r="C503" s="704" t="s">
        <v>52</v>
      </c>
      <c r="D503" s="705"/>
      <c r="E503" s="647" t="s">
        <v>94</v>
      </c>
      <c r="F503" s="651" t="s">
        <v>95</v>
      </c>
      <c r="G503" s="651" t="s">
        <v>55</v>
      </c>
      <c r="H503" s="654" t="s">
        <v>96</v>
      </c>
      <c r="I503" s="50" t="s">
        <v>97</v>
      </c>
      <c r="J503" s="682" t="s">
        <v>58</v>
      </c>
      <c r="K503" s="452"/>
    </row>
    <row r="504" spans="1:11" s="26" customFormat="1" x14ac:dyDescent="0.3">
      <c r="A504" s="653"/>
      <c r="B504" s="653"/>
      <c r="C504" s="25" t="s">
        <v>59</v>
      </c>
      <c r="D504" s="25" t="s">
        <v>60</v>
      </c>
      <c r="E504" s="706"/>
      <c r="F504" s="653"/>
      <c r="G504" s="653"/>
      <c r="H504" s="655"/>
      <c r="I504" s="51" t="s">
        <v>98</v>
      </c>
      <c r="J504" s="683"/>
      <c r="K504" s="449"/>
    </row>
    <row r="505" spans="1:11" s="81" customFormat="1" x14ac:dyDescent="0.3">
      <c r="A505" s="67" t="s">
        <v>230</v>
      </c>
      <c r="B505" s="489">
        <v>15</v>
      </c>
      <c r="C505" s="95">
        <v>810</v>
      </c>
      <c r="D505" s="67"/>
      <c r="E505" s="67"/>
      <c r="F505" s="489" t="s">
        <v>119</v>
      </c>
      <c r="G505" s="67" t="s">
        <v>105</v>
      </c>
      <c r="H505" s="68" t="s">
        <v>231</v>
      </c>
      <c r="I505" s="53">
        <v>2905.29</v>
      </c>
      <c r="J505" s="424">
        <f>I505*100</f>
        <v>290529</v>
      </c>
      <c r="K505" s="449"/>
    </row>
    <row r="506" spans="1:11" s="26" customFormat="1" x14ac:dyDescent="0.3">
      <c r="A506" s="836" t="s">
        <v>160</v>
      </c>
      <c r="B506" s="836"/>
      <c r="C506" s="836"/>
      <c r="D506" s="836"/>
      <c r="E506" s="836"/>
      <c r="F506" s="836"/>
      <c r="G506" s="836"/>
      <c r="H506" s="836"/>
      <c r="I506" s="836"/>
      <c r="J506" s="473">
        <f>SUM(J504:J505)</f>
        <v>290529</v>
      </c>
      <c r="K506" s="455"/>
    </row>
    <row r="507" spans="1:11" s="26" customFormat="1" ht="21" thickBot="1" x14ac:dyDescent="0.25">
      <c r="I507" s="5"/>
      <c r="K507" s="456"/>
    </row>
    <row r="508" spans="1:11" s="26" customFormat="1" ht="18.75" customHeight="1" thickBot="1" x14ac:dyDescent="0.35">
      <c r="A508" s="448" t="s">
        <v>666</v>
      </c>
      <c r="B508" s="561"/>
      <c r="C508" s="561"/>
      <c r="D508" s="561"/>
      <c r="E508" s="561"/>
      <c r="F508" s="561"/>
      <c r="G508" s="561"/>
      <c r="H508" s="561"/>
      <c r="I508" s="195"/>
      <c r="J508" s="561"/>
      <c r="K508" s="449"/>
    </row>
    <row r="509" spans="1:11" ht="26.25" customHeight="1" x14ac:dyDescent="0.3">
      <c r="A509" s="629" t="s">
        <v>595</v>
      </c>
      <c r="B509" s="630"/>
      <c r="C509" s="630"/>
      <c r="D509" s="630"/>
      <c r="E509" s="630"/>
      <c r="F509" s="630"/>
      <c r="G509" s="630"/>
      <c r="H509" s="630"/>
      <c r="I509" s="631"/>
      <c r="J509" s="380">
        <v>357462.74</v>
      </c>
      <c r="K509" s="449" t="s">
        <v>596</v>
      </c>
    </row>
    <row r="510" spans="1:11" ht="26.25" customHeight="1" x14ac:dyDescent="0.3">
      <c r="A510" s="632" t="s">
        <v>597</v>
      </c>
      <c r="B510" s="633"/>
      <c r="C510" s="633"/>
      <c r="D510" s="633"/>
      <c r="E510" s="633"/>
      <c r="F510" s="633"/>
      <c r="G510" s="633"/>
      <c r="H510" s="633"/>
      <c r="I510" s="634"/>
      <c r="J510" s="381">
        <v>0</v>
      </c>
    </row>
    <row r="511" spans="1:11" s="576" customFormat="1" ht="30.75" customHeight="1" thickBot="1" x14ac:dyDescent="0.25">
      <c r="A511" s="635" t="s">
        <v>598</v>
      </c>
      <c r="B511" s="636"/>
      <c r="C511" s="636"/>
      <c r="D511" s="636"/>
      <c r="E511" s="636"/>
      <c r="F511" s="636"/>
      <c r="G511" s="636"/>
      <c r="H511" s="636"/>
      <c r="I511" s="637"/>
      <c r="J511" s="382">
        <v>0</v>
      </c>
    </row>
    <row r="512" spans="1:11" s="26" customFormat="1" ht="20.100000000000001" customHeight="1" x14ac:dyDescent="0.3">
      <c r="A512" s="641" t="s">
        <v>599</v>
      </c>
      <c r="B512" s="642"/>
      <c r="C512" s="642"/>
      <c r="D512" s="642"/>
      <c r="E512" s="642"/>
      <c r="F512" s="642"/>
      <c r="G512" s="642"/>
      <c r="H512" s="642"/>
      <c r="I512" s="643"/>
      <c r="J512" s="383">
        <f>+J509+J510+J511</f>
        <v>357462.74</v>
      </c>
      <c r="K512" s="449"/>
    </row>
    <row r="513" spans="1:11" s="26" customFormat="1" ht="50.25" customHeight="1" x14ac:dyDescent="0.3">
      <c r="A513" s="669" t="s">
        <v>615</v>
      </c>
      <c r="B513" s="670"/>
      <c r="C513" s="670"/>
      <c r="D513" s="670"/>
      <c r="E513" s="670"/>
      <c r="F513" s="670"/>
      <c r="G513" s="670"/>
      <c r="H513" s="670"/>
      <c r="I513" s="670"/>
      <c r="J513" s="671"/>
      <c r="K513" s="449"/>
    </row>
    <row r="514" spans="1:11" s="401" customFormat="1" ht="15" customHeight="1" thickBot="1" x14ac:dyDescent="0.35">
      <c r="A514" s="542"/>
      <c r="B514" s="542"/>
      <c r="C514" s="542"/>
      <c r="D514" s="542"/>
      <c r="E514" s="542"/>
      <c r="F514" s="1"/>
      <c r="G514" s="542"/>
      <c r="H514" s="569"/>
      <c r="I514" s="2"/>
      <c r="J514" s="570"/>
      <c r="K514" s="449"/>
    </row>
    <row r="515" spans="1:11" s="401" customFormat="1" ht="78" customHeight="1" thickTop="1" thickBot="1" x14ac:dyDescent="0.55000000000000004">
      <c r="A515" s="837" t="s">
        <v>232</v>
      </c>
      <c r="B515" s="838"/>
      <c r="C515" s="838"/>
      <c r="D515" s="838"/>
      <c r="E515" s="838"/>
      <c r="F515" s="838"/>
      <c r="G515" s="838"/>
      <c r="H515" s="838"/>
      <c r="I515" s="838"/>
      <c r="J515" s="839"/>
      <c r="K515" s="449"/>
    </row>
    <row r="516" spans="1:11" s="401" customFormat="1" ht="26.45" customHeight="1" thickTop="1" x14ac:dyDescent="0.4">
      <c r="A516" s="666" t="s">
        <v>195</v>
      </c>
      <c r="B516" s="666"/>
      <c r="C516" s="666"/>
      <c r="D516" s="666"/>
      <c r="E516" s="666"/>
      <c r="F516" s="666"/>
      <c r="G516" s="666"/>
      <c r="H516" s="666"/>
      <c r="I516" s="666"/>
      <c r="J516" s="666"/>
      <c r="K516" s="449"/>
    </row>
    <row r="517" spans="1:11" s="401" customFormat="1" ht="21.75" customHeight="1" x14ac:dyDescent="0.3">
      <c r="A517" s="667" t="s">
        <v>233</v>
      </c>
      <c r="B517" s="667"/>
      <c r="C517" s="667"/>
      <c r="D517" s="667"/>
      <c r="E517" s="667"/>
      <c r="F517" s="667"/>
      <c r="G517" s="667"/>
      <c r="H517" s="667"/>
      <c r="I517" s="667"/>
      <c r="J517" s="667"/>
      <c r="K517" s="449"/>
    </row>
    <row r="518" spans="1:11" s="26" customFormat="1" x14ac:dyDescent="0.3">
      <c r="A518" s="494"/>
      <c r="B518" s="494"/>
      <c r="C518" s="840" t="s">
        <v>234</v>
      </c>
      <c r="D518" s="840"/>
      <c r="E518" s="840"/>
      <c r="F518" s="840"/>
      <c r="G518" s="840"/>
      <c r="H518" s="840"/>
      <c r="I518" s="840"/>
      <c r="J518" s="840"/>
      <c r="K518" s="449"/>
    </row>
    <row r="519" spans="1:11" s="26" customFormat="1" x14ac:dyDescent="0.3">
      <c r="A519" s="494"/>
      <c r="B519" s="494"/>
      <c r="C519" s="840" t="s">
        <v>235</v>
      </c>
      <c r="D519" s="840"/>
      <c r="E519" s="840"/>
      <c r="F519" s="840"/>
      <c r="G519" s="840"/>
      <c r="H519" s="840"/>
      <c r="I519" s="840"/>
      <c r="J519" s="515"/>
      <c r="K519" s="449"/>
    </row>
    <row r="520" spans="1:11" s="26" customFormat="1" x14ac:dyDescent="0.3">
      <c r="A520" s="494"/>
      <c r="B520" s="494"/>
      <c r="C520" s="515" t="s">
        <v>236</v>
      </c>
      <c r="D520" s="494"/>
      <c r="E520" s="494"/>
      <c r="F520" s="494"/>
      <c r="G520" s="494"/>
      <c r="H520" s="494"/>
      <c r="I520" s="494"/>
      <c r="J520" s="494"/>
      <c r="K520" s="449"/>
    </row>
    <row r="521" spans="1:11" s="26" customFormat="1" x14ac:dyDescent="0.3">
      <c r="A521" s="494"/>
      <c r="B521" s="494"/>
      <c r="C521" s="515" t="s">
        <v>237</v>
      </c>
      <c r="D521" s="494"/>
      <c r="E521" s="494"/>
      <c r="F521" s="494"/>
      <c r="G521" s="494"/>
      <c r="H521" s="494"/>
      <c r="I521" s="494"/>
      <c r="J521" s="494"/>
      <c r="K521" s="449"/>
    </row>
    <row r="522" spans="1:11" s="26" customFormat="1" x14ac:dyDescent="0.3">
      <c r="A522" s="494"/>
      <c r="B522" s="494"/>
      <c r="C522" s="515" t="s">
        <v>238</v>
      </c>
      <c r="D522" s="494"/>
      <c r="E522" s="494"/>
      <c r="F522" s="494"/>
      <c r="G522" s="494"/>
      <c r="H522" s="494"/>
      <c r="I522" s="494"/>
      <c r="J522" s="494"/>
      <c r="K522" s="449"/>
    </row>
    <row r="523" spans="1:11" s="26" customFormat="1" x14ac:dyDescent="0.3">
      <c r="A523" s="494"/>
      <c r="B523" s="494"/>
      <c r="C523" s="515" t="s">
        <v>239</v>
      </c>
      <c r="D523" s="494"/>
      <c r="E523" s="494"/>
      <c r="F523" s="494"/>
      <c r="G523" s="494"/>
      <c r="H523" s="494"/>
      <c r="I523" s="494"/>
      <c r="J523" s="494"/>
      <c r="K523" s="449"/>
    </row>
    <row r="524" spans="1:11" s="26" customFormat="1" ht="25.5" customHeight="1" x14ac:dyDescent="0.3">
      <c r="A524" s="667" t="s">
        <v>431</v>
      </c>
      <c r="B524" s="667"/>
      <c r="C524" s="667"/>
      <c r="D524" s="667"/>
      <c r="E524" s="667"/>
      <c r="F524" s="667"/>
      <c r="G524" s="667"/>
      <c r="H524" s="667"/>
      <c r="I524" s="667"/>
      <c r="J524" s="667"/>
      <c r="K524" s="449"/>
    </row>
    <row r="525" spans="1:11" s="26" customFormat="1" ht="25.5" customHeight="1" x14ac:dyDescent="0.3">
      <c r="A525" s="667" t="s">
        <v>432</v>
      </c>
      <c r="B525" s="667"/>
      <c r="C525" s="667"/>
      <c r="D525" s="667"/>
      <c r="E525" s="667"/>
      <c r="F525" s="667"/>
      <c r="G525" s="667"/>
      <c r="H525" s="667"/>
      <c r="I525" s="667"/>
      <c r="J525" s="667"/>
      <c r="K525" s="449"/>
    </row>
    <row r="526" spans="1:11" s="24" customFormat="1" ht="25.5" customHeight="1" x14ac:dyDescent="0.3">
      <c r="A526" s="668"/>
      <c r="B526" s="668"/>
      <c r="C526" s="668"/>
      <c r="D526" s="668"/>
      <c r="E526" s="668"/>
      <c r="F526" s="668"/>
      <c r="G526" s="668"/>
      <c r="H526" s="668"/>
      <c r="I526" s="668"/>
      <c r="J526" s="668"/>
      <c r="K526" s="449"/>
    </row>
    <row r="527" spans="1:11" s="26" customFormat="1" ht="25.5" customHeight="1" x14ac:dyDescent="0.2">
      <c r="A527" s="691" t="s">
        <v>50</v>
      </c>
      <c r="B527" s="691" t="s">
        <v>51</v>
      </c>
      <c r="C527" s="691" t="s">
        <v>52</v>
      </c>
      <c r="D527" s="691"/>
      <c r="E527" s="728" t="s">
        <v>94</v>
      </c>
      <c r="F527" s="651" t="s">
        <v>95</v>
      </c>
      <c r="G527" s="651" t="s">
        <v>55</v>
      </c>
      <c r="H527" s="654" t="s">
        <v>96</v>
      </c>
      <c r="I527" s="50" t="s">
        <v>97</v>
      </c>
      <c r="J527" s="682" t="s">
        <v>58</v>
      </c>
      <c r="K527" s="452"/>
    </row>
    <row r="528" spans="1:11" s="26" customFormat="1" ht="25.5" customHeight="1" x14ac:dyDescent="0.3">
      <c r="A528" s="691"/>
      <c r="B528" s="691"/>
      <c r="C528" s="25" t="s">
        <v>59</v>
      </c>
      <c r="D528" s="25" t="s">
        <v>60</v>
      </c>
      <c r="E528" s="728"/>
      <c r="F528" s="653"/>
      <c r="G528" s="653"/>
      <c r="H528" s="655"/>
      <c r="I528" s="51" t="s">
        <v>98</v>
      </c>
      <c r="J528" s="683"/>
      <c r="K528" s="449"/>
    </row>
    <row r="529" spans="1:17" s="81" customFormat="1" ht="30" customHeight="1" x14ac:dyDescent="0.3">
      <c r="A529" s="508" t="s">
        <v>240</v>
      </c>
      <c r="B529" s="399">
        <v>10</v>
      </c>
      <c r="C529" s="534" t="s">
        <v>241</v>
      </c>
      <c r="D529" s="119"/>
      <c r="E529" s="119"/>
      <c r="F529" s="475" t="s">
        <v>119</v>
      </c>
      <c r="G529" s="475" t="s">
        <v>105</v>
      </c>
      <c r="H529" s="475" t="s">
        <v>242</v>
      </c>
      <c r="I529" s="129">
        <v>7725.09</v>
      </c>
      <c r="J529" s="492">
        <f>I529*100</f>
        <v>772509</v>
      </c>
      <c r="K529" s="449"/>
    </row>
    <row r="530" spans="1:17" s="26" customFormat="1" ht="25.5" customHeight="1" x14ac:dyDescent="0.3">
      <c r="A530" s="836" t="s">
        <v>160</v>
      </c>
      <c r="B530" s="836"/>
      <c r="C530" s="836"/>
      <c r="D530" s="836"/>
      <c r="E530" s="836"/>
      <c r="F530" s="836"/>
      <c r="G530" s="836"/>
      <c r="H530" s="836"/>
      <c r="I530" s="836"/>
      <c r="J530" s="266">
        <f>SUM(J528:J529)</f>
        <v>772509</v>
      </c>
      <c r="K530" s="455"/>
    </row>
    <row r="531" spans="1:17" s="26" customFormat="1" ht="21" thickBot="1" x14ac:dyDescent="0.35">
      <c r="A531" s="751"/>
      <c r="B531" s="751"/>
      <c r="C531" s="751"/>
      <c r="D531" s="751"/>
      <c r="E531" s="751"/>
      <c r="F531" s="751"/>
      <c r="G531" s="751"/>
      <c r="H531" s="751"/>
      <c r="I531" s="751"/>
      <c r="J531" s="751"/>
      <c r="K531" s="449"/>
    </row>
    <row r="532" spans="1:17" s="26" customFormat="1" ht="21" thickBot="1" x14ac:dyDescent="0.35">
      <c r="A532" s="448" t="s">
        <v>667</v>
      </c>
      <c r="B532" s="561"/>
      <c r="C532" s="561"/>
      <c r="D532" s="561"/>
      <c r="E532" s="561"/>
      <c r="F532" s="561"/>
      <c r="G532" s="561"/>
      <c r="H532" s="561"/>
      <c r="I532" s="195"/>
      <c r="J532" s="561"/>
      <c r="K532" s="449"/>
    </row>
    <row r="533" spans="1:17" ht="27" customHeight="1" x14ac:dyDescent="0.3">
      <c r="A533" s="629" t="s">
        <v>595</v>
      </c>
      <c r="B533" s="630"/>
      <c r="C533" s="630"/>
      <c r="D533" s="630"/>
      <c r="E533" s="630"/>
      <c r="F533" s="630"/>
      <c r="G533" s="630"/>
      <c r="H533" s="630"/>
      <c r="I533" s="631"/>
      <c r="J533" s="380">
        <v>1741889.3026282494</v>
      </c>
      <c r="K533" s="449" t="s">
        <v>596</v>
      </c>
    </row>
    <row r="534" spans="1:17" ht="27" customHeight="1" x14ac:dyDescent="0.3">
      <c r="A534" s="632" t="s">
        <v>597</v>
      </c>
      <c r="B534" s="633"/>
      <c r="C534" s="633"/>
      <c r="D534" s="633"/>
      <c r="E534" s="633"/>
      <c r="F534" s="633"/>
      <c r="G534" s="633"/>
      <c r="H534" s="633"/>
      <c r="I534" s="634"/>
      <c r="J534" s="381">
        <v>0</v>
      </c>
    </row>
    <row r="535" spans="1:17" s="26" customFormat="1" ht="27" customHeight="1" thickBot="1" x14ac:dyDescent="0.25">
      <c r="A535" s="635" t="s">
        <v>598</v>
      </c>
      <c r="B535" s="636"/>
      <c r="C535" s="636"/>
      <c r="D535" s="636"/>
      <c r="E535" s="636"/>
      <c r="F535" s="636"/>
      <c r="G535" s="636"/>
      <c r="H535" s="636"/>
      <c r="I535" s="637"/>
      <c r="J535" s="382">
        <v>0</v>
      </c>
    </row>
    <row r="536" spans="1:17" s="26" customFormat="1" ht="27" customHeight="1" x14ac:dyDescent="0.3">
      <c r="A536" s="641" t="s">
        <v>599</v>
      </c>
      <c r="B536" s="642"/>
      <c r="C536" s="642"/>
      <c r="D536" s="642"/>
      <c r="E536" s="642"/>
      <c r="F536" s="642"/>
      <c r="G536" s="642"/>
      <c r="H536" s="642"/>
      <c r="I536" s="643"/>
      <c r="J536" s="383">
        <f>+J533+J534+J535</f>
        <v>1741889.3026282494</v>
      </c>
      <c r="K536" s="449"/>
    </row>
    <row r="537" spans="1:17" s="26" customFormat="1" ht="94.5" customHeight="1" thickBot="1" x14ac:dyDescent="0.35">
      <c r="A537" s="692" t="s">
        <v>716</v>
      </c>
      <c r="B537" s="693"/>
      <c r="C537" s="693"/>
      <c r="D537" s="693"/>
      <c r="E537" s="693"/>
      <c r="F537" s="693"/>
      <c r="G537" s="693"/>
      <c r="H537" s="693"/>
      <c r="I537" s="693"/>
      <c r="J537" s="694"/>
      <c r="K537" s="449"/>
    </row>
    <row r="538" spans="1:17" s="401" customFormat="1" ht="48" customHeight="1" thickTop="1" thickBot="1" x14ac:dyDescent="0.35">
      <c r="A538" s="660" t="s">
        <v>243</v>
      </c>
      <c r="B538" s="661"/>
      <c r="C538" s="661"/>
      <c r="D538" s="661"/>
      <c r="E538" s="661"/>
      <c r="F538" s="661"/>
      <c r="G538" s="661"/>
      <c r="H538" s="661"/>
      <c r="I538" s="661"/>
      <c r="J538" s="662"/>
      <c r="K538" s="449"/>
      <c r="L538" s="408"/>
      <c r="M538" s="407"/>
      <c r="N538" s="5"/>
      <c r="O538" s="5"/>
      <c r="P538" s="5"/>
    </row>
    <row r="539" spans="1:17" s="401" customFormat="1" ht="26.45" customHeight="1" thickTop="1" x14ac:dyDescent="0.4">
      <c r="A539" s="666" t="s">
        <v>195</v>
      </c>
      <c r="B539" s="666"/>
      <c r="C539" s="666"/>
      <c r="D539" s="666"/>
      <c r="E539" s="666"/>
      <c r="F539" s="666"/>
      <c r="G539" s="666"/>
      <c r="H539" s="666"/>
      <c r="I539" s="666"/>
      <c r="J539" s="666"/>
      <c r="K539" s="451"/>
      <c r="L539" s="5"/>
      <c r="M539" s="407"/>
      <c r="N539" s="5"/>
      <c r="O539" s="5"/>
      <c r="P539" s="5"/>
    </row>
    <row r="540" spans="1:17" s="401" customFormat="1" ht="63" customHeight="1" x14ac:dyDescent="0.3">
      <c r="A540" s="843" t="s">
        <v>433</v>
      </c>
      <c r="B540" s="668"/>
      <c r="C540" s="668"/>
      <c r="D540" s="668"/>
      <c r="E540" s="668"/>
      <c r="F540" s="668"/>
      <c r="G540" s="668"/>
      <c r="H540" s="668"/>
      <c r="I540" s="668"/>
      <c r="J540" s="668"/>
      <c r="K540" s="449"/>
      <c r="L540" s="5"/>
      <c r="M540" s="5"/>
      <c r="N540" s="5"/>
      <c r="O540" s="5"/>
      <c r="P540" s="5"/>
      <c r="Q540" s="5"/>
    </row>
    <row r="541" spans="1:17" s="26" customFormat="1" x14ac:dyDescent="0.3">
      <c r="A541" s="667" t="s">
        <v>434</v>
      </c>
      <c r="B541" s="668"/>
      <c r="C541" s="668"/>
      <c r="D541" s="668"/>
      <c r="E541" s="668"/>
      <c r="F541" s="668"/>
      <c r="G541" s="668"/>
      <c r="H541" s="668"/>
      <c r="I541" s="668"/>
      <c r="J541" s="668"/>
      <c r="K541" s="449"/>
      <c r="N541" s="386"/>
    </row>
    <row r="542" spans="1:17" s="24" customFormat="1" ht="33" customHeight="1" x14ac:dyDescent="0.3">
      <c r="A542" s="667" t="s">
        <v>668</v>
      </c>
      <c r="B542" s="667"/>
      <c r="C542" s="667"/>
      <c r="D542" s="667"/>
      <c r="E542" s="667"/>
      <c r="F542" s="667"/>
      <c r="G542" s="667"/>
      <c r="H542" s="667"/>
      <c r="I542" s="667"/>
      <c r="J542" s="667"/>
      <c r="K542" s="449"/>
    </row>
    <row r="543" spans="1:17" s="409" customFormat="1" ht="18.75" customHeight="1" x14ac:dyDescent="0.3">
      <c r="A543" s="494"/>
      <c r="B543" s="494"/>
      <c r="C543" s="494"/>
      <c r="D543" s="494"/>
      <c r="E543" s="494"/>
      <c r="F543" s="494"/>
      <c r="G543" s="494"/>
      <c r="H543" s="494"/>
      <c r="I543" s="130"/>
      <c r="J543" s="494"/>
      <c r="K543" s="449"/>
    </row>
    <row r="544" spans="1:17" s="26" customFormat="1" ht="57.75" customHeight="1" x14ac:dyDescent="0.2">
      <c r="A544" s="691" t="s">
        <v>50</v>
      </c>
      <c r="B544" s="691" t="s">
        <v>51</v>
      </c>
      <c r="C544" s="691" t="s">
        <v>52</v>
      </c>
      <c r="D544" s="691"/>
      <c r="E544" s="728" t="s">
        <v>94</v>
      </c>
      <c r="F544" s="651" t="s">
        <v>95</v>
      </c>
      <c r="G544" s="651" t="s">
        <v>55</v>
      </c>
      <c r="H544" s="654" t="s">
        <v>96</v>
      </c>
      <c r="I544" s="50" t="s">
        <v>97</v>
      </c>
      <c r="J544" s="682" t="s">
        <v>58</v>
      </c>
      <c r="K544" s="452"/>
    </row>
    <row r="545" spans="1:13" s="26" customFormat="1" ht="46.5" customHeight="1" x14ac:dyDescent="0.3">
      <c r="A545" s="691"/>
      <c r="B545" s="691"/>
      <c r="C545" s="25" t="s">
        <v>59</v>
      </c>
      <c r="D545" s="25" t="s">
        <v>60</v>
      </c>
      <c r="E545" s="728"/>
      <c r="F545" s="653"/>
      <c r="G545" s="653"/>
      <c r="H545" s="655"/>
      <c r="I545" s="51" t="s">
        <v>98</v>
      </c>
      <c r="J545" s="683"/>
      <c r="K545" s="449"/>
    </row>
    <row r="546" spans="1:13" s="81" customFormat="1" ht="46.5" customHeight="1" thickBot="1" x14ac:dyDescent="0.35">
      <c r="A546" s="131" t="s">
        <v>244</v>
      </c>
      <c r="B546" s="132">
        <v>16</v>
      </c>
      <c r="C546" s="132">
        <v>710</v>
      </c>
      <c r="D546" s="119"/>
      <c r="E546" s="119"/>
      <c r="F546" s="132" t="s">
        <v>119</v>
      </c>
      <c r="G546" s="119"/>
      <c r="H546" s="133" t="s">
        <v>245</v>
      </c>
      <c r="I546" s="134">
        <v>2516.1799999999998</v>
      </c>
      <c r="J546" s="135">
        <f>I546*100</f>
        <v>251617.99999999997</v>
      </c>
      <c r="K546" s="449"/>
    </row>
    <row r="547" spans="1:13" s="26" customFormat="1" ht="21" thickBot="1" x14ac:dyDescent="0.35">
      <c r="A547" s="841" t="s">
        <v>160</v>
      </c>
      <c r="B547" s="842"/>
      <c r="C547" s="842"/>
      <c r="D547" s="842"/>
      <c r="E547" s="842"/>
      <c r="F547" s="842"/>
      <c r="G547" s="842"/>
      <c r="H547" s="842"/>
      <c r="I547" s="842"/>
      <c r="J547" s="136">
        <f>SUM(J545:J546)</f>
        <v>251617.99999999997</v>
      </c>
      <c r="K547" s="455"/>
    </row>
    <row r="548" spans="1:13" s="26" customFormat="1" ht="21" thickBot="1" x14ac:dyDescent="0.35">
      <c r="I548" s="5"/>
      <c r="K548" s="449"/>
    </row>
    <row r="549" spans="1:13" s="26" customFormat="1" ht="21" thickBot="1" x14ac:dyDescent="0.35">
      <c r="A549" s="448" t="s">
        <v>669</v>
      </c>
      <c r="B549" s="5"/>
      <c r="C549" s="5"/>
      <c r="D549" s="5"/>
      <c r="E549" s="5"/>
      <c r="F549" s="5"/>
      <c r="G549" s="5"/>
      <c r="H549" s="5"/>
      <c r="I549" s="5"/>
      <c r="J549" s="5"/>
      <c r="K549" s="449"/>
    </row>
    <row r="550" spans="1:13" ht="30.75" customHeight="1" x14ac:dyDescent="0.3">
      <c r="A550" s="629" t="s">
        <v>595</v>
      </c>
      <c r="B550" s="630"/>
      <c r="C550" s="630"/>
      <c r="D550" s="630"/>
      <c r="E550" s="630"/>
      <c r="F550" s="630"/>
      <c r="G550" s="630"/>
      <c r="H550" s="630"/>
      <c r="I550" s="631"/>
      <c r="J550" s="380">
        <v>409963.48649723438</v>
      </c>
      <c r="K550" s="449" t="s">
        <v>596</v>
      </c>
    </row>
    <row r="551" spans="1:13" ht="30.75" customHeight="1" x14ac:dyDescent="0.3">
      <c r="A551" s="632" t="s">
        <v>597</v>
      </c>
      <c r="B551" s="633"/>
      <c r="C551" s="633"/>
      <c r="D551" s="633"/>
      <c r="E551" s="633"/>
      <c r="F551" s="633"/>
      <c r="G551" s="633"/>
      <c r="H551" s="633"/>
      <c r="I551" s="634"/>
      <c r="J551" s="381">
        <v>0</v>
      </c>
    </row>
    <row r="552" spans="1:13" ht="21" customHeight="1" thickBot="1" x14ac:dyDescent="0.25">
      <c r="A552" s="635" t="s">
        <v>598</v>
      </c>
      <c r="B552" s="636"/>
      <c r="C552" s="636"/>
      <c r="D552" s="636"/>
      <c r="E552" s="636"/>
      <c r="F552" s="636"/>
      <c r="G552" s="636"/>
      <c r="H552" s="636"/>
      <c r="I552" s="637"/>
      <c r="J552" s="382">
        <v>0</v>
      </c>
      <c r="K552" s="542"/>
    </row>
    <row r="553" spans="1:13" ht="15.75" customHeight="1" x14ac:dyDescent="0.3">
      <c r="A553" s="641" t="s">
        <v>599</v>
      </c>
      <c r="B553" s="642"/>
      <c r="C553" s="642"/>
      <c r="D553" s="642"/>
      <c r="E553" s="642"/>
      <c r="F553" s="642"/>
      <c r="G553" s="642"/>
      <c r="H553" s="642"/>
      <c r="I553" s="643"/>
      <c r="J553" s="383">
        <f>+J550+J551+J552</f>
        <v>409963.48649723438</v>
      </c>
    </row>
    <row r="554" spans="1:13" ht="92.25" customHeight="1" x14ac:dyDescent="0.3">
      <c r="A554" s="669" t="s">
        <v>702</v>
      </c>
      <c r="B554" s="670"/>
      <c r="C554" s="670"/>
      <c r="D554" s="670"/>
      <c r="E554" s="670"/>
      <c r="F554" s="670"/>
      <c r="G554" s="670"/>
      <c r="H554" s="670"/>
      <c r="I554" s="670"/>
      <c r="J554" s="671"/>
    </row>
    <row r="555" spans="1:13" ht="7.5" customHeight="1" x14ac:dyDescent="0.3">
      <c r="A555" s="605"/>
      <c r="B555" s="605"/>
      <c r="C555" s="605"/>
      <c r="D555" s="605"/>
      <c r="E555" s="605"/>
      <c r="F555" s="605"/>
      <c r="G555" s="605"/>
      <c r="H555" s="605"/>
      <c r="I555" s="605"/>
      <c r="J555" s="605"/>
    </row>
    <row r="556" spans="1:13" s="401" customFormat="1" ht="26.45" customHeight="1" x14ac:dyDescent="0.4">
      <c r="A556" s="738" t="s">
        <v>93</v>
      </c>
      <c r="B556" s="738"/>
      <c r="C556" s="738"/>
      <c r="D556" s="738"/>
      <c r="E556" s="738"/>
      <c r="F556" s="738"/>
      <c r="G556" s="738"/>
      <c r="H556" s="738"/>
      <c r="I556" s="738"/>
      <c r="J556" s="738"/>
      <c r="K556" s="449"/>
    </row>
    <row r="557" spans="1:13" s="401" customFormat="1" ht="24" customHeight="1" x14ac:dyDescent="0.3">
      <c r="A557" s="736" t="s">
        <v>436</v>
      </c>
      <c r="B557" s="736"/>
      <c r="C557" s="736"/>
      <c r="D557" s="736"/>
      <c r="E557" s="736"/>
      <c r="F557" s="736"/>
      <c r="G557" s="736"/>
      <c r="H557" s="736"/>
      <c r="I557" s="736"/>
      <c r="J557" s="736"/>
      <c r="K557" s="449"/>
      <c r="L557" s="408"/>
    </row>
    <row r="558" spans="1:13" s="384" customFormat="1" ht="30" customHeight="1" x14ac:dyDescent="0.3">
      <c r="A558" s="23" t="s">
        <v>437</v>
      </c>
      <c r="B558" s="542"/>
      <c r="C558" s="542"/>
      <c r="D558" s="542"/>
      <c r="E558" s="542"/>
      <c r="F558" s="1"/>
      <c r="G558" s="542"/>
      <c r="H558" s="569"/>
      <c r="I558" s="2"/>
      <c r="J558" s="570"/>
      <c r="K558" s="449"/>
      <c r="L558" s="389"/>
      <c r="M558" s="389"/>
    </row>
    <row r="559" spans="1:13" ht="30" customHeight="1" x14ac:dyDescent="0.3">
      <c r="A559" s="713" t="s">
        <v>438</v>
      </c>
      <c r="B559" s="713"/>
      <c r="C559" s="713"/>
      <c r="D559" s="713"/>
      <c r="E559" s="713"/>
      <c r="F559" s="713"/>
      <c r="G559" s="713"/>
      <c r="H559" s="713"/>
      <c r="I559" s="713"/>
      <c r="J559" s="713"/>
    </row>
    <row r="560" spans="1:13" ht="20.100000000000001" customHeight="1" x14ac:dyDescent="0.3">
      <c r="A560" s="483"/>
      <c r="B560" s="483"/>
      <c r="C560" s="483"/>
      <c r="D560" s="483"/>
      <c r="E560" s="483"/>
      <c r="F560" s="483"/>
      <c r="G560" s="483"/>
      <c r="H560" s="483"/>
      <c r="I560" s="483"/>
      <c r="J560" s="483"/>
    </row>
    <row r="561" spans="1:16" ht="25.5" customHeight="1" x14ac:dyDescent="0.3">
      <c r="A561" s="691" t="s">
        <v>50</v>
      </c>
      <c r="B561" s="691" t="s">
        <v>51</v>
      </c>
      <c r="C561" s="691" t="s">
        <v>52</v>
      </c>
      <c r="D561" s="691"/>
      <c r="E561" s="728" t="s">
        <v>94</v>
      </c>
      <c r="F561" s="847" t="s">
        <v>95</v>
      </c>
      <c r="G561" s="691" t="s">
        <v>55</v>
      </c>
      <c r="H561" s="822" t="s">
        <v>96</v>
      </c>
      <c r="I561" s="50" t="s">
        <v>97</v>
      </c>
      <c r="J561" s="844" t="s">
        <v>246</v>
      </c>
    </row>
    <row r="562" spans="1:16" ht="15" customHeight="1" x14ac:dyDescent="0.3">
      <c r="A562" s="691"/>
      <c r="B562" s="691"/>
      <c r="C562" s="25" t="s">
        <v>59</v>
      </c>
      <c r="D562" s="25" t="s">
        <v>60</v>
      </c>
      <c r="E562" s="728"/>
      <c r="F562" s="847"/>
      <c r="G562" s="691"/>
      <c r="H562" s="822"/>
      <c r="I562" s="51" t="s">
        <v>98</v>
      </c>
      <c r="J562" s="844"/>
    </row>
    <row r="563" spans="1:16" s="26" customFormat="1" ht="31.5" x14ac:dyDescent="0.3">
      <c r="A563" s="474" t="s">
        <v>247</v>
      </c>
      <c r="B563" s="521">
        <v>3</v>
      </c>
      <c r="C563" s="521">
        <v>745</v>
      </c>
      <c r="D563" s="521"/>
      <c r="E563" s="521" t="s">
        <v>105</v>
      </c>
      <c r="F563" s="521" t="s">
        <v>119</v>
      </c>
      <c r="G563" s="521" t="s">
        <v>105</v>
      </c>
      <c r="H563" s="506">
        <v>6000</v>
      </c>
      <c r="I563" s="34">
        <v>8986.3799999999992</v>
      </c>
      <c r="J563" s="34">
        <f>I563*100</f>
        <v>898637.99999999988</v>
      </c>
      <c r="K563" s="449"/>
    </row>
    <row r="564" spans="1:16" x14ac:dyDescent="0.3">
      <c r="A564" s="398"/>
      <c r="B564" s="521"/>
      <c r="C564" s="521"/>
      <c r="D564" s="521"/>
      <c r="E564" s="521"/>
      <c r="F564" s="521"/>
      <c r="G564" s="521"/>
      <c r="H564" s="506"/>
      <c r="I564" s="34"/>
      <c r="J564" s="34"/>
    </row>
    <row r="565" spans="1:16" x14ac:dyDescent="0.3">
      <c r="A565" s="845" t="s">
        <v>193</v>
      </c>
      <c r="B565" s="845"/>
      <c r="C565" s="845"/>
      <c r="D565" s="845"/>
      <c r="E565" s="845"/>
      <c r="F565" s="845"/>
      <c r="G565" s="845"/>
      <c r="H565" s="845"/>
      <c r="I565" s="845"/>
      <c r="J565" s="44">
        <v>2886085.06</v>
      </c>
    </row>
    <row r="566" spans="1:16" ht="28.5" customHeight="1" x14ac:dyDescent="0.3">
      <c r="A566" s="846" t="s">
        <v>439</v>
      </c>
      <c r="B566" s="846"/>
      <c r="C566" s="846"/>
      <c r="D566" s="846"/>
      <c r="E566" s="846"/>
      <c r="F566" s="846"/>
      <c r="G566" s="846"/>
      <c r="H566" s="846"/>
      <c r="I566" s="846"/>
      <c r="J566" s="846"/>
    </row>
    <row r="567" spans="1:16" ht="21" thickBot="1" x14ac:dyDescent="0.35">
      <c r="A567" s="513"/>
      <c r="B567" s="513"/>
      <c r="C567" s="513"/>
      <c r="D567" s="513"/>
      <c r="E567" s="513"/>
      <c r="F567" s="513"/>
      <c r="G567" s="513"/>
      <c r="H567" s="513"/>
      <c r="I567" s="513"/>
      <c r="J567" s="513"/>
    </row>
    <row r="568" spans="1:16" ht="21" thickBot="1" x14ac:dyDescent="0.35">
      <c r="A568" s="448" t="s">
        <v>670</v>
      </c>
      <c r="B568" s="562"/>
      <c r="C568" s="562"/>
      <c r="D568" s="562"/>
      <c r="E568" s="562"/>
      <c r="F568" s="562"/>
      <c r="G568" s="562"/>
      <c r="H568" s="562"/>
      <c r="I568" s="562"/>
      <c r="J568" s="562"/>
    </row>
    <row r="569" spans="1:16" s="26" customFormat="1" ht="24" customHeight="1" x14ac:dyDescent="0.3">
      <c r="A569" s="629" t="s">
        <v>595</v>
      </c>
      <c r="B569" s="630"/>
      <c r="C569" s="630"/>
      <c r="D569" s="630"/>
      <c r="E569" s="630"/>
      <c r="F569" s="630"/>
      <c r="G569" s="630"/>
      <c r="H569" s="630"/>
      <c r="I569" s="631"/>
      <c r="J569" s="380">
        <v>2885517.6193561368</v>
      </c>
      <c r="K569" s="449" t="s">
        <v>596</v>
      </c>
    </row>
    <row r="570" spans="1:16" s="26" customFormat="1" ht="20.100000000000001" customHeight="1" x14ac:dyDescent="0.3">
      <c r="A570" s="632" t="s">
        <v>597</v>
      </c>
      <c r="B570" s="633"/>
      <c r="C570" s="633"/>
      <c r="D570" s="633"/>
      <c r="E570" s="633"/>
      <c r="F570" s="633"/>
      <c r="G570" s="633"/>
      <c r="H570" s="633"/>
      <c r="I570" s="634"/>
      <c r="J570" s="381">
        <v>0</v>
      </c>
      <c r="K570" s="449"/>
    </row>
    <row r="571" spans="1:16" s="26" customFormat="1" ht="20.100000000000001" customHeight="1" thickBot="1" x14ac:dyDescent="0.25">
      <c r="A571" s="635" t="s">
        <v>598</v>
      </c>
      <c r="B571" s="636"/>
      <c r="C571" s="636"/>
      <c r="D571" s="636"/>
      <c r="E571" s="636"/>
      <c r="F571" s="636"/>
      <c r="G571" s="636"/>
      <c r="H571" s="636"/>
      <c r="I571" s="637"/>
      <c r="J571" s="382">
        <v>0</v>
      </c>
    </row>
    <row r="572" spans="1:16" s="26" customFormat="1" ht="20.100000000000001" customHeight="1" x14ac:dyDescent="0.3">
      <c r="A572" s="641" t="s">
        <v>599</v>
      </c>
      <c r="B572" s="642"/>
      <c r="C572" s="642"/>
      <c r="D572" s="642"/>
      <c r="E572" s="642"/>
      <c r="F572" s="642"/>
      <c r="G572" s="642"/>
      <c r="H572" s="642"/>
      <c r="I572" s="643"/>
      <c r="J572" s="383">
        <f>+J569+J570+J571</f>
        <v>2885517.6193561368</v>
      </c>
      <c r="K572" s="449"/>
    </row>
    <row r="573" spans="1:16" s="26" customFormat="1" ht="54" customHeight="1" thickBot="1" x14ac:dyDescent="0.35">
      <c r="A573" s="692" t="s">
        <v>701</v>
      </c>
      <c r="B573" s="693"/>
      <c r="C573" s="693"/>
      <c r="D573" s="693"/>
      <c r="E573" s="693"/>
      <c r="F573" s="693"/>
      <c r="G573" s="693"/>
      <c r="H573" s="693"/>
      <c r="I573" s="693"/>
      <c r="J573" s="694"/>
      <c r="K573" s="449"/>
    </row>
    <row r="574" spans="1:16" s="401" customFormat="1" ht="48" customHeight="1" thickTop="1" thickBot="1" x14ac:dyDescent="0.35">
      <c r="A574" s="660" t="s">
        <v>248</v>
      </c>
      <c r="B574" s="661"/>
      <c r="C574" s="661"/>
      <c r="D574" s="661"/>
      <c r="E574" s="661"/>
      <c r="F574" s="661"/>
      <c r="G574" s="661"/>
      <c r="H574" s="661"/>
      <c r="I574" s="661"/>
      <c r="J574" s="662"/>
      <c r="K574" s="449"/>
      <c r="L574" s="5"/>
      <c r="M574" s="5"/>
      <c r="N574" s="5"/>
      <c r="O574" s="5"/>
      <c r="P574" s="5"/>
    </row>
    <row r="575" spans="1:16" ht="26.45" customHeight="1" thickTop="1" x14ac:dyDescent="0.4">
      <c r="A575" s="666" t="s">
        <v>195</v>
      </c>
      <c r="B575" s="666"/>
      <c r="C575" s="666"/>
      <c r="D575" s="666"/>
      <c r="E575" s="666"/>
      <c r="F575" s="666"/>
      <c r="G575" s="666"/>
      <c r="H575" s="666"/>
      <c r="I575" s="666"/>
      <c r="J575" s="666"/>
      <c r="L575" s="26"/>
      <c r="M575" s="406"/>
      <c r="N575" s="406"/>
      <c r="O575" s="26"/>
      <c r="P575" s="26"/>
    </row>
    <row r="576" spans="1:16" x14ac:dyDescent="0.3">
      <c r="A576" s="667" t="s">
        <v>417</v>
      </c>
      <c r="B576" s="667"/>
      <c r="C576" s="667"/>
      <c r="D576" s="667"/>
      <c r="E576" s="667"/>
      <c r="F576" s="667"/>
      <c r="G576" s="667"/>
      <c r="H576" s="667"/>
      <c r="I576" s="667"/>
      <c r="J576" s="667"/>
      <c r="L576" s="26"/>
      <c r="M576" s="406"/>
      <c r="N576" s="406"/>
      <c r="O576" s="26"/>
      <c r="P576" s="26"/>
    </row>
    <row r="577" spans="1:11" s="24" customFormat="1" x14ac:dyDescent="0.3">
      <c r="A577" s="667" t="s">
        <v>440</v>
      </c>
      <c r="B577" s="667"/>
      <c r="C577" s="667"/>
      <c r="D577" s="667"/>
      <c r="E577" s="667"/>
      <c r="F577" s="667"/>
      <c r="G577" s="667"/>
      <c r="H577" s="667"/>
      <c r="I577" s="667"/>
      <c r="J577" s="667"/>
      <c r="K577" s="449"/>
    </row>
    <row r="578" spans="1:11" s="24" customFormat="1" ht="24" customHeight="1" x14ac:dyDescent="0.3">
      <c r="A578" s="667"/>
      <c r="B578" s="667"/>
      <c r="C578" s="667"/>
      <c r="D578" s="667"/>
      <c r="E578" s="667"/>
      <c r="F578" s="667"/>
      <c r="G578" s="667"/>
      <c r="H578" s="667"/>
      <c r="I578" s="667"/>
      <c r="J578" s="667"/>
      <c r="K578" s="449"/>
    </row>
    <row r="579" spans="1:11" s="26" customFormat="1" ht="60.75" customHeight="1" x14ac:dyDescent="0.2">
      <c r="A579" s="691" t="s">
        <v>50</v>
      </c>
      <c r="B579" s="691" t="s">
        <v>51</v>
      </c>
      <c r="C579" s="691" t="s">
        <v>52</v>
      </c>
      <c r="D579" s="691"/>
      <c r="E579" s="728" t="s">
        <v>94</v>
      </c>
      <c r="F579" s="691" t="s">
        <v>95</v>
      </c>
      <c r="G579" s="691" t="s">
        <v>55</v>
      </c>
      <c r="H579" s="822" t="s">
        <v>96</v>
      </c>
      <c r="I579" s="50" t="s">
        <v>97</v>
      </c>
      <c r="J579" s="753" t="s">
        <v>58</v>
      </c>
      <c r="K579" s="452"/>
    </row>
    <row r="580" spans="1:11" s="26" customFormat="1" x14ac:dyDescent="0.3">
      <c r="A580" s="691"/>
      <c r="B580" s="691"/>
      <c r="C580" s="25" t="s">
        <v>59</v>
      </c>
      <c r="D580" s="25" t="s">
        <v>60</v>
      </c>
      <c r="E580" s="728"/>
      <c r="F580" s="691"/>
      <c r="G580" s="691"/>
      <c r="H580" s="822"/>
      <c r="I580" s="51" t="s">
        <v>98</v>
      </c>
      <c r="J580" s="753"/>
      <c r="K580" s="449"/>
    </row>
    <row r="581" spans="1:11" s="26" customFormat="1" x14ac:dyDescent="0.3">
      <c r="A581" s="67" t="s">
        <v>249</v>
      </c>
      <c r="B581" s="489">
        <v>18</v>
      </c>
      <c r="C581" s="490">
        <v>587</v>
      </c>
      <c r="D581" s="67"/>
      <c r="E581" s="489" t="s">
        <v>100</v>
      </c>
      <c r="F581" s="67"/>
      <c r="G581" s="67"/>
      <c r="H581" s="68">
        <v>6125</v>
      </c>
      <c r="I581" s="120">
        <v>8857.24</v>
      </c>
      <c r="J581" s="424">
        <f>I581*100</f>
        <v>885724</v>
      </c>
      <c r="K581" s="449"/>
    </row>
    <row r="582" spans="1:11" ht="20.100000000000001" customHeight="1" x14ac:dyDescent="0.3">
      <c r="A582" s="650" t="s">
        <v>160</v>
      </c>
      <c r="B582" s="650"/>
      <c r="C582" s="650"/>
      <c r="D582" s="650"/>
      <c r="E582" s="650"/>
      <c r="F582" s="650"/>
      <c r="G582" s="650"/>
      <c r="H582" s="650"/>
      <c r="I582" s="650"/>
      <c r="J582" s="44">
        <f>SUM(J581:J581)</f>
        <v>885724</v>
      </c>
    </row>
    <row r="583" spans="1:11" s="26" customFormat="1" ht="22.5" customHeight="1" x14ac:dyDescent="0.25">
      <c r="A583" s="845" t="s">
        <v>206</v>
      </c>
      <c r="B583" s="845"/>
      <c r="C583" s="845"/>
      <c r="D583" s="845"/>
      <c r="E583" s="845"/>
      <c r="F583" s="845"/>
      <c r="G583" s="845"/>
      <c r="H583" s="845"/>
      <c r="I583" s="845"/>
      <c r="J583" s="44">
        <v>975529.79</v>
      </c>
      <c r="K583" s="456"/>
    </row>
    <row r="584" spans="1:11" s="45" customFormat="1" x14ac:dyDescent="0.3">
      <c r="A584" s="836" t="s">
        <v>160</v>
      </c>
      <c r="B584" s="836"/>
      <c r="C584" s="836"/>
      <c r="D584" s="836"/>
      <c r="E584" s="836"/>
      <c r="F584" s="836"/>
      <c r="G584" s="836"/>
      <c r="H584" s="836"/>
      <c r="I584" s="836"/>
      <c r="J584" s="388">
        <f>J582+J583</f>
        <v>1861253.79</v>
      </c>
      <c r="K584" s="449"/>
    </row>
    <row r="585" spans="1:11" s="81" customFormat="1" ht="19.5" customHeight="1" x14ac:dyDescent="0.3">
      <c r="A585" s="100"/>
      <c r="B585" s="100"/>
      <c r="C585" s="100"/>
      <c r="D585" s="100"/>
      <c r="E585" s="100"/>
      <c r="F585" s="100"/>
      <c r="G585" s="100"/>
      <c r="H585" s="100"/>
      <c r="I585" s="100"/>
      <c r="J585" s="139"/>
      <c r="K585" s="455"/>
    </row>
    <row r="586" spans="1:11" s="81" customFormat="1" ht="54" customHeight="1" thickBot="1" x14ac:dyDescent="0.35">
      <c r="A586" s="825" t="s">
        <v>250</v>
      </c>
      <c r="B586" s="825"/>
      <c r="C586" s="825"/>
      <c r="D586" s="825"/>
      <c r="E586" s="825"/>
      <c r="F586" s="825"/>
      <c r="G586" s="825"/>
      <c r="H586" s="825"/>
      <c r="I586" s="825"/>
      <c r="J586" s="825"/>
      <c r="K586" s="455"/>
    </row>
    <row r="587" spans="1:11" s="386" customFormat="1" ht="29.25" customHeight="1" thickBot="1" x14ac:dyDescent="0.35">
      <c r="A587" s="448" t="s">
        <v>671</v>
      </c>
      <c r="B587" s="562"/>
      <c r="C587" s="562"/>
      <c r="D587" s="562"/>
      <c r="E587" s="562"/>
      <c r="F587" s="562"/>
      <c r="G587" s="562"/>
      <c r="H587" s="562"/>
      <c r="I587" s="562"/>
      <c r="J587" s="562"/>
      <c r="K587" s="449"/>
    </row>
    <row r="588" spans="1:11" x14ac:dyDescent="0.3">
      <c r="A588" s="629" t="s">
        <v>595</v>
      </c>
      <c r="B588" s="630"/>
      <c r="C588" s="630"/>
      <c r="D588" s="630"/>
      <c r="E588" s="630"/>
      <c r="F588" s="630"/>
      <c r="G588" s="630"/>
      <c r="H588" s="630"/>
      <c r="I588" s="631"/>
      <c r="J588" s="380">
        <v>1916647.6227196003</v>
      </c>
      <c r="K588" s="449" t="s">
        <v>596</v>
      </c>
    </row>
    <row r="589" spans="1:11" s="26" customFormat="1" ht="24.95" customHeight="1" x14ac:dyDescent="0.3">
      <c r="A589" s="632" t="s">
        <v>597</v>
      </c>
      <c r="B589" s="633"/>
      <c r="C589" s="633"/>
      <c r="D589" s="633"/>
      <c r="E589" s="633"/>
      <c r="F589" s="633"/>
      <c r="G589" s="633"/>
      <c r="H589" s="633"/>
      <c r="I589" s="634"/>
      <c r="J589" s="381">
        <v>0</v>
      </c>
      <c r="K589" s="449"/>
    </row>
    <row r="590" spans="1:11" s="26" customFormat="1" ht="36.75" customHeight="1" thickBot="1" x14ac:dyDescent="0.25">
      <c r="A590" s="635" t="s">
        <v>598</v>
      </c>
      <c r="B590" s="636"/>
      <c r="C590" s="636"/>
      <c r="D590" s="636"/>
      <c r="E590" s="636"/>
      <c r="F590" s="636"/>
      <c r="G590" s="636"/>
      <c r="H590" s="636"/>
      <c r="I590" s="637"/>
      <c r="J590" s="382">
        <v>0</v>
      </c>
    </row>
    <row r="591" spans="1:11" s="26" customFormat="1" x14ac:dyDescent="0.3">
      <c r="A591" s="641" t="s">
        <v>599</v>
      </c>
      <c r="B591" s="642"/>
      <c r="C591" s="642"/>
      <c r="D591" s="642"/>
      <c r="E591" s="642"/>
      <c r="F591" s="642"/>
      <c r="G591" s="642"/>
      <c r="H591" s="642"/>
      <c r="I591" s="643"/>
      <c r="J591" s="383">
        <f>+J588+J589+J590</f>
        <v>1916647.6227196003</v>
      </c>
      <c r="K591" s="449"/>
    </row>
    <row r="592" spans="1:11" ht="88.5" customHeight="1" x14ac:dyDescent="0.3">
      <c r="A592" s="644" t="s">
        <v>717</v>
      </c>
      <c r="B592" s="645"/>
      <c r="C592" s="645"/>
      <c r="D592" s="645"/>
      <c r="E592" s="645"/>
      <c r="F592" s="645"/>
      <c r="G592" s="645"/>
      <c r="H592" s="645"/>
      <c r="I592" s="645"/>
      <c r="J592" s="646"/>
    </row>
    <row r="593" spans="1:17" s="5" customFormat="1" ht="12" customHeight="1" thickBot="1" x14ac:dyDescent="0.35">
      <c r="A593" s="410"/>
      <c r="B593" s="410"/>
      <c r="C593" s="410"/>
      <c r="D593" s="410"/>
      <c r="E593" s="410"/>
      <c r="F593" s="410"/>
      <c r="G593" s="410"/>
      <c r="H593" s="410"/>
      <c r="I593" s="410"/>
      <c r="J593" s="410"/>
      <c r="K593" s="449"/>
    </row>
    <row r="594" spans="1:17" s="401" customFormat="1" ht="38.25" customHeight="1" thickTop="1" thickBot="1" x14ac:dyDescent="0.55000000000000004">
      <c r="A594" s="663" t="s">
        <v>251</v>
      </c>
      <c r="B594" s="664"/>
      <c r="C594" s="664"/>
      <c r="D594" s="664"/>
      <c r="E594" s="664"/>
      <c r="F594" s="664"/>
      <c r="G594" s="664"/>
      <c r="H594" s="664"/>
      <c r="I594" s="664"/>
      <c r="J594" s="665"/>
      <c r="K594" s="449"/>
      <c r="L594" s="408"/>
      <c r="O594" s="5"/>
      <c r="P594" s="5"/>
      <c r="Q594" s="5"/>
    </row>
    <row r="595" spans="1:17" s="401" customFormat="1" ht="26.45" customHeight="1" thickTop="1" x14ac:dyDescent="0.4">
      <c r="A595" s="666" t="s">
        <v>195</v>
      </c>
      <c r="B595" s="848"/>
      <c r="C595" s="848"/>
      <c r="D595" s="848"/>
      <c r="E595" s="848"/>
      <c r="F595" s="848"/>
      <c r="G595" s="848"/>
      <c r="H595" s="848"/>
      <c r="I595" s="848"/>
      <c r="J595" s="848"/>
      <c r="K595" s="449"/>
      <c r="L595" s="408"/>
      <c r="M595" s="5"/>
      <c r="N595" s="5"/>
      <c r="Q595" s="5"/>
    </row>
    <row r="596" spans="1:17" s="401" customFormat="1" ht="24" customHeight="1" x14ac:dyDescent="0.3">
      <c r="A596" s="667" t="s">
        <v>535</v>
      </c>
      <c r="B596" s="668"/>
      <c r="C596" s="668"/>
      <c r="D596" s="668"/>
      <c r="E596" s="668"/>
      <c r="F596" s="668"/>
      <c r="G596" s="668"/>
      <c r="H596" s="668"/>
      <c r="I596" s="668"/>
      <c r="J596" s="668"/>
      <c r="K596" s="449"/>
      <c r="L596" s="5"/>
      <c r="M596" s="5"/>
      <c r="N596" s="5"/>
      <c r="O596" s="5"/>
      <c r="P596" s="5"/>
      <c r="Q596" s="5"/>
    </row>
    <row r="597" spans="1:17" s="401" customFormat="1" x14ac:dyDescent="0.3">
      <c r="A597" s="667" t="s">
        <v>441</v>
      </c>
      <c r="B597" s="668"/>
      <c r="C597" s="668"/>
      <c r="D597" s="668"/>
      <c r="E597" s="668"/>
      <c r="F597" s="668"/>
      <c r="G597" s="668"/>
      <c r="H597" s="668"/>
      <c r="I597" s="668"/>
      <c r="J597" s="668"/>
      <c r="K597" s="449"/>
      <c r="L597" s="5"/>
      <c r="M597" s="5"/>
      <c r="N597" s="5"/>
      <c r="O597" s="5"/>
      <c r="P597" s="5"/>
      <c r="Q597" s="5"/>
    </row>
    <row r="598" spans="1:17" s="401" customFormat="1" x14ac:dyDescent="0.3">
      <c r="A598" s="667" t="s">
        <v>442</v>
      </c>
      <c r="B598" s="668"/>
      <c r="C598" s="668"/>
      <c r="D598" s="668"/>
      <c r="E598" s="668"/>
      <c r="F598" s="668"/>
      <c r="G598" s="668"/>
      <c r="H598" s="668"/>
      <c r="I598" s="668"/>
      <c r="J598" s="668"/>
      <c r="K598" s="449"/>
      <c r="L598" s="5"/>
      <c r="M598" s="5"/>
      <c r="N598" s="5"/>
      <c r="O598" s="5"/>
      <c r="P598" s="5"/>
      <c r="Q598" s="5"/>
    </row>
    <row r="599" spans="1:17" s="26" customFormat="1" ht="33" customHeight="1" x14ac:dyDescent="0.3">
      <c r="A599" s="478"/>
      <c r="B599" s="494"/>
      <c r="C599" s="494"/>
      <c r="D599" s="494"/>
      <c r="E599" s="494"/>
      <c r="F599" s="494"/>
      <c r="G599" s="494"/>
      <c r="H599" s="494"/>
      <c r="I599" s="494"/>
      <c r="J599" s="494"/>
      <c r="K599" s="449"/>
    </row>
    <row r="600" spans="1:17" s="26" customFormat="1" x14ac:dyDescent="0.3">
      <c r="A600" s="651" t="s">
        <v>50</v>
      </c>
      <c r="B600" s="651" t="s">
        <v>51</v>
      </c>
      <c r="C600" s="704" t="s">
        <v>52</v>
      </c>
      <c r="D600" s="705"/>
      <c r="E600" s="647" t="s">
        <v>94</v>
      </c>
      <c r="F600" s="779" t="s">
        <v>95</v>
      </c>
      <c r="G600" s="651" t="s">
        <v>55</v>
      </c>
      <c r="H600" s="654" t="s">
        <v>96</v>
      </c>
      <c r="I600" s="50" t="s">
        <v>97</v>
      </c>
      <c r="J600" s="656" t="s">
        <v>252</v>
      </c>
      <c r="K600" s="449"/>
    </row>
    <row r="601" spans="1:17" s="26" customFormat="1" ht="29.25" customHeight="1" x14ac:dyDescent="0.3">
      <c r="A601" s="653"/>
      <c r="B601" s="653"/>
      <c r="C601" s="25" t="s">
        <v>59</v>
      </c>
      <c r="D601" s="25" t="s">
        <v>60</v>
      </c>
      <c r="E601" s="706"/>
      <c r="F601" s="780"/>
      <c r="G601" s="653"/>
      <c r="H601" s="655"/>
      <c r="I601" s="51" t="s">
        <v>98</v>
      </c>
      <c r="J601" s="657"/>
      <c r="K601" s="449"/>
    </row>
    <row r="602" spans="1:17" ht="20.100000000000001" customHeight="1" x14ac:dyDescent="0.3">
      <c r="A602" s="140" t="s">
        <v>253</v>
      </c>
      <c r="B602" s="489">
        <v>13</v>
      </c>
      <c r="C602" s="490">
        <v>1311</v>
      </c>
      <c r="D602" s="25">
        <v>2</v>
      </c>
      <c r="E602" s="489" t="s">
        <v>100</v>
      </c>
      <c r="F602" s="25"/>
      <c r="G602" s="489" t="s">
        <v>105</v>
      </c>
      <c r="H602" s="137" t="s">
        <v>254</v>
      </c>
      <c r="I602" s="141">
        <v>5188.53</v>
      </c>
      <c r="J602" s="138">
        <f>I602*100</f>
        <v>518853</v>
      </c>
    </row>
    <row r="603" spans="1:17" s="26" customFormat="1" x14ac:dyDescent="0.3">
      <c r="A603" s="650" t="s">
        <v>160</v>
      </c>
      <c r="B603" s="650"/>
      <c r="C603" s="650"/>
      <c r="D603" s="650"/>
      <c r="E603" s="650"/>
      <c r="F603" s="650"/>
      <c r="G603" s="650"/>
      <c r="H603" s="650"/>
      <c r="I603" s="650"/>
      <c r="J603" s="44">
        <f>SUM(J602:J602)</f>
        <v>518853</v>
      </c>
      <c r="K603" s="449"/>
    </row>
    <row r="604" spans="1:17" ht="21" thickBot="1" x14ac:dyDescent="0.35">
      <c r="A604" s="26"/>
      <c r="B604" s="26"/>
      <c r="C604" s="26"/>
      <c r="D604" s="26"/>
      <c r="E604" s="26"/>
      <c r="F604" s="26"/>
      <c r="G604" s="26"/>
      <c r="H604" s="26"/>
      <c r="I604" s="5"/>
      <c r="J604" s="26"/>
    </row>
    <row r="605" spans="1:17" ht="21" thickBot="1" x14ac:dyDescent="0.35">
      <c r="A605" s="448" t="s">
        <v>672</v>
      </c>
      <c r="B605" s="5"/>
      <c r="C605" s="5"/>
      <c r="D605" s="5"/>
      <c r="E605" s="5"/>
      <c r="F605" s="5"/>
      <c r="G605" s="5"/>
      <c r="H605" s="5"/>
      <c r="I605" s="5"/>
      <c r="J605" s="5"/>
    </row>
    <row r="606" spans="1:17" ht="24.95" customHeight="1" x14ac:dyDescent="0.3">
      <c r="A606" s="629" t="s">
        <v>595</v>
      </c>
      <c r="B606" s="630"/>
      <c r="C606" s="630"/>
      <c r="D606" s="630"/>
      <c r="E606" s="630"/>
      <c r="F606" s="630"/>
      <c r="G606" s="630"/>
      <c r="H606" s="630"/>
      <c r="I606" s="631"/>
      <c r="J606" s="380">
        <v>424003.54558922019</v>
      </c>
      <c r="K606" s="449" t="s">
        <v>596</v>
      </c>
    </row>
    <row r="607" spans="1:17" ht="24.95" customHeight="1" x14ac:dyDescent="0.3">
      <c r="A607" s="632" t="s">
        <v>597</v>
      </c>
      <c r="B607" s="633"/>
      <c r="C607" s="633"/>
      <c r="D607" s="633"/>
      <c r="E607" s="633"/>
      <c r="F607" s="633"/>
      <c r="G607" s="633"/>
      <c r="H607" s="633"/>
      <c r="I607" s="634"/>
      <c r="J607" s="381">
        <v>0</v>
      </c>
    </row>
    <row r="608" spans="1:17" ht="24.95" customHeight="1" thickBot="1" x14ac:dyDescent="0.25">
      <c r="A608" s="635" t="s">
        <v>598</v>
      </c>
      <c r="B608" s="636"/>
      <c r="C608" s="636"/>
      <c r="D608" s="636"/>
      <c r="E608" s="636"/>
      <c r="F608" s="636"/>
      <c r="G608" s="636"/>
      <c r="H608" s="636"/>
      <c r="I608" s="637"/>
      <c r="J608" s="382">
        <v>0</v>
      </c>
      <c r="K608" s="542"/>
    </row>
    <row r="609" spans="1:12" ht="24.95" customHeight="1" x14ac:dyDescent="0.3">
      <c r="A609" s="641" t="s">
        <v>599</v>
      </c>
      <c r="B609" s="642"/>
      <c r="C609" s="642"/>
      <c r="D609" s="642"/>
      <c r="E609" s="642"/>
      <c r="F609" s="642"/>
      <c r="G609" s="642"/>
      <c r="H609" s="642"/>
      <c r="I609" s="643"/>
      <c r="J609" s="383">
        <f>+J606+J607+J608</f>
        <v>424003.54558922019</v>
      </c>
    </row>
    <row r="610" spans="1:12" ht="80.25" customHeight="1" x14ac:dyDescent="0.3">
      <c r="A610" s="692" t="s">
        <v>616</v>
      </c>
      <c r="B610" s="693"/>
      <c r="C610" s="693"/>
      <c r="D610" s="693"/>
      <c r="E610" s="693"/>
      <c r="F610" s="693"/>
      <c r="G610" s="693"/>
      <c r="H610" s="693"/>
      <c r="I610" s="693"/>
      <c r="J610" s="694"/>
    </row>
    <row r="611" spans="1:12" ht="15" customHeight="1" thickBot="1" x14ac:dyDescent="0.35">
      <c r="A611" s="606"/>
      <c r="B611" s="606"/>
      <c r="C611" s="606"/>
      <c r="D611" s="606"/>
      <c r="E611" s="606"/>
      <c r="F611" s="606"/>
      <c r="G611" s="606"/>
      <c r="H611" s="606"/>
      <c r="I611" s="606"/>
      <c r="J611" s="606"/>
    </row>
    <row r="612" spans="1:12" s="401" customFormat="1" ht="45.75" customHeight="1" thickTop="1" thickBot="1" x14ac:dyDescent="0.35">
      <c r="A612" s="660" t="s">
        <v>255</v>
      </c>
      <c r="B612" s="661"/>
      <c r="C612" s="661"/>
      <c r="D612" s="661"/>
      <c r="E612" s="661"/>
      <c r="F612" s="661"/>
      <c r="G612" s="661"/>
      <c r="H612" s="661"/>
      <c r="I612" s="661"/>
      <c r="J612" s="662"/>
      <c r="K612" s="449"/>
      <c r="L612" s="408"/>
    </row>
    <row r="613" spans="1:12" s="401" customFormat="1" ht="26.45" customHeight="1" thickTop="1" x14ac:dyDescent="0.4">
      <c r="A613" s="738" t="s">
        <v>195</v>
      </c>
      <c r="B613" s="738"/>
      <c r="C613" s="738"/>
      <c r="D613" s="738"/>
      <c r="E613" s="738"/>
      <c r="F613" s="738"/>
      <c r="G613" s="738"/>
      <c r="H613" s="738"/>
      <c r="I613" s="738"/>
      <c r="J613" s="738"/>
      <c r="K613" s="449"/>
    </row>
    <row r="614" spans="1:12" s="401" customFormat="1" x14ac:dyDescent="0.3">
      <c r="A614" s="667" t="s">
        <v>443</v>
      </c>
      <c r="B614" s="668"/>
      <c r="C614" s="668"/>
      <c r="D614" s="668"/>
      <c r="E614" s="668"/>
      <c r="F614" s="668"/>
      <c r="G614" s="668"/>
      <c r="H614" s="668"/>
      <c r="I614" s="668"/>
      <c r="J614" s="668"/>
      <c r="K614" s="449"/>
    </row>
    <row r="615" spans="1:12" ht="24" customHeight="1" x14ac:dyDescent="0.3">
      <c r="A615" s="667" t="s">
        <v>536</v>
      </c>
      <c r="B615" s="668"/>
      <c r="C615" s="668"/>
      <c r="D615" s="668"/>
      <c r="E615" s="668"/>
      <c r="F615" s="668"/>
      <c r="G615" s="668"/>
      <c r="H615" s="668"/>
      <c r="I615" s="668"/>
      <c r="J615" s="668"/>
    </row>
    <row r="616" spans="1:12" ht="24" customHeight="1" x14ac:dyDescent="0.3">
      <c r="A616" s="667" t="s">
        <v>442</v>
      </c>
      <c r="B616" s="668"/>
      <c r="C616" s="668"/>
      <c r="D616" s="668"/>
      <c r="E616" s="668"/>
      <c r="F616" s="668"/>
      <c r="G616" s="668"/>
      <c r="H616" s="668"/>
      <c r="I616" s="668"/>
      <c r="J616" s="668"/>
    </row>
    <row r="617" spans="1:12" s="26" customFormat="1" ht="25.5" customHeight="1" x14ac:dyDescent="0.3">
      <c r="I617" s="5"/>
      <c r="K617" s="449"/>
    </row>
    <row r="618" spans="1:12" x14ac:dyDescent="0.3">
      <c r="A618" s="651" t="s">
        <v>50</v>
      </c>
      <c r="B618" s="651" t="s">
        <v>51</v>
      </c>
      <c r="C618" s="704" t="s">
        <v>52</v>
      </c>
      <c r="D618" s="705"/>
      <c r="E618" s="647" t="s">
        <v>94</v>
      </c>
      <c r="F618" s="779" t="s">
        <v>95</v>
      </c>
      <c r="G618" s="651" t="s">
        <v>55</v>
      </c>
      <c r="H618" s="654" t="s">
        <v>96</v>
      </c>
      <c r="I618" s="50" t="s">
        <v>97</v>
      </c>
      <c r="J618" s="656" t="s">
        <v>252</v>
      </c>
    </row>
    <row r="619" spans="1:12" ht="25.5" customHeight="1" x14ac:dyDescent="0.3">
      <c r="A619" s="653"/>
      <c r="B619" s="653"/>
      <c r="C619" s="25" t="s">
        <v>59</v>
      </c>
      <c r="D619" s="25" t="s">
        <v>60</v>
      </c>
      <c r="E619" s="706"/>
      <c r="F619" s="780"/>
      <c r="G619" s="653"/>
      <c r="H619" s="655"/>
      <c r="I619" s="51" t="s">
        <v>98</v>
      </c>
      <c r="J619" s="657"/>
    </row>
    <row r="620" spans="1:12" ht="20.25" customHeight="1" x14ac:dyDescent="0.3">
      <c r="A620" s="651" t="s">
        <v>256</v>
      </c>
      <c r="B620" s="651">
        <v>27</v>
      </c>
      <c r="C620" s="647" t="s">
        <v>545</v>
      </c>
      <c r="D620" s="490"/>
      <c r="E620" s="67"/>
      <c r="F620" s="651" t="s">
        <v>100</v>
      </c>
      <c r="G620" s="651" t="s">
        <v>105</v>
      </c>
      <c r="H620" s="651" t="s">
        <v>546</v>
      </c>
      <c r="I620" s="850">
        <v>3412.8</v>
      </c>
      <c r="J620" s="682">
        <f>I620*120</f>
        <v>409536</v>
      </c>
    </row>
    <row r="621" spans="1:12" s="57" customFormat="1" x14ac:dyDescent="0.3">
      <c r="A621" s="653"/>
      <c r="B621" s="653"/>
      <c r="C621" s="706"/>
      <c r="D621" s="490"/>
      <c r="E621" s="67"/>
      <c r="F621" s="653"/>
      <c r="G621" s="653"/>
      <c r="H621" s="653"/>
      <c r="I621" s="851"/>
      <c r="J621" s="683"/>
      <c r="K621" s="449"/>
    </row>
    <row r="622" spans="1:12" s="57" customFormat="1" x14ac:dyDescent="0.25">
      <c r="A622" s="734" t="s">
        <v>160</v>
      </c>
      <c r="B622" s="726"/>
      <c r="C622" s="726"/>
      <c r="D622" s="726"/>
      <c r="E622" s="726"/>
      <c r="F622" s="726"/>
      <c r="G622" s="726"/>
      <c r="H622" s="726"/>
      <c r="I622" s="727"/>
      <c r="J622" s="116">
        <f>SUM(J620:J621)</f>
        <v>409536</v>
      </c>
      <c r="K622" s="456"/>
    </row>
    <row r="623" spans="1:12" ht="21" thickBot="1" x14ac:dyDescent="0.25">
      <c r="A623" s="849"/>
      <c r="B623" s="849"/>
      <c r="C623" s="849"/>
      <c r="D623" s="849"/>
      <c r="E623" s="849"/>
      <c r="F623" s="849"/>
      <c r="G623" s="849"/>
      <c r="H623" s="849"/>
      <c r="I623" s="849"/>
      <c r="J623" s="849"/>
      <c r="K623" s="456"/>
    </row>
    <row r="624" spans="1:12" ht="21" thickBot="1" x14ac:dyDescent="0.35">
      <c r="A624" s="448" t="s">
        <v>673</v>
      </c>
      <c r="B624" s="5"/>
      <c r="C624" s="5"/>
      <c r="D624" s="5"/>
      <c r="E624" s="5"/>
      <c r="F624" s="5"/>
      <c r="G624" s="5"/>
      <c r="H624" s="5"/>
      <c r="I624" s="5"/>
      <c r="J624" s="5"/>
    </row>
    <row r="625" spans="1:17" s="26" customFormat="1" ht="35.25" customHeight="1" x14ac:dyDescent="0.3">
      <c r="A625" s="629" t="s">
        <v>595</v>
      </c>
      <c r="B625" s="630"/>
      <c r="C625" s="630"/>
      <c r="D625" s="630"/>
      <c r="E625" s="630"/>
      <c r="F625" s="630"/>
      <c r="G625" s="630"/>
      <c r="H625" s="630"/>
      <c r="I625" s="631"/>
      <c r="J625" s="380">
        <v>417845.35246375762</v>
      </c>
      <c r="K625" s="449" t="s">
        <v>596</v>
      </c>
    </row>
    <row r="626" spans="1:17" s="386" customFormat="1" ht="22.5" customHeight="1" x14ac:dyDescent="0.3">
      <c r="A626" s="632" t="s">
        <v>597</v>
      </c>
      <c r="B626" s="633"/>
      <c r="C626" s="633"/>
      <c r="D626" s="633"/>
      <c r="E626" s="633"/>
      <c r="F626" s="633"/>
      <c r="G626" s="633"/>
      <c r="H626" s="633"/>
      <c r="I626" s="634"/>
      <c r="J626" s="381">
        <v>0</v>
      </c>
      <c r="K626" s="449"/>
    </row>
    <row r="627" spans="1:17" s="386" customFormat="1" ht="22.5" customHeight="1" thickBot="1" x14ac:dyDescent="0.25">
      <c r="A627" s="635" t="s">
        <v>598</v>
      </c>
      <c r="B627" s="636"/>
      <c r="C627" s="636"/>
      <c r="D627" s="636"/>
      <c r="E627" s="636"/>
      <c r="F627" s="636"/>
      <c r="G627" s="636"/>
      <c r="H627" s="636"/>
      <c r="I627" s="637"/>
      <c r="J627" s="382">
        <v>0</v>
      </c>
    </row>
    <row r="628" spans="1:17" s="26" customFormat="1" ht="24.95" customHeight="1" x14ac:dyDescent="0.3">
      <c r="A628" s="641" t="s">
        <v>599</v>
      </c>
      <c r="B628" s="642"/>
      <c r="C628" s="642"/>
      <c r="D628" s="642"/>
      <c r="E628" s="642"/>
      <c r="F628" s="642"/>
      <c r="G628" s="642"/>
      <c r="H628" s="642"/>
      <c r="I628" s="643"/>
      <c r="J628" s="383">
        <f>+J625+J626+J627</f>
        <v>417845.35246375762</v>
      </c>
      <c r="K628" s="449"/>
    </row>
    <row r="629" spans="1:17" s="26" customFormat="1" ht="60" customHeight="1" x14ac:dyDescent="0.3">
      <c r="A629" s="692" t="s">
        <v>718</v>
      </c>
      <c r="B629" s="693"/>
      <c r="C629" s="693"/>
      <c r="D629" s="693"/>
      <c r="E629" s="693"/>
      <c r="F629" s="693"/>
      <c r="G629" s="693"/>
      <c r="H629" s="693"/>
      <c r="I629" s="693"/>
      <c r="J629" s="694"/>
      <c r="K629" s="449"/>
    </row>
    <row r="630" spans="1:17" s="401" customFormat="1" ht="9" customHeight="1" thickBot="1" x14ac:dyDescent="0.35">
      <c r="A630" s="26"/>
      <c r="B630" s="26"/>
      <c r="C630" s="26"/>
      <c r="D630" s="26"/>
      <c r="E630" s="26"/>
      <c r="F630" s="26"/>
      <c r="G630" s="26"/>
      <c r="H630" s="85"/>
      <c r="I630" s="2"/>
      <c r="J630" s="86"/>
      <c r="K630" s="449"/>
    </row>
    <row r="631" spans="1:17" s="401" customFormat="1" ht="54" customHeight="1" thickTop="1" thickBot="1" x14ac:dyDescent="0.35">
      <c r="A631" s="660" t="s">
        <v>257</v>
      </c>
      <c r="B631" s="661"/>
      <c r="C631" s="661"/>
      <c r="D631" s="661"/>
      <c r="E631" s="661"/>
      <c r="F631" s="661"/>
      <c r="G631" s="661"/>
      <c r="H631" s="661"/>
      <c r="I631" s="661"/>
      <c r="J631" s="662"/>
      <c r="K631" s="449"/>
      <c r="L631" s="5"/>
      <c r="M631" s="5"/>
      <c r="N631" s="5"/>
      <c r="O631" s="5"/>
      <c r="P631" s="5"/>
      <c r="Q631" s="5"/>
    </row>
    <row r="632" spans="1:17" s="26" customFormat="1" ht="26.45" customHeight="1" thickTop="1" x14ac:dyDescent="0.4">
      <c r="A632" s="666" t="s">
        <v>195</v>
      </c>
      <c r="B632" s="666"/>
      <c r="C632" s="666"/>
      <c r="D632" s="666"/>
      <c r="E632" s="666"/>
      <c r="F632" s="666"/>
      <c r="G632" s="666"/>
      <c r="H632" s="666"/>
      <c r="I632" s="666"/>
      <c r="J632" s="666"/>
      <c r="K632" s="449"/>
    </row>
    <row r="633" spans="1:17" s="26" customFormat="1" ht="32.25" customHeight="1" x14ac:dyDescent="0.3">
      <c r="A633" s="843" t="s">
        <v>444</v>
      </c>
      <c r="B633" s="668"/>
      <c r="C633" s="668"/>
      <c r="D633" s="668"/>
      <c r="E633" s="668"/>
      <c r="F633" s="668"/>
      <c r="G633" s="668"/>
      <c r="H633" s="668"/>
      <c r="I633" s="668"/>
      <c r="J633" s="668"/>
      <c r="K633" s="449"/>
    </row>
    <row r="634" spans="1:17" s="26" customFormat="1" x14ac:dyDescent="0.3">
      <c r="A634" s="667" t="s">
        <v>445</v>
      </c>
      <c r="B634" s="668"/>
      <c r="C634" s="668"/>
      <c r="D634" s="668"/>
      <c r="E634" s="668"/>
      <c r="F634" s="668"/>
      <c r="G634" s="668"/>
      <c r="H634" s="668"/>
      <c r="I634" s="668"/>
      <c r="J634" s="668"/>
      <c r="K634" s="449"/>
    </row>
    <row r="635" spans="1:17" s="26" customFormat="1" x14ac:dyDescent="0.3">
      <c r="A635" s="667" t="s">
        <v>446</v>
      </c>
      <c r="B635" s="668"/>
      <c r="C635" s="668"/>
      <c r="D635" s="668"/>
      <c r="E635" s="668"/>
      <c r="F635" s="668"/>
      <c r="G635" s="668"/>
      <c r="H635" s="668"/>
      <c r="I635" s="668"/>
      <c r="J635" s="668"/>
      <c r="K635" s="449"/>
    </row>
    <row r="636" spans="1:17" s="26" customFormat="1" ht="27" customHeight="1" x14ac:dyDescent="0.3">
      <c r="A636" s="478"/>
      <c r="B636" s="494"/>
      <c r="C636" s="494"/>
      <c r="D636" s="494"/>
      <c r="E636" s="494"/>
      <c r="F636" s="494"/>
      <c r="G636" s="494"/>
      <c r="H636" s="494"/>
      <c r="I636" s="494"/>
      <c r="J636" s="494"/>
      <c r="K636" s="449"/>
    </row>
    <row r="637" spans="1:17" s="26" customFormat="1" ht="30" customHeight="1" x14ac:dyDescent="0.3">
      <c r="A637" s="489" t="s">
        <v>50</v>
      </c>
      <c r="B637" s="489" t="s">
        <v>258</v>
      </c>
      <c r="C637" s="728" t="s">
        <v>259</v>
      </c>
      <c r="D637" s="728"/>
      <c r="E637" s="625" t="s">
        <v>260</v>
      </c>
      <c r="F637" s="489" t="s">
        <v>95</v>
      </c>
      <c r="G637" s="489" t="s">
        <v>55</v>
      </c>
      <c r="H637" s="489" t="s">
        <v>96</v>
      </c>
      <c r="I637" s="140" t="s">
        <v>261</v>
      </c>
      <c r="J637" s="490" t="s">
        <v>252</v>
      </c>
      <c r="K637" s="449"/>
    </row>
    <row r="638" spans="1:17" s="26" customFormat="1" ht="30" customHeight="1" x14ac:dyDescent="0.3">
      <c r="A638" s="67" t="s">
        <v>262</v>
      </c>
      <c r="B638" s="489">
        <v>2</v>
      </c>
      <c r="C638" s="490">
        <v>762</v>
      </c>
      <c r="D638" s="67"/>
      <c r="E638" s="489">
        <v>1</v>
      </c>
      <c r="F638" s="67" t="s">
        <v>100</v>
      </c>
      <c r="G638" s="489" t="s">
        <v>105</v>
      </c>
      <c r="H638" s="68">
        <v>1100</v>
      </c>
      <c r="I638" s="87">
        <v>1193.02</v>
      </c>
      <c r="J638" s="488">
        <f>I638*100</f>
        <v>119302</v>
      </c>
      <c r="K638" s="449"/>
    </row>
    <row r="639" spans="1:17" s="26" customFormat="1" ht="30" customHeight="1" x14ac:dyDescent="0.3">
      <c r="A639" s="67"/>
      <c r="B639" s="489"/>
      <c r="C639" s="490"/>
      <c r="D639" s="67"/>
      <c r="E639" s="489"/>
      <c r="F639" s="67"/>
      <c r="G639" s="489"/>
      <c r="H639" s="68"/>
      <c r="I639" s="87"/>
      <c r="J639" s="488"/>
      <c r="K639" s="449"/>
    </row>
    <row r="640" spans="1:17" s="26" customFormat="1" x14ac:dyDescent="0.2">
      <c r="A640" s="852" t="s">
        <v>263</v>
      </c>
      <c r="B640" s="852"/>
      <c r="C640" s="852"/>
      <c r="D640" s="852"/>
      <c r="E640" s="852"/>
      <c r="F640" s="852"/>
      <c r="G640" s="852"/>
      <c r="H640" s="852"/>
      <c r="I640" s="852"/>
      <c r="J640" s="266">
        <v>337271.19</v>
      </c>
      <c r="K640" s="456"/>
    </row>
    <row r="641" spans="1:17" ht="21" thickBot="1" x14ac:dyDescent="0.25">
      <c r="A641" s="26"/>
      <c r="B641" s="26"/>
      <c r="C641" s="26"/>
      <c r="D641" s="26"/>
      <c r="E641" s="26"/>
      <c r="F641" s="26"/>
      <c r="G641" s="26"/>
      <c r="H641" s="26"/>
      <c r="I641" s="5"/>
      <c r="J641" s="26"/>
      <c r="K641" s="456"/>
    </row>
    <row r="642" spans="1:17" ht="21" thickBot="1" x14ac:dyDescent="0.35">
      <c r="A642" s="448" t="s">
        <v>674</v>
      </c>
      <c r="B642" s="5"/>
      <c r="C642" s="5"/>
      <c r="D642" s="5"/>
      <c r="E642" s="5"/>
      <c r="F642" s="5"/>
      <c r="G642" s="5"/>
      <c r="H642" s="5"/>
      <c r="I642" s="5"/>
      <c r="J642" s="5"/>
    </row>
    <row r="643" spans="1:17" ht="25.5" customHeight="1" x14ac:dyDescent="0.3">
      <c r="A643" s="629" t="s">
        <v>595</v>
      </c>
      <c r="B643" s="630"/>
      <c r="C643" s="630"/>
      <c r="D643" s="630"/>
      <c r="E643" s="630"/>
      <c r="F643" s="630"/>
      <c r="G643" s="630"/>
      <c r="H643" s="630"/>
      <c r="I643" s="631"/>
      <c r="J643" s="380">
        <v>337271.19</v>
      </c>
    </row>
    <row r="644" spans="1:17" s="386" customFormat="1" ht="25.5" customHeight="1" x14ac:dyDescent="0.3">
      <c r="A644" s="632" t="s">
        <v>597</v>
      </c>
      <c r="B644" s="633"/>
      <c r="C644" s="633"/>
      <c r="D644" s="633"/>
      <c r="E644" s="633"/>
      <c r="F644" s="633"/>
      <c r="G644" s="633"/>
      <c r="H644" s="633"/>
      <c r="I644" s="634"/>
      <c r="J644" s="381">
        <v>0</v>
      </c>
      <c r="K644" s="449"/>
    </row>
    <row r="645" spans="1:17" s="386" customFormat="1" ht="25.5" customHeight="1" thickBot="1" x14ac:dyDescent="0.35">
      <c r="A645" s="635" t="s">
        <v>598</v>
      </c>
      <c r="B645" s="636"/>
      <c r="C645" s="636"/>
      <c r="D645" s="636"/>
      <c r="E645" s="636"/>
      <c r="F645" s="636"/>
      <c r="G645" s="636"/>
      <c r="H645" s="636"/>
      <c r="I645" s="637"/>
      <c r="J645" s="382">
        <v>0</v>
      </c>
      <c r="K645" s="449"/>
    </row>
    <row r="646" spans="1:17" s="26" customFormat="1" ht="25.5" customHeight="1" thickBot="1" x14ac:dyDescent="0.35">
      <c r="A646" s="638" t="s">
        <v>599</v>
      </c>
      <c r="B646" s="639"/>
      <c r="C646" s="639"/>
      <c r="D646" s="639"/>
      <c r="E646" s="639"/>
      <c r="F646" s="639"/>
      <c r="G646" s="639"/>
      <c r="H646" s="639"/>
      <c r="I646" s="640"/>
      <c r="J646" s="403">
        <f>+J643+J644+J645</f>
        <v>337271.19</v>
      </c>
      <c r="K646" s="449"/>
    </row>
    <row r="647" spans="1:17" s="26" customFormat="1" ht="20.100000000000001" customHeight="1" thickBot="1" x14ac:dyDescent="0.35">
      <c r="A647" s="573"/>
      <c r="B647" s="573"/>
      <c r="C647" s="573"/>
      <c r="D647" s="573"/>
      <c r="E647" s="573"/>
      <c r="F647" s="573"/>
      <c r="G647" s="573"/>
      <c r="H647" s="573"/>
      <c r="I647" s="573"/>
      <c r="J647" s="574"/>
      <c r="K647" s="449"/>
    </row>
    <row r="648" spans="1:17" s="401" customFormat="1" ht="53.25" customHeight="1" thickBot="1" x14ac:dyDescent="0.65">
      <c r="A648" s="755" t="s">
        <v>264</v>
      </c>
      <c r="B648" s="756"/>
      <c r="C648" s="756"/>
      <c r="D648" s="756"/>
      <c r="E648" s="756"/>
      <c r="F648" s="756"/>
      <c r="G648" s="756"/>
      <c r="H648" s="756"/>
      <c r="I648" s="756"/>
      <c r="J648" s="757"/>
      <c r="K648" s="451"/>
      <c r="M648" s="407">
        <v>337271.19</v>
      </c>
      <c r="N648" s="5"/>
      <c r="O648" s="5"/>
      <c r="P648" s="5"/>
    </row>
    <row r="649" spans="1:17" s="401" customFormat="1" ht="43.5" customHeight="1" thickTop="1" thickBot="1" x14ac:dyDescent="0.35">
      <c r="A649" s="660" t="s">
        <v>265</v>
      </c>
      <c r="B649" s="661"/>
      <c r="C649" s="661"/>
      <c r="D649" s="661"/>
      <c r="E649" s="661"/>
      <c r="F649" s="661"/>
      <c r="G649" s="661"/>
      <c r="H649" s="661"/>
      <c r="I649" s="661"/>
      <c r="J649" s="662"/>
      <c r="K649" s="451"/>
      <c r="M649" s="5"/>
      <c r="N649" s="5"/>
      <c r="O649" s="5"/>
      <c r="P649" s="5"/>
    </row>
    <row r="650" spans="1:17" s="401" customFormat="1" ht="26.45" customHeight="1" thickTop="1" x14ac:dyDescent="0.4">
      <c r="A650" s="666" t="s">
        <v>209</v>
      </c>
      <c r="B650" s="666"/>
      <c r="C650" s="666"/>
      <c r="D650" s="666"/>
      <c r="E650" s="666"/>
      <c r="F650" s="666"/>
      <c r="G650" s="666"/>
      <c r="H650" s="666"/>
      <c r="I650" s="666"/>
      <c r="J650" s="666"/>
      <c r="K650" s="449"/>
      <c r="L650" s="5"/>
      <c r="M650" s="411"/>
      <c r="N650" s="411"/>
      <c r="O650" s="5"/>
      <c r="P650" s="5"/>
      <c r="Q650" s="5"/>
    </row>
    <row r="651" spans="1:17" s="544" customFormat="1" ht="26.25" customHeight="1" x14ac:dyDescent="0.3">
      <c r="A651" s="667" t="s">
        <v>417</v>
      </c>
      <c r="B651" s="668"/>
      <c r="C651" s="668"/>
      <c r="D651" s="668"/>
      <c r="E651" s="668"/>
      <c r="F651" s="668"/>
      <c r="G651" s="668"/>
      <c r="H651" s="668"/>
      <c r="I651" s="668"/>
      <c r="J651" s="668"/>
      <c r="K651" s="449"/>
      <c r="L651" s="31"/>
      <c r="M651" s="409"/>
      <c r="N651" s="409"/>
      <c r="O651" s="31"/>
      <c r="P651" s="31"/>
      <c r="Q651" s="31"/>
    </row>
    <row r="652" spans="1:17" s="544" customFormat="1" ht="26.25" customHeight="1" x14ac:dyDescent="0.3">
      <c r="A652" s="667" t="s">
        <v>447</v>
      </c>
      <c r="B652" s="668"/>
      <c r="C652" s="668"/>
      <c r="D652" s="668"/>
      <c r="E652" s="668"/>
      <c r="F652" s="668"/>
      <c r="G652" s="668"/>
      <c r="H652" s="668"/>
      <c r="I652" s="668"/>
      <c r="J652" s="668"/>
      <c r="K652" s="449"/>
      <c r="L652" s="31"/>
      <c r="M652" s="409"/>
      <c r="N652" s="409"/>
      <c r="O652" s="31"/>
      <c r="P652" s="31"/>
      <c r="Q652" s="31"/>
    </row>
    <row r="653" spans="1:17" s="24" customFormat="1" ht="28.5" customHeight="1" x14ac:dyDescent="0.3">
      <c r="A653" s="667" t="s">
        <v>448</v>
      </c>
      <c r="B653" s="668"/>
      <c r="C653" s="668"/>
      <c r="D653" s="668"/>
      <c r="E653" s="668"/>
      <c r="F653" s="668"/>
      <c r="G653" s="668"/>
      <c r="H653" s="668"/>
      <c r="I653" s="668"/>
      <c r="J653" s="668"/>
      <c r="K653" s="449"/>
    </row>
    <row r="654" spans="1:17" s="26" customFormat="1" ht="30" customHeight="1" x14ac:dyDescent="0.3">
      <c r="A654" s="478"/>
      <c r="B654" s="494"/>
      <c r="C654" s="494"/>
      <c r="D654" s="494"/>
      <c r="E654" s="494"/>
      <c r="F654" s="494"/>
      <c r="G654" s="494"/>
      <c r="H654" s="494"/>
      <c r="I654" s="494"/>
      <c r="J654" s="494"/>
      <c r="K654" s="449"/>
    </row>
    <row r="655" spans="1:17" s="26" customFormat="1" ht="53.25" customHeight="1" x14ac:dyDescent="0.2">
      <c r="A655" s="691" t="s">
        <v>50</v>
      </c>
      <c r="B655" s="691" t="s">
        <v>51</v>
      </c>
      <c r="C655" s="691" t="s">
        <v>52</v>
      </c>
      <c r="D655" s="691"/>
      <c r="E655" s="728" t="s">
        <v>53</v>
      </c>
      <c r="F655" s="651" t="s">
        <v>54</v>
      </c>
      <c r="G655" s="651" t="s">
        <v>55</v>
      </c>
      <c r="H655" s="678" t="s">
        <v>56</v>
      </c>
      <c r="I655" s="680" t="s">
        <v>57</v>
      </c>
      <c r="J655" s="682" t="s">
        <v>58</v>
      </c>
      <c r="K655" s="452"/>
    </row>
    <row r="656" spans="1:17" s="26" customFormat="1" x14ac:dyDescent="0.3">
      <c r="A656" s="651"/>
      <c r="B656" s="651"/>
      <c r="C656" s="119" t="s">
        <v>59</v>
      </c>
      <c r="D656" s="119" t="s">
        <v>60</v>
      </c>
      <c r="E656" s="647"/>
      <c r="F656" s="653"/>
      <c r="G656" s="653"/>
      <c r="H656" s="679"/>
      <c r="I656" s="681"/>
      <c r="J656" s="683"/>
      <c r="K656" s="449"/>
    </row>
    <row r="657" spans="1:11" s="26" customFormat="1" x14ac:dyDescent="0.3">
      <c r="A657" s="95" t="s">
        <v>266</v>
      </c>
      <c r="B657" s="67">
        <v>16</v>
      </c>
      <c r="C657" s="67">
        <v>266</v>
      </c>
      <c r="D657" s="67"/>
      <c r="E657" s="67" t="s">
        <v>267</v>
      </c>
      <c r="F657" s="67" t="s">
        <v>268</v>
      </c>
      <c r="G657" s="67"/>
      <c r="H657" s="67"/>
      <c r="I657" s="423"/>
      <c r="J657" s="422"/>
      <c r="K657" s="449"/>
    </row>
    <row r="658" spans="1:11" ht="33" customHeight="1" x14ac:dyDescent="0.3">
      <c r="A658" s="80"/>
      <c r="B658" s="65"/>
      <c r="C658" s="65"/>
      <c r="D658" s="81"/>
      <c r="E658" s="82"/>
      <c r="F658" s="65"/>
      <c r="G658" s="81"/>
      <c r="H658" s="82"/>
      <c r="I658" s="146"/>
      <c r="J658" s="421"/>
    </row>
    <row r="659" spans="1:11" ht="20.100000000000001" customHeight="1" x14ac:dyDescent="0.4">
      <c r="A659" s="666" t="s">
        <v>195</v>
      </c>
      <c r="B659" s="666"/>
      <c r="C659" s="666"/>
      <c r="D659" s="666"/>
      <c r="E659" s="666"/>
      <c r="F659" s="666"/>
      <c r="G659" s="666"/>
      <c r="H659" s="666"/>
      <c r="I659" s="666"/>
      <c r="J659" s="666"/>
    </row>
    <row r="660" spans="1:11" ht="20.100000000000001" customHeight="1" x14ac:dyDescent="0.3">
      <c r="A660" s="667" t="s">
        <v>417</v>
      </c>
      <c r="B660" s="668"/>
      <c r="C660" s="668"/>
      <c r="D660" s="668"/>
      <c r="E660" s="668"/>
      <c r="F660" s="668"/>
      <c r="G660" s="668"/>
      <c r="H660" s="668"/>
      <c r="I660" s="668"/>
      <c r="J660" s="668"/>
    </row>
    <row r="661" spans="1:11" ht="20.100000000000001" customHeight="1" x14ac:dyDescent="0.3">
      <c r="A661" s="667" t="s">
        <v>447</v>
      </c>
      <c r="B661" s="668"/>
      <c r="C661" s="668"/>
      <c r="D661" s="668"/>
      <c r="E661" s="668"/>
      <c r="F661" s="668"/>
      <c r="G661" s="668"/>
      <c r="H661" s="668"/>
      <c r="I661" s="668"/>
      <c r="J661" s="668"/>
    </row>
    <row r="662" spans="1:11" ht="24" customHeight="1" x14ac:dyDescent="0.3">
      <c r="A662" s="667" t="s">
        <v>617</v>
      </c>
      <c r="B662" s="667"/>
      <c r="C662" s="667"/>
      <c r="D662" s="667"/>
      <c r="E662" s="667"/>
      <c r="F662" s="667"/>
      <c r="G662" s="667"/>
      <c r="H662" s="667"/>
      <c r="I662" s="667"/>
      <c r="J662" s="667"/>
    </row>
    <row r="663" spans="1:11" s="26" customFormat="1" ht="21" customHeight="1" x14ac:dyDescent="0.3">
      <c r="A663" s="478"/>
      <c r="B663" s="494"/>
      <c r="C663" s="494"/>
      <c r="D663" s="494"/>
      <c r="E663" s="494"/>
      <c r="F663" s="494"/>
      <c r="G663" s="494"/>
      <c r="H663" s="494"/>
      <c r="I663" s="494"/>
      <c r="J663" s="494"/>
      <c r="K663" s="449"/>
    </row>
    <row r="664" spans="1:11" x14ac:dyDescent="0.3">
      <c r="A664" s="651" t="s">
        <v>50</v>
      </c>
      <c r="B664" s="651" t="s">
        <v>51</v>
      </c>
      <c r="C664" s="704" t="s">
        <v>52</v>
      </c>
      <c r="D664" s="705"/>
      <c r="E664" s="647" t="s">
        <v>94</v>
      </c>
      <c r="F664" s="779" t="s">
        <v>95</v>
      </c>
      <c r="G664" s="651" t="s">
        <v>55</v>
      </c>
      <c r="H664" s="654" t="s">
        <v>96</v>
      </c>
      <c r="I664" s="50" t="s">
        <v>97</v>
      </c>
      <c r="J664" s="656" t="s">
        <v>252</v>
      </c>
    </row>
    <row r="665" spans="1:11" x14ac:dyDescent="0.3">
      <c r="A665" s="653"/>
      <c r="B665" s="653"/>
      <c r="C665" s="25" t="s">
        <v>59</v>
      </c>
      <c r="D665" s="25" t="s">
        <v>60</v>
      </c>
      <c r="E665" s="706"/>
      <c r="F665" s="780"/>
      <c r="G665" s="653"/>
      <c r="H665" s="655"/>
      <c r="I665" s="51" t="s">
        <v>98</v>
      </c>
      <c r="J665" s="657"/>
    </row>
    <row r="666" spans="1:11" x14ac:dyDescent="0.3">
      <c r="A666" s="144" t="s">
        <v>266</v>
      </c>
      <c r="B666" s="521">
        <v>16</v>
      </c>
      <c r="C666" s="521">
        <v>266</v>
      </c>
      <c r="D666" s="25"/>
      <c r="E666" s="25"/>
      <c r="F666" s="521" t="s">
        <v>100</v>
      </c>
      <c r="G666" s="25"/>
      <c r="H666" s="506" t="s">
        <v>269</v>
      </c>
      <c r="I666" s="143" t="s">
        <v>270</v>
      </c>
      <c r="J666" s="34">
        <f>2303.91*100</f>
        <v>230391</v>
      </c>
    </row>
    <row r="667" spans="1:11" s="45" customFormat="1" ht="34.5" customHeight="1" x14ac:dyDescent="0.3">
      <c r="A667" s="853" t="s">
        <v>206</v>
      </c>
      <c r="B667" s="854"/>
      <c r="C667" s="854"/>
      <c r="D667" s="854"/>
      <c r="E667" s="854"/>
      <c r="F667" s="854"/>
      <c r="G667" s="854"/>
      <c r="H667" s="854"/>
      <c r="I667" s="855"/>
      <c r="J667" s="113">
        <v>187362.62</v>
      </c>
      <c r="K667" s="449"/>
    </row>
    <row r="668" spans="1:11" s="45" customFormat="1" x14ac:dyDescent="0.3">
      <c r="A668" s="650" t="s">
        <v>160</v>
      </c>
      <c r="B668" s="650"/>
      <c r="C668" s="650"/>
      <c r="D668" s="650"/>
      <c r="E668" s="650"/>
      <c r="F668" s="650"/>
      <c r="G668" s="650"/>
      <c r="H668" s="650"/>
      <c r="I668" s="650"/>
      <c r="J668" s="145">
        <f>J666+J667</f>
        <v>417753.62</v>
      </c>
      <c r="K668" s="449"/>
    </row>
    <row r="669" spans="1:11" s="81" customFormat="1" x14ac:dyDescent="0.3">
      <c r="A669" s="825" t="s">
        <v>271</v>
      </c>
      <c r="B669" s="825"/>
      <c r="C669" s="825"/>
      <c r="D669" s="825"/>
      <c r="E669" s="825"/>
      <c r="F669" s="825"/>
      <c r="G669" s="825"/>
      <c r="H669" s="825"/>
      <c r="I669" s="825"/>
      <c r="J669" s="825"/>
      <c r="K669" s="449"/>
    </row>
    <row r="670" spans="1:11" s="26" customFormat="1" ht="21.75" customHeight="1" thickBot="1" x14ac:dyDescent="0.35">
      <c r="A670" s="486"/>
      <c r="B670" s="486"/>
      <c r="C670" s="486"/>
      <c r="D670" s="486"/>
      <c r="E670" s="486"/>
      <c r="F670" s="486"/>
      <c r="G670" s="486"/>
      <c r="H670" s="486"/>
      <c r="I670" s="486"/>
      <c r="J670" s="486"/>
      <c r="K670" s="455"/>
    </row>
    <row r="671" spans="1:11" s="26" customFormat="1" ht="24" customHeight="1" thickBot="1" x14ac:dyDescent="0.35">
      <c r="A671" s="448" t="s">
        <v>675</v>
      </c>
      <c r="B671" s="5"/>
      <c r="C671" s="5"/>
      <c r="D671" s="5"/>
      <c r="E671" s="5"/>
      <c r="F671" s="5"/>
      <c r="G671" s="5"/>
      <c r="H671" s="5"/>
      <c r="I671" s="5"/>
      <c r="J671" s="5"/>
      <c r="K671" s="449"/>
    </row>
    <row r="672" spans="1:11" s="26" customFormat="1" ht="20.100000000000001" customHeight="1" x14ac:dyDescent="0.3">
      <c r="A672" s="629" t="s">
        <v>595</v>
      </c>
      <c r="B672" s="630"/>
      <c r="C672" s="630"/>
      <c r="D672" s="630"/>
      <c r="E672" s="630"/>
      <c r="F672" s="630"/>
      <c r="G672" s="630"/>
      <c r="H672" s="630"/>
      <c r="I672" s="631"/>
      <c r="J672" s="380">
        <v>429273.6138180109</v>
      </c>
      <c r="K672" s="449" t="s">
        <v>596</v>
      </c>
    </row>
    <row r="673" spans="1:18" s="26" customFormat="1" ht="20.100000000000001" customHeight="1" x14ac:dyDescent="0.3">
      <c r="A673" s="632" t="s">
        <v>597</v>
      </c>
      <c r="B673" s="633"/>
      <c r="C673" s="633"/>
      <c r="D673" s="633"/>
      <c r="E673" s="633"/>
      <c r="F673" s="633"/>
      <c r="G673" s="633"/>
      <c r="H673" s="633"/>
      <c r="I673" s="634"/>
      <c r="J673" s="381">
        <v>0</v>
      </c>
      <c r="K673" s="449"/>
    </row>
    <row r="674" spans="1:18" s="26" customFormat="1" ht="20.100000000000001" customHeight="1" thickBot="1" x14ac:dyDescent="0.35">
      <c r="A674" s="635" t="s">
        <v>598</v>
      </c>
      <c r="B674" s="636"/>
      <c r="C674" s="636"/>
      <c r="D674" s="636"/>
      <c r="E674" s="636"/>
      <c r="F674" s="636"/>
      <c r="G674" s="636"/>
      <c r="H674" s="636"/>
      <c r="I674" s="637"/>
      <c r="J674" s="382">
        <v>0</v>
      </c>
      <c r="K674" s="449"/>
    </row>
    <row r="675" spans="1:18" s="24" customFormat="1" ht="28.5" customHeight="1" x14ac:dyDescent="0.2">
      <c r="A675" s="641" t="s">
        <v>599</v>
      </c>
      <c r="B675" s="642"/>
      <c r="C675" s="642"/>
      <c r="D675" s="642"/>
      <c r="E675" s="642"/>
      <c r="F675" s="642"/>
      <c r="G675" s="642"/>
      <c r="H675" s="642"/>
      <c r="I675" s="643"/>
      <c r="J675" s="383">
        <f>+J672+J673+J674</f>
        <v>429273.6138180109</v>
      </c>
    </row>
    <row r="676" spans="1:18" s="26" customFormat="1" ht="57.75" customHeight="1" x14ac:dyDescent="0.3">
      <c r="A676" s="692" t="s">
        <v>618</v>
      </c>
      <c r="B676" s="693"/>
      <c r="C676" s="693"/>
      <c r="D676" s="693"/>
      <c r="E676" s="693"/>
      <c r="F676" s="693"/>
      <c r="G676" s="693"/>
      <c r="H676" s="693"/>
      <c r="I676" s="693"/>
      <c r="J676" s="694"/>
      <c r="K676" s="449"/>
    </row>
    <row r="677" spans="1:18" s="401" customFormat="1" ht="26.45" customHeight="1" x14ac:dyDescent="0.4">
      <c r="A677" s="666" t="s">
        <v>209</v>
      </c>
      <c r="B677" s="666"/>
      <c r="C677" s="666"/>
      <c r="D677" s="666"/>
      <c r="E677" s="666"/>
      <c r="F677" s="666"/>
      <c r="G677" s="666"/>
      <c r="H677" s="666"/>
      <c r="I677" s="666"/>
      <c r="J677" s="666"/>
      <c r="K677" s="449"/>
    </row>
    <row r="678" spans="1:18" s="401" customFormat="1" ht="18.75" customHeight="1" x14ac:dyDescent="0.3">
      <c r="A678" s="667" t="s">
        <v>449</v>
      </c>
      <c r="B678" s="668"/>
      <c r="C678" s="668"/>
      <c r="D678" s="668"/>
      <c r="E678" s="668"/>
      <c r="F678" s="668"/>
      <c r="G678" s="668"/>
      <c r="H678" s="668"/>
      <c r="I678" s="668"/>
      <c r="J678" s="668"/>
      <c r="K678" s="449"/>
      <c r="L678" s="5"/>
      <c r="M678" s="5"/>
      <c r="N678" s="181">
        <v>429273.6138180109</v>
      </c>
      <c r="O678" s="5"/>
      <c r="P678" s="5"/>
      <c r="Q678" s="5"/>
    </row>
    <row r="679" spans="1:18" s="401" customFormat="1" ht="18.75" customHeight="1" x14ac:dyDescent="0.3">
      <c r="A679" s="667" t="s">
        <v>450</v>
      </c>
      <c r="B679" s="668"/>
      <c r="C679" s="668"/>
      <c r="D679" s="668"/>
      <c r="E679" s="668"/>
      <c r="F679" s="668"/>
      <c r="G679" s="668"/>
      <c r="H679" s="668"/>
      <c r="I679" s="668"/>
      <c r="J679" s="668"/>
      <c r="K679" s="449"/>
      <c r="L679" s="5"/>
      <c r="M679" s="5"/>
      <c r="N679" s="5"/>
      <c r="O679" s="5"/>
      <c r="P679" s="5"/>
      <c r="Q679" s="5"/>
    </row>
    <row r="680" spans="1:18" s="401" customFormat="1" ht="18.75" customHeight="1" x14ac:dyDescent="0.3">
      <c r="A680" s="667" t="s">
        <v>451</v>
      </c>
      <c r="B680" s="668"/>
      <c r="C680" s="668"/>
      <c r="D680" s="668"/>
      <c r="E680" s="668"/>
      <c r="F680" s="668"/>
      <c r="G680" s="668"/>
      <c r="H680" s="668"/>
      <c r="I680" s="668"/>
      <c r="J680" s="668"/>
      <c r="K680" s="449"/>
      <c r="L680" s="5"/>
      <c r="M680" s="5"/>
      <c r="N680" s="5"/>
      <c r="O680" s="5"/>
      <c r="P680" s="5"/>
      <c r="Q680" s="5"/>
    </row>
    <row r="681" spans="1:18" s="401" customFormat="1" ht="7.5" customHeight="1" x14ac:dyDescent="0.3">
      <c r="A681" s="478"/>
      <c r="B681" s="494"/>
      <c r="C681" s="494"/>
      <c r="D681" s="494"/>
      <c r="E681" s="494"/>
      <c r="F681" s="494"/>
      <c r="G681" s="494"/>
      <c r="H681" s="494"/>
      <c r="I681" s="494"/>
      <c r="J681" s="494"/>
      <c r="K681" s="449"/>
      <c r="L681" s="5"/>
      <c r="M681" s="411"/>
      <c r="N681" s="411"/>
      <c r="O681" s="5"/>
      <c r="P681" s="5"/>
      <c r="Q681" s="5"/>
      <c r="R681" s="5"/>
    </row>
    <row r="682" spans="1:18" s="401" customFormat="1" ht="30.75" customHeight="1" x14ac:dyDescent="0.2">
      <c r="A682" s="691" t="s">
        <v>50</v>
      </c>
      <c r="B682" s="691" t="s">
        <v>51</v>
      </c>
      <c r="C682" s="691" t="s">
        <v>52</v>
      </c>
      <c r="D682" s="691"/>
      <c r="E682" s="728" t="s">
        <v>53</v>
      </c>
      <c r="F682" s="651" t="s">
        <v>54</v>
      </c>
      <c r="G682" s="651" t="s">
        <v>55</v>
      </c>
      <c r="H682" s="678" t="s">
        <v>56</v>
      </c>
      <c r="I682" s="680" t="s">
        <v>57</v>
      </c>
      <c r="J682" s="682" t="s">
        <v>58</v>
      </c>
      <c r="K682" s="452"/>
      <c r="L682" s="5"/>
      <c r="M682" s="5"/>
      <c r="N682" s="5"/>
      <c r="O682" s="411"/>
      <c r="P682" s="5"/>
      <c r="Q682" s="5"/>
      <c r="R682" s="5"/>
    </row>
    <row r="683" spans="1:18" s="26" customFormat="1" x14ac:dyDescent="0.3">
      <c r="A683" s="651"/>
      <c r="B683" s="651"/>
      <c r="C683" s="119" t="s">
        <v>59</v>
      </c>
      <c r="D683" s="119" t="s">
        <v>60</v>
      </c>
      <c r="E683" s="647"/>
      <c r="F683" s="653"/>
      <c r="G683" s="653"/>
      <c r="H683" s="679"/>
      <c r="I683" s="681"/>
      <c r="J683" s="683"/>
      <c r="K683" s="449"/>
    </row>
    <row r="684" spans="1:18" s="26" customFormat="1" x14ac:dyDescent="0.3">
      <c r="A684" s="647" t="s">
        <v>272</v>
      </c>
      <c r="B684" s="489">
        <v>16</v>
      </c>
      <c r="C684" s="489">
        <v>1611</v>
      </c>
      <c r="D684" s="67"/>
      <c r="E684" s="68" t="s">
        <v>551</v>
      </c>
      <c r="F684" s="489" t="s">
        <v>65</v>
      </c>
      <c r="G684" s="489">
        <v>2</v>
      </c>
      <c r="H684" s="424">
        <v>56.66</v>
      </c>
      <c r="I684" s="112">
        <v>33.99</v>
      </c>
      <c r="J684" s="424">
        <f>H684*75</f>
        <v>4249.5</v>
      </c>
      <c r="K684" s="449"/>
    </row>
    <row r="685" spans="1:18" s="26" customFormat="1" x14ac:dyDescent="0.3">
      <c r="A685" s="729"/>
      <c r="B685" s="67"/>
      <c r="C685" s="489">
        <v>72</v>
      </c>
      <c r="D685" s="67"/>
      <c r="E685" s="68" t="s">
        <v>273</v>
      </c>
      <c r="F685" s="489" t="s">
        <v>274</v>
      </c>
      <c r="G685" s="489"/>
      <c r="H685" s="424">
        <v>0</v>
      </c>
      <c r="I685" s="112">
        <v>0</v>
      </c>
      <c r="J685" s="424">
        <v>0</v>
      </c>
      <c r="K685" s="449"/>
    </row>
    <row r="686" spans="1:18" s="26" customFormat="1" x14ac:dyDescent="0.3">
      <c r="A686" s="729"/>
      <c r="B686" s="67"/>
      <c r="C686" s="489">
        <v>1622</v>
      </c>
      <c r="D686" s="67"/>
      <c r="E686" s="68" t="s">
        <v>553</v>
      </c>
      <c r="F686" s="489" t="s">
        <v>67</v>
      </c>
      <c r="G686" s="489"/>
      <c r="H686" s="424">
        <v>0</v>
      </c>
      <c r="I686" s="112">
        <v>0</v>
      </c>
      <c r="J686" s="424">
        <v>0</v>
      </c>
      <c r="K686" s="449"/>
    </row>
    <row r="687" spans="1:18" s="26" customFormat="1" x14ac:dyDescent="0.2">
      <c r="A687" s="729"/>
      <c r="B687" s="67"/>
      <c r="C687" s="489">
        <v>1619</v>
      </c>
      <c r="D687" s="67"/>
      <c r="E687" s="68" t="s">
        <v>552</v>
      </c>
      <c r="F687" s="489" t="s">
        <v>69</v>
      </c>
      <c r="G687" s="489">
        <v>3</v>
      </c>
      <c r="H687" s="424">
        <v>42.03</v>
      </c>
      <c r="I687" s="112">
        <v>33.270000000000003</v>
      </c>
      <c r="J687" s="424">
        <f>H687*75</f>
        <v>3152.25</v>
      </c>
      <c r="K687" s="456"/>
    </row>
    <row r="688" spans="1:18" s="26" customFormat="1" x14ac:dyDescent="0.2">
      <c r="A688" s="706"/>
      <c r="B688" s="67"/>
      <c r="C688" s="489">
        <v>187</v>
      </c>
      <c r="D688" s="67"/>
      <c r="E688" s="68" t="s">
        <v>275</v>
      </c>
      <c r="F688" s="489" t="s">
        <v>69</v>
      </c>
      <c r="G688" s="489">
        <v>2</v>
      </c>
      <c r="H688" s="424">
        <v>12.487927819983783</v>
      </c>
      <c r="I688" s="112">
        <v>9.2652367696653872</v>
      </c>
      <c r="J688" s="424">
        <f>H688*75</f>
        <v>936.59458649878377</v>
      </c>
      <c r="K688" s="456"/>
    </row>
    <row r="689" spans="1:11" s="26" customFormat="1" ht="24.75" customHeight="1" x14ac:dyDescent="0.25">
      <c r="A689" s="650" t="s">
        <v>160</v>
      </c>
      <c r="B689" s="650"/>
      <c r="C689" s="650"/>
      <c r="D689" s="650"/>
      <c r="E689" s="650"/>
      <c r="F689" s="650"/>
      <c r="G689" s="650"/>
      <c r="H689" s="650"/>
      <c r="I689" s="650"/>
      <c r="J689" s="44">
        <f>SUM(J684:J688)</f>
        <v>8338.3445864987843</v>
      </c>
      <c r="K689" s="456"/>
    </row>
    <row r="690" spans="1:11" s="26" customFormat="1" ht="6.75" customHeight="1" x14ac:dyDescent="0.2">
      <c r="I690" s="5"/>
      <c r="K690" s="456"/>
    </row>
    <row r="691" spans="1:11" s="386" customFormat="1" ht="26.25" x14ac:dyDescent="0.4">
      <c r="A691" s="666" t="s">
        <v>195</v>
      </c>
      <c r="B691" s="666"/>
      <c r="C691" s="666"/>
      <c r="D691" s="666"/>
      <c r="E691" s="666"/>
      <c r="F691" s="666"/>
      <c r="G691" s="666"/>
      <c r="H691" s="666"/>
      <c r="I691" s="666"/>
      <c r="J691" s="666"/>
      <c r="K691" s="456"/>
    </row>
    <row r="692" spans="1:11" s="386" customFormat="1" x14ac:dyDescent="0.3">
      <c r="A692" s="667" t="s">
        <v>449</v>
      </c>
      <c r="B692" s="668"/>
      <c r="C692" s="668"/>
      <c r="D692" s="668"/>
      <c r="E692" s="668"/>
      <c r="F692" s="668"/>
      <c r="G692" s="668"/>
      <c r="H692" s="668"/>
      <c r="I692" s="668"/>
      <c r="J692" s="668"/>
      <c r="K692" s="449"/>
    </row>
    <row r="693" spans="1:11" s="386" customFormat="1" x14ac:dyDescent="0.3">
      <c r="A693" s="667" t="s">
        <v>450</v>
      </c>
      <c r="B693" s="668"/>
      <c r="C693" s="668"/>
      <c r="D693" s="668"/>
      <c r="E693" s="668"/>
      <c r="F693" s="668"/>
      <c r="G693" s="668"/>
      <c r="H693" s="668"/>
      <c r="I693" s="668"/>
      <c r="J693" s="668"/>
      <c r="K693" s="449"/>
    </row>
    <row r="694" spans="1:11" s="386" customFormat="1" x14ac:dyDescent="0.3">
      <c r="A694" s="667" t="s">
        <v>676</v>
      </c>
      <c r="B694" s="667"/>
      <c r="C694" s="667"/>
      <c r="D694" s="667"/>
      <c r="E694" s="667"/>
      <c r="F694" s="667"/>
      <c r="G694" s="667"/>
      <c r="H694" s="667"/>
      <c r="I694" s="667"/>
      <c r="J694" s="667"/>
      <c r="K694" s="449"/>
    </row>
    <row r="695" spans="1:11" s="576" customFormat="1" ht="9.75" customHeight="1" x14ac:dyDescent="0.3">
      <c r="A695" s="478"/>
      <c r="B695" s="494"/>
      <c r="C695" s="494"/>
      <c r="D695" s="494"/>
      <c r="E695" s="494"/>
      <c r="F695" s="494"/>
      <c r="G695" s="494"/>
      <c r="H695" s="494"/>
      <c r="I695" s="130"/>
      <c r="J695" s="494"/>
      <c r="K695" s="449"/>
    </row>
    <row r="696" spans="1:11" s="26" customFormat="1" ht="21" customHeight="1" x14ac:dyDescent="0.3">
      <c r="A696" s="651" t="s">
        <v>50</v>
      </c>
      <c r="B696" s="651" t="s">
        <v>51</v>
      </c>
      <c r="C696" s="704" t="s">
        <v>52</v>
      </c>
      <c r="D696" s="705"/>
      <c r="E696" s="647" t="s">
        <v>94</v>
      </c>
      <c r="F696" s="779" t="s">
        <v>95</v>
      </c>
      <c r="G696" s="651" t="s">
        <v>55</v>
      </c>
      <c r="H696" s="654" t="s">
        <v>96</v>
      </c>
      <c r="I696" s="50" t="s">
        <v>97</v>
      </c>
      <c r="J696" s="656" t="s">
        <v>252</v>
      </c>
      <c r="K696" s="449"/>
    </row>
    <row r="697" spans="1:11" s="26" customFormat="1" x14ac:dyDescent="0.3">
      <c r="A697" s="653"/>
      <c r="B697" s="653"/>
      <c r="C697" s="25" t="s">
        <v>59</v>
      </c>
      <c r="D697" s="25" t="s">
        <v>60</v>
      </c>
      <c r="E697" s="706"/>
      <c r="F697" s="780"/>
      <c r="G697" s="653"/>
      <c r="H697" s="655"/>
      <c r="I697" s="51" t="s">
        <v>98</v>
      </c>
      <c r="J697" s="657"/>
      <c r="K697" s="449"/>
    </row>
    <row r="698" spans="1:11" s="26" customFormat="1" x14ac:dyDescent="0.3">
      <c r="A698" s="490" t="s">
        <v>272</v>
      </c>
      <c r="B698" s="489">
        <v>16</v>
      </c>
      <c r="C698" s="489">
        <v>70</v>
      </c>
      <c r="D698" s="489"/>
      <c r="E698" s="489">
        <v>2</v>
      </c>
      <c r="F698" s="489" t="s">
        <v>100</v>
      </c>
      <c r="G698" s="489" t="s">
        <v>105</v>
      </c>
      <c r="H698" s="489" t="s">
        <v>276</v>
      </c>
      <c r="I698" s="87">
        <v>39094.050000000003</v>
      </c>
      <c r="J698" s="488">
        <f>I698*100</f>
        <v>3909405.0000000005</v>
      </c>
      <c r="K698" s="449"/>
    </row>
    <row r="699" spans="1:11" s="26" customFormat="1" ht="30.75" customHeight="1" x14ac:dyDescent="0.3">
      <c r="A699" s="856" t="s">
        <v>199</v>
      </c>
      <c r="B699" s="857"/>
      <c r="C699" s="857"/>
      <c r="D699" s="857"/>
      <c r="E699" s="857"/>
      <c r="F699" s="857"/>
      <c r="G699" s="857"/>
      <c r="H699" s="857"/>
      <c r="I699" s="858"/>
      <c r="J699" s="354">
        <v>4136233.96</v>
      </c>
      <c r="K699" s="449"/>
    </row>
    <row r="700" spans="1:11" s="26" customFormat="1" x14ac:dyDescent="0.3">
      <c r="A700" s="859" t="s">
        <v>160</v>
      </c>
      <c r="B700" s="860"/>
      <c r="C700" s="860"/>
      <c r="D700" s="860"/>
      <c r="E700" s="860"/>
      <c r="F700" s="860"/>
      <c r="G700" s="860"/>
      <c r="H700" s="860"/>
      <c r="I700" s="861"/>
      <c r="J700" s="354">
        <f>SUM(J698:J699)</f>
        <v>8045638.9600000009</v>
      </c>
      <c r="K700" s="449"/>
    </row>
    <row r="701" spans="1:11" ht="66" customHeight="1" x14ac:dyDescent="0.2">
      <c r="A701" s="862" t="s">
        <v>570</v>
      </c>
      <c r="B701" s="862"/>
      <c r="C701" s="862"/>
      <c r="D701" s="862"/>
      <c r="E701" s="862"/>
      <c r="F701" s="862"/>
      <c r="G701" s="862"/>
      <c r="H701" s="862"/>
      <c r="I701" s="862"/>
      <c r="J701" s="862"/>
      <c r="K701" s="452"/>
    </row>
    <row r="702" spans="1:11" s="26" customFormat="1" ht="6" customHeight="1" thickBot="1" x14ac:dyDescent="0.35">
      <c r="A702" s="499"/>
      <c r="B702" s="499"/>
      <c r="C702" s="499"/>
      <c r="D702" s="499"/>
      <c r="E702" s="499"/>
      <c r="F702" s="499"/>
      <c r="G702" s="499"/>
      <c r="H702" s="499"/>
      <c r="I702" s="499"/>
      <c r="J702" s="499"/>
      <c r="K702" s="449"/>
    </row>
    <row r="703" spans="1:11" s="26" customFormat="1" ht="20.100000000000001" customHeight="1" thickBot="1" x14ac:dyDescent="0.35">
      <c r="A703" s="448" t="s">
        <v>677</v>
      </c>
      <c r="B703" s="5"/>
      <c r="C703" s="5"/>
      <c r="D703" s="5"/>
      <c r="E703" s="5"/>
      <c r="F703" s="5"/>
      <c r="G703" s="5"/>
      <c r="H703" s="5"/>
      <c r="I703" s="5"/>
      <c r="J703" s="5"/>
      <c r="K703" s="449"/>
    </row>
    <row r="704" spans="1:11" s="26" customFormat="1" ht="20.100000000000001" customHeight="1" x14ac:dyDescent="0.3">
      <c r="A704" s="629" t="s">
        <v>595</v>
      </c>
      <c r="B704" s="630"/>
      <c r="C704" s="630"/>
      <c r="D704" s="630"/>
      <c r="E704" s="630"/>
      <c r="F704" s="630"/>
      <c r="G704" s="630"/>
      <c r="H704" s="630"/>
      <c r="I704" s="631"/>
      <c r="J704" s="380">
        <v>8461353.1696882471</v>
      </c>
      <c r="K704" s="449" t="s">
        <v>596</v>
      </c>
    </row>
    <row r="705" spans="1:18" s="24" customFormat="1" ht="26.25" customHeight="1" x14ac:dyDescent="0.3">
      <c r="A705" s="632" t="s">
        <v>597</v>
      </c>
      <c r="B705" s="633"/>
      <c r="C705" s="633"/>
      <c r="D705" s="633"/>
      <c r="E705" s="633"/>
      <c r="F705" s="633"/>
      <c r="G705" s="633"/>
      <c r="H705" s="633"/>
      <c r="I705" s="634"/>
      <c r="J705" s="381">
        <v>149095.35</v>
      </c>
      <c r="K705" s="449"/>
    </row>
    <row r="706" spans="1:18" s="24" customFormat="1" ht="18.75" customHeight="1" thickBot="1" x14ac:dyDescent="0.35">
      <c r="A706" s="635" t="s">
        <v>598</v>
      </c>
      <c r="B706" s="636"/>
      <c r="C706" s="636"/>
      <c r="D706" s="636"/>
      <c r="E706" s="636"/>
      <c r="F706" s="636"/>
      <c r="G706" s="636"/>
      <c r="H706" s="636"/>
      <c r="I706" s="637"/>
      <c r="J706" s="382">
        <v>0</v>
      </c>
      <c r="K706" s="449"/>
    </row>
    <row r="707" spans="1:18" s="26" customFormat="1" ht="19.5" customHeight="1" x14ac:dyDescent="0.2">
      <c r="A707" s="641" t="s">
        <v>599</v>
      </c>
      <c r="B707" s="642"/>
      <c r="C707" s="642"/>
      <c r="D707" s="642"/>
      <c r="E707" s="642"/>
      <c r="F707" s="642"/>
      <c r="G707" s="642"/>
      <c r="H707" s="642"/>
      <c r="I707" s="643"/>
      <c r="J707" s="383">
        <f>+J704+J705+J706</f>
        <v>8610448.5196882468</v>
      </c>
    </row>
    <row r="708" spans="1:18" s="541" customFormat="1" ht="65.25" customHeight="1" x14ac:dyDescent="0.25">
      <c r="A708" s="865" t="s">
        <v>619</v>
      </c>
      <c r="B708" s="866"/>
      <c r="C708" s="866"/>
      <c r="D708" s="866"/>
      <c r="E708" s="866"/>
      <c r="F708" s="866"/>
      <c r="G708" s="866"/>
      <c r="H708" s="866"/>
      <c r="I708" s="866"/>
      <c r="J708" s="867"/>
      <c r="K708" s="584"/>
    </row>
    <row r="709" spans="1:18" s="541" customFormat="1" ht="7.5" customHeight="1" x14ac:dyDescent="0.25">
      <c r="A709" s="607"/>
      <c r="B709" s="607"/>
      <c r="C709" s="607"/>
      <c r="D709" s="607"/>
      <c r="E709" s="607"/>
      <c r="F709" s="607"/>
      <c r="G709" s="607"/>
      <c r="H709" s="607"/>
      <c r="I709" s="607"/>
      <c r="J709" s="607"/>
      <c r="K709" s="584"/>
    </row>
    <row r="710" spans="1:18" s="401" customFormat="1" ht="26.45" customHeight="1" x14ac:dyDescent="0.4">
      <c r="A710" s="666" t="s">
        <v>209</v>
      </c>
      <c r="B710" s="666"/>
      <c r="C710" s="666"/>
      <c r="D710" s="666"/>
      <c r="E710" s="666"/>
      <c r="F710" s="666"/>
      <c r="G710" s="666"/>
      <c r="H710" s="666"/>
      <c r="I710" s="666"/>
      <c r="J710" s="666"/>
      <c r="K710" s="449"/>
    </row>
    <row r="711" spans="1:18" s="401" customFormat="1" ht="20.25" customHeight="1" x14ac:dyDescent="0.3">
      <c r="A711" s="667" t="s">
        <v>452</v>
      </c>
      <c r="B711" s="668"/>
      <c r="C711" s="668"/>
      <c r="D711" s="668"/>
      <c r="E711" s="668"/>
      <c r="F711" s="668"/>
      <c r="G711" s="668"/>
      <c r="H711" s="668"/>
      <c r="I711" s="668"/>
      <c r="J711" s="668"/>
      <c r="K711" s="449"/>
      <c r="L711" s="5"/>
      <c r="M711" s="407">
        <v>8461353.1696882471</v>
      </c>
      <c r="N711" s="5"/>
      <c r="O711" s="5"/>
      <c r="P711" s="411"/>
      <c r="Q711" s="5"/>
    </row>
    <row r="712" spans="1:18" s="401" customFormat="1" ht="17.25" customHeight="1" x14ac:dyDescent="0.3">
      <c r="A712" s="667" t="s">
        <v>453</v>
      </c>
      <c r="B712" s="668"/>
      <c r="C712" s="668"/>
      <c r="D712" s="668"/>
      <c r="E712" s="668"/>
      <c r="F712" s="668"/>
      <c r="G712" s="668"/>
      <c r="H712" s="668"/>
      <c r="I712" s="668"/>
      <c r="J712" s="668"/>
      <c r="K712" s="449"/>
      <c r="L712" s="5"/>
      <c r="M712" s="181"/>
      <c r="N712" s="5"/>
      <c r="O712" s="5"/>
      <c r="P712" s="5"/>
      <c r="Q712" s="5"/>
    </row>
    <row r="713" spans="1:18" s="401" customFormat="1" ht="13.5" customHeight="1" x14ac:dyDescent="0.3">
      <c r="A713" s="667" t="s">
        <v>454</v>
      </c>
      <c r="B713" s="668"/>
      <c r="C713" s="668"/>
      <c r="D713" s="668"/>
      <c r="E713" s="668"/>
      <c r="F713" s="668"/>
      <c r="G713" s="668"/>
      <c r="H713" s="668"/>
      <c r="I713" s="668"/>
      <c r="J713" s="668"/>
      <c r="K713" s="449"/>
      <c r="L713" s="5"/>
      <c r="M713" s="5"/>
      <c r="N713" s="5"/>
      <c r="O713" s="5"/>
      <c r="P713" s="5"/>
      <c r="Q713" s="5"/>
    </row>
    <row r="714" spans="1:18" s="401" customFormat="1" ht="14.25" customHeight="1" x14ac:dyDescent="0.3">
      <c r="A714" s="478"/>
      <c r="B714" s="494"/>
      <c r="C714" s="494"/>
      <c r="D714" s="494"/>
      <c r="E714" s="494"/>
      <c r="F714" s="494"/>
      <c r="G714" s="494"/>
      <c r="H714" s="494"/>
      <c r="I714" s="494"/>
      <c r="J714" s="494"/>
      <c r="K714" s="449"/>
      <c r="L714" s="411"/>
      <c r="M714" s="5"/>
      <c r="N714" s="5"/>
      <c r="O714" s="5"/>
      <c r="P714" s="5"/>
      <c r="Q714" s="411"/>
    </row>
    <row r="715" spans="1:18" s="401" customFormat="1" ht="62.25" customHeight="1" x14ac:dyDescent="0.2">
      <c r="A715" s="691" t="s">
        <v>50</v>
      </c>
      <c r="B715" s="691" t="s">
        <v>51</v>
      </c>
      <c r="C715" s="691" t="s">
        <v>52</v>
      </c>
      <c r="D715" s="691"/>
      <c r="E715" s="863" t="s">
        <v>53</v>
      </c>
      <c r="F715" s="651" t="s">
        <v>54</v>
      </c>
      <c r="G715" s="651" t="s">
        <v>55</v>
      </c>
      <c r="H715" s="678" t="s">
        <v>56</v>
      </c>
      <c r="I715" s="680" t="s">
        <v>57</v>
      </c>
      <c r="J715" s="682" t="s">
        <v>58</v>
      </c>
      <c r="K715" s="452"/>
      <c r="L715" s="5"/>
      <c r="M715" s="5"/>
      <c r="N715" s="5"/>
      <c r="O715" s="5"/>
      <c r="P715" s="5"/>
      <c r="Q715" s="5"/>
      <c r="R715" s="5"/>
    </row>
    <row r="716" spans="1:18" s="401" customFormat="1" x14ac:dyDescent="0.3">
      <c r="A716" s="651"/>
      <c r="B716" s="651"/>
      <c r="C716" s="119" t="s">
        <v>59</v>
      </c>
      <c r="D716" s="119" t="s">
        <v>60</v>
      </c>
      <c r="E716" s="864"/>
      <c r="F716" s="653"/>
      <c r="G716" s="653"/>
      <c r="H716" s="679"/>
      <c r="I716" s="681"/>
      <c r="J716" s="683"/>
      <c r="K716" s="449"/>
      <c r="L716" s="5"/>
      <c r="M716" s="5"/>
      <c r="N716" s="5"/>
      <c r="O716" s="5"/>
      <c r="P716" s="5"/>
      <c r="Q716" s="5"/>
      <c r="R716" s="5"/>
    </row>
    <row r="717" spans="1:18" s="26" customFormat="1" ht="36" customHeight="1" x14ac:dyDescent="0.3">
      <c r="A717" s="490" t="s">
        <v>277</v>
      </c>
      <c r="B717" s="521">
        <v>15</v>
      </c>
      <c r="C717" s="521">
        <v>591</v>
      </c>
      <c r="D717" s="25"/>
      <c r="E717" s="148" t="s">
        <v>278</v>
      </c>
      <c r="F717" s="521" t="s">
        <v>67</v>
      </c>
      <c r="G717" s="521">
        <v>1</v>
      </c>
      <c r="H717" s="42"/>
      <c r="I717" s="43"/>
      <c r="J717" s="25">
        <v>0</v>
      </c>
      <c r="K717" s="449"/>
    </row>
    <row r="718" spans="1:18" s="26" customFormat="1" ht="30" customHeight="1" x14ac:dyDescent="0.3">
      <c r="A718" s="155"/>
      <c r="B718" s="65"/>
      <c r="C718" s="65"/>
      <c r="D718" s="81"/>
      <c r="E718" s="425"/>
      <c r="F718" s="65"/>
      <c r="G718" s="65"/>
      <c r="H718" s="426"/>
      <c r="I718" s="427"/>
      <c r="J718" s="81"/>
      <c r="K718" s="449"/>
    </row>
    <row r="719" spans="1:18" s="26" customFormat="1" ht="20.100000000000001" customHeight="1" x14ac:dyDescent="0.4">
      <c r="A719" s="666" t="s">
        <v>209</v>
      </c>
      <c r="B719" s="666"/>
      <c r="C719" s="666"/>
      <c r="D719" s="666"/>
      <c r="E719" s="666"/>
      <c r="F719" s="666"/>
      <c r="G719" s="666"/>
      <c r="H719" s="666"/>
      <c r="I719" s="666"/>
      <c r="J719" s="666"/>
      <c r="K719" s="449"/>
    </row>
    <row r="720" spans="1:18" s="26" customFormat="1" ht="20.100000000000001" customHeight="1" x14ac:dyDescent="0.3">
      <c r="A720" s="667" t="s">
        <v>455</v>
      </c>
      <c r="B720" s="668"/>
      <c r="C720" s="668"/>
      <c r="D720" s="668"/>
      <c r="E720" s="668"/>
      <c r="F720" s="668"/>
      <c r="G720" s="668"/>
      <c r="H720" s="668"/>
      <c r="I720" s="668"/>
      <c r="J720" s="668"/>
      <c r="K720" s="449"/>
    </row>
    <row r="721" spans="1:11" s="26" customFormat="1" ht="20.100000000000001" customHeight="1" x14ac:dyDescent="0.3">
      <c r="A721" s="667" t="s">
        <v>453</v>
      </c>
      <c r="B721" s="668"/>
      <c r="C721" s="668"/>
      <c r="D721" s="668"/>
      <c r="E721" s="668"/>
      <c r="F721" s="668"/>
      <c r="G721" s="668"/>
      <c r="H721" s="668"/>
      <c r="I721" s="668"/>
      <c r="J721" s="668"/>
      <c r="K721" s="449"/>
    </row>
    <row r="722" spans="1:11" s="24" customFormat="1" ht="28.5" customHeight="1" x14ac:dyDescent="0.3">
      <c r="A722" s="667" t="s">
        <v>454</v>
      </c>
      <c r="B722" s="668"/>
      <c r="C722" s="668"/>
      <c r="D722" s="668"/>
      <c r="E722" s="668"/>
      <c r="F722" s="668"/>
      <c r="G722" s="668"/>
      <c r="H722" s="668"/>
      <c r="I722" s="668"/>
      <c r="J722" s="668"/>
      <c r="K722" s="449"/>
    </row>
    <row r="723" spans="1:11" s="26" customFormat="1" ht="19.5" customHeight="1" x14ac:dyDescent="0.3">
      <c r="A723" s="478"/>
      <c r="B723" s="494"/>
      <c r="C723" s="494"/>
      <c r="D723" s="494"/>
      <c r="E723" s="494"/>
      <c r="F723" s="494"/>
      <c r="G723" s="494"/>
      <c r="H723" s="494"/>
      <c r="I723" s="494"/>
      <c r="J723" s="494"/>
      <c r="K723" s="449"/>
    </row>
    <row r="724" spans="1:11" s="26" customFormat="1" ht="21" customHeight="1" x14ac:dyDescent="0.2">
      <c r="A724" s="691" t="s">
        <v>50</v>
      </c>
      <c r="B724" s="691" t="s">
        <v>51</v>
      </c>
      <c r="C724" s="691" t="s">
        <v>52</v>
      </c>
      <c r="D724" s="691"/>
      <c r="E724" s="863" t="s">
        <v>53</v>
      </c>
      <c r="F724" s="651" t="s">
        <v>54</v>
      </c>
      <c r="G724" s="651" t="s">
        <v>55</v>
      </c>
      <c r="H724" s="678" t="s">
        <v>56</v>
      </c>
      <c r="I724" s="680" t="s">
        <v>57</v>
      </c>
      <c r="J724" s="682" t="s">
        <v>58</v>
      </c>
      <c r="K724" s="452"/>
    </row>
    <row r="725" spans="1:11" s="26" customFormat="1" ht="21" customHeight="1" x14ac:dyDescent="0.3">
      <c r="A725" s="651"/>
      <c r="B725" s="651"/>
      <c r="C725" s="119" t="s">
        <v>59</v>
      </c>
      <c r="D725" s="119" t="s">
        <v>60</v>
      </c>
      <c r="E725" s="864"/>
      <c r="F725" s="653"/>
      <c r="G725" s="653"/>
      <c r="H725" s="679"/>
      <c r="I725" s="681"/>
      <c r="J725" s="683"/>
      <c r="K725" s="449"/>
    </row>
    <row r="726" spans="1:11" s="26" customFormat="1" ht="26.25" customHeight="1" x14ac:dyDescent="0.3">
      <c r="A726" s="647" t="s">
        <v>277</v>
      </c>
      <c r="B726" s="521">
        <v>15</v>
      </c>
      <c r="C726" s="521">
        <v>42</v>
      </c>
      <c r="D726" s="25"/>
      <c r="E726" s="506" t="s">
        <v>279</v>
      </c>
      <c r="F726" s="521" t="s">
        <v>280</v>
      </c>
      <c r="G726" s="521">
        <v>1</v>
      </c>
      <c r="H726" s="42">
        <f>42178/1936.27</f>
        <v>21.783119089796362</v>
      </c>
      <c r="I726" s="43">
        <f>27037/1936.27</f>
        <v>13.963445180682447</v>
      </c>
      <c r="J726" s="25">
        <v>0</v>
      </c>
      <c r="K726" s="449"/>
    </row>
    <row r="727" spans="1:11" s="26" customFormat="1" ht="15" customHeight="1" x14ac:dyDescent="0.3">
      <c r="A727" s="729"/>
      <c r="B727" s="25"/>
      <c r="C727" s="521">
        <v>648</v>
      </c>
      <c r="D727" s="25"/>
      <c r="E727" s="506" t="s">
        <v>281</v>
      </c>
      <c r="F727" s="521" t="s">
        <v>65</v>
      </c>
      <c r="G727" s="521">
        <v>1</v>
      </c>
      <c r="H727" s="34">
        <v>45.55</v>
      </c>
      <c r="I727" s="43">
        <v>26.32</v>
      </c>
      <c r="J727" s="25">
        <v>0</v>
      </c>
      <c r="K727" s="449"/>
    </row>
    <row r="728" spans="1:11" s="26" customFormat="1" ht="15" customHeight="1" x14ac:dyDescent="0.3">
      <c r="A728" s="729"/>
      <c r="B728" s="25"/>
      <c r="C728" s="521">
        <v>857</v>
      </c>
      <c r="D728" s="25"/>
      <c r="E728" s="506" t="s">
        <v>537</v>
      </c>
      <c r="F728" s="521" t="s">
        <v>65</v>
      </c>
      <c r="G728" s="521">
        <v>1</v>
      </c>
      <c r="H728" s="34">
        <v>0.87</v>
      </c>
      <c r="I728" s="43">
        <v>0.5</v>
      </c>
      <c r="J728" s="25">
        <v>0</v>
      </c>
      <c r="K728" s="449"/>
    </row>
    <row r="729" spans="1:11" ht="26.25" customHeight="1" x14ac:dyDescent="0.3">
      <c r="A729" s="706"/>
      <c r="B729" s="25"/>
      <c r="C729" s="521">
        <v>856</v>
      </c>
      <c r="D729" s="25"/>
      <c r="E729" s="506" t="s">
        <v>282</v>
      </c>
      <c r="F729" s="25" t="s">
        <v>65</v>
      </c>
      <c r="G729" s="25">
        <v>1</v>
      </c>
      <c r="H729" s="149">
        <v>8.6</v>
      </c>
      <c r="I729" s="150">
        <v>4.97</v>
      </c>
      <c r="J729" s="25">
        <v>0</v>
      </c>
    </row>
    <row r="730" spans="1:11" s="26" customFormat="1" ht="26.25" customHeight="1" x14ac:dyDescent="0.4">
      <c r="A730" s="666" t="s">
        <v>209</v>
      </c>
      <c r="B730" s="666"/>
      <c r="C730" s="666"/>
      <c r="D730" s="666"/>
      <c r="E730" s="666"/>
      <c r="F730" s="666"/>
      <c r="G730" s="666"/>
      <c r="H730" s="666"/>
      <c r="I730" s="666"/>
      <c r="J730" s="666"/>
      <c r="K730" s="449"/>
    </row>
    <row r="731" spans="1:11" s="26" customFormat="1" x14ac:dyDescent="0.3">
      <c r="A731" s="667" t="s">
        <v>456</v>
      </c>
      <c r="B731" s="668"/>
      <c r="C731" s="668"/>
      <c r="D731" s="668"/>
      <c r="E731" s="668"/>
      <c r="F731" s="668"/>
      <c r="G731" s="668"/>
      <c r="H731" s="668"/>
      <c r="I731" s="668"/>
      <c r="J731" s="668"/>
      <c r="K731" s="449"/>
    </row>
    <row r="732" spans="1:11" s="24" customFormat="1" ht="16.5" customHeight="1" x14ac:dyDescent="0.3">
      <c r="A732" s="667" t="s">
        <v>457</v>
      </c>
      <c r="B732" s="668"/>
      <c r="C732" s="668"/>
      <c r="D732" s="668"/>
      <c r="E732" s="668"/>
      <c r="F732" s="668"/>
      <c r="G732" s="668"/>
      <c r="H732" s="668"/>
      <c r="I732" s="668"/>
      <c r="J732" s="668"/>
      <c r="K732" s="449"/>
    </row>
    <row r="733" spans="1:11" s="26" customFormat="1" ht="19.5" customHeight="1" x14ac:dyDescent="0.3">
      <c r="A733" s="667" t="s">
        <v>454</v>
      </c>
      <c r="B733" s="668"/>
      <c r="C733" s="668"/>
      <c r="D733" s="668"/>
      <c r="E733" s="668"/>
      <c r="F733" s="668"/>
      <c r="G733" s="668"/>
      <c r="H733" s="668"/>
      <c r="I733" s="668"/>
      <c r="J733" s="668"/>
      <c r="K733" s="449"/>
    </row>
    <row r="734" spans="1:11" s="26" customFormat="1" x14ac:dyDescent="0.3">
      <c r="A734" s="691" t="s">
        <v>50</v>
      </c>
      <c r="B734" s="691" t="s">
        <v>51</v>
      </c>
      <c r="C734" s="691" t="s">
        <v>52</v>
      </c>
      <c r="D734" s="691"/>
      <c r="E734" s="728" t="s">
        <v>53</v>
      </c>
      <c r="F734" s="691" t="s">
        <v>54</v>
      </c>
      <c r="G734" s="691" t="s">
        <v>55</v>
      </c>
      <c r="H734" s="750" t="s">
        <v>56</v>
      </c>
      <c r="I734" s="752" t="s">
        <v>57</v>
      </c>
      <c r="J734" s="753" t="s">
        <v>58</v>
      </c>
      <c r="K734" s="449"/>
    </row>
    <row r="735" spans="1:11" s="26" customFormat="1" x14ac:dyDescent="0.3">
      <c r="A735" s="691"/>
      <c r="B735" s="691"/>
      <c r="C735" s="489" t="s">
        <v>59</v>
      </c>
      <c r="D735" s="489" t="s">
        <v>60</v>
      </c>
      <c r="E735" s="728"/>
      <c r="F735" s="691"/>
      <c r="G735" s="691"/>
      <c r="H735" s="750"/>
      <c r="I735" s="752"/>
      <c r="J735" s="753"/>
      <c r="K735" s="449"/>
    </row>
    <row r="736" spans="1:11" s="26" customFormat="1" ht="28.5" customHeight="1" x14ac:dyDescent="0.3">
      <c r="A736" s="728" t="s">
        <v>283</v>
      </c>
      <c r="B736" s="728">
        <v>15</v>
      </c>
      <c r="C736" s="490">
        <v>43</v>
      </c>
      <c r="D736" s="490"/>
      <c r="E736" s="151" t="s">
        <v>284</v>
      </c>
      <c r="F736" s="490" t="s">
        <v>67</v>
      </c>
      <c r="G736" s="490"/>
      <c r="H736" s="152"/>
      <c r="I736" s="153"/>
      <c r="J736" s="488">
        <v>0</v>
      </c>
      <c r="K736" s="449"/>
    </row>
    <row r="737" spans="1:20" s="26" customFormat="1" ht="30" x14ac:dyDescent="0.2">
      <c r="A737" s="728"/>
      <c r="B737" s="728"/>
      <c r="C737" s="490">
        <v>44</v>
      </c>
      <c r="D737" s="490"/>
      <c r="E737" s="490" t="s">
        <v>285</v>
      </c>
      <c r="F737" s="490" t="s">
        <v>286</v>
      </c>
      <c r="G737" s="490"/>
      <c r="H737" s="152"/>
      <c r="I737" s="153"/>
      <c r="J737" s="488">
        <v>0</v>
      </c>
      <c r="K737" s="452"/>
    </row>
    <row r="738" spans="1:20" s="26" customFormat="1" ht="15" customHeight="1" x14ac:dyDescent="0.2">
      <c r="A738" s="728"/>
      <c r="B738" s="728"/>
      <c r="C738" s="490">
        <v>265</v>
      </c>
      <c r="D738" s="490"/>
      <c r="E738" s="490" t="s">
        <v>287</v>
      </c>
      <c r="F738" s="490"/>
      <c r="G738" s="490"/>
      <c r="H738" s="152">
        <v>2.61</v>
      </c>
      <c r="I738" s="153">
        <v>1.51</v>
      </c>
      <c r="J738" s="488">
        <v>0</v>
      </c>
      <c r="K738" s="452"/>
    </row>
    <row r="739" spans="1:20" s="26" customFormat="1" ht="15" customHeight="1" x14ac:dyDescent="0.2">
      <c r="A739" s="728"/>
      <c r="B739" s="728"/>
      <c r="C739" s="490">
        <v>593</v>
      </c>
      <c r="D739" s="490"/>
      <c r="E739" s="490" t="s">
        <v>288</v>
      </c>
      <c r="F739" s="490"/>
      <c r="G739" s="490"/>
      <c r="H739" s="152">
        <v>0.1</v>
      </c>
      <c r="I739" s="153">
        <v>0.06</v>
      </c>
      <c r="J739" s="488">
        <v>0</v>
      </c>
      <c r="K739" s="460"/>
    </row>
    <row r="740" spans="1:20" s="26" customFormat="1" ht="15" customHeight="1" x14ac:dyDescent="0.2">
      <c r="A740" s="728"/>
      <c r="B740" s="728"/>
      <c r="C740" s="490">
        <v>859</v>
      </c>
      <c r="D740" s="490"/>
      <c r="E740" s="490" t="s">
        <v>289</v>
      </c>
      <c r="F740" s="490"/>
      <c r="G740" s="490"/>
      <c r="H740" s="152">
        <v>1.41</v>
      </c>
      <c r="I740" s="153">
        <v>0.83</v>
      </c>
      <c r="J740" s="488">
        <v>0</v>
      </c>
      <c r="K740" s="460"/>
    </row>
    <row r="741" spans="1:20" s="24" customFormat="1" ht="15" customHeight="1" x14ac:dyDescent="0.25">
      <c r="A741" s="728"/>
      <c r="B741" s="728"/>
      <c r="C741" s="490">
        <v>860</v>
      </c>
      <c r="D741" s="490"/>
      <c r="E741" s="490" t="s">
        <v>290</v>
      </c>
      <c r="F741" s="490"/>
      <c r="G741" s="490"/>
      <c r="H741" s="152">
        <v>1.61</v>
      </c>
      <c r="I741" s="153">
        <v>0.95</v>
      </c>
      <c r="J741" s="488">
        <v>0</v>
      </c>
      <c r="K741" s="460"/>
    </row>
    <row r="742" spans="1:20" s="24" customFormat="1" ht="15" customHeight="1" x14ac:dyDescent="0.25">
      <c r="A742" s="728"/>
      <c r="B742" s="728"/>
      <c r="C742" s="490">
        <v>867</v>
      </c>
      <c r="D742" s="490"/>
      <c r="E742" s="490" t="s">
        <v>291</v>
      </c>
      <c r="F742" s="490"/>
      <c r="G742" s="490"/>
      <c r="H742" s="152">
        <v>0.78</v>
      </c>
      <c r="I742" s="153">
        <v>0.5</v>
      </c>
      <c r="J742" s="488">
        <v>0</v>
      </c>
      <c r="K742" s="460"/>
    </row>
    <row r="743" spans="1:20" s="428" customFormat="1" ht="15" customHeight="1" x14ac:dyDescent="0.25">
      <c r="A743" s="728"/>
      <c r="B743" s="728"/>
      <c r="C743" s="490"/>
      <c r="D743" s="490"/>
      <c r="E743" s="490"/>
      <c r="F743" s="490"/>
      <c r="G743" s="490"/>
      <c r="H743" s="152"/>
      <c r="I743" s="153"/>
      <c r="J743" s="488">
        <v>0</v>
      </c>
      <c r="K743" s="460"/>
    </row>
    <row r="744" spans="1:20" s="563" customFormat="1" ht="36.75" customHeight="1" x14ac:dyDescent="0.4">
      <c r="A744" s="666" t="s">
        <v>195</v>
      </c>
      <c r="B744" s="666"/>
      <c r="C744" s="666"/>
      <c r="D744" s="666"/>
      <c r="E744" s="666"/>
      <c r="F744" s="666"/>
      <c r="G744" s="666"/>
      <c r="H744" s="666"/>
      <c r="I744" s="666"/>
      <c r="J744" s="666"/>
      <c r="K744" s="460"/>
    </row>
    <row r="745" spans="1:20" s="428" customFormat="1" ht="18" customHeight="1" x14ac:dyDescent="0.25">
      <c r="A745" s="667" t="s">
        <v>292</v>
      </c>
      <c r="B745" s="668"/>
      <c r="C745" s="668"/>
      <c r="D745" s="668"/>
      <c r="E745" s="668"/>
      <c r="F745" s="668"/>
      <c r="G745" s="668"/>
      <c r="H745" s="668"/>
      <c r="I745" s="668"/>
      <c r="J745" s="668"/>
      <c r="K745" s="460"/>
    </row>
    <row r="746" spans="1:20" s="428" customFormat="1" ht="17.25" customHeight="1" x14ac:dyDescent="0.3">
      <c r="A746" s="667" t="s">
        <v>293</v>
      </c>
      <c r="B746" s="668"/>
      <c r="C746" s="668"/>
      <c r="D746" s="668"/>
      <c r="E746" s="668"/>
      <c r="F746" s="668"/>
      <c r="G746" s="668"/>
      <c r="H746" s="668"/>
      <c r="I746" s="668"/>
      <c r="J746" s="668"/>
      <c r="K746" s="449"/>
    </row>
    <row r="747" spans="1:20" s="428" customFormat="1" ht="18.75" customHeight="1" x14ac:dyDescent="0.3">
      <c r="A747" s="872" t="s">
        <v>645</v>
      </c>
      <c r="B747" s="872"/>
      <c r="C747" s="872"/>
      <c r="D747" s="872"/>
      <c r="E747" s="872"/>
      <c r="F747" s="872"/>
      <c r="G747" s="872"/>
      <c r="H747" s="872"/>
      <c r="I747" s="872"/>
      <c r="J747" s="872"/>
      <c r="K747" s="449"/>
    </row>
    <row r="748" spans="1:20" s="428" customFormat="1" ht="6" customHeight="1" x14ac:dyDescent="0.3">
      <c r="A748" s="478"/>
      <c r="B748" s="494"/>
      <c r="C748" s="494"/>
      <c r="D748" s="494"/>
      <c r="E748" s="494"/>
      <c r="F748" s="494"/>
      <c r="G748" s="494"/>
      <c r="H748" s="494"/>
      <c r="I748" s="494"/>
      <c r="J748" s="494"/>
      <c r="K748" s="449"/>
    </row>
    <row r="749" spans="1:20" s="428" customFormat="1" ht="18" customHeight="1" x14ac:dyDescent="0.3">
      <c r="A749" s="651" t="s">
        <v>50</v>
      </c>
      <c r="B749" s="651" t="s">
        <v>51</v>
      </c>
      <c r="C749" s="704" t="s">
        <v>52</v>
      </c>
      <c r="D749" s="705"/>
      <c r="E749" s="647" t="s">
        <v>94</v>
      </c>
      <c r="F749" s="651" t="s">
        <v>95</v>
      </c>
      <c r="G749" s="651" t="s">
        <v>55</v>
      </c>
      <c r="H749" s="654" t="s">
        <v>96</v>
      </c>
      <c r="I749" s="50" t="s">
        <v>97</v>
      </c>
      <c r="J749" s="656" t="s">
        <v>252</v>
      </c>
      <c r="K749" s="449"/>
    </row>
    <row r="750" spans="1:20" s="26" customFormat="1" ht="18" customHeight="1" x14ac:dyDescent="0.3">
      <c r="A750" s="653"/>
      <c r="B750" s="653"/>
      <c r="C750" s="25" t="s">
        <v>59</v>
      </c>
      <c r="D750" s="25" t="s">
        <v>60</v>
      </c>
      <c r="E750" s="706"/>
      <c r="F750" s="653"/>
      <c r="G750" s="653"/>
      <c r="H750" s="655"/>
      <c r="I750" s="51" t="s">
        <v>98</v>
      </c>
      <c r="J750" s="657"/>
      <c r="K750" s="449"/>
      <c r="R750" s="26">
        <v>2017</v>
      </c>
      <c r="S750" s="26">
        <v>2018</v>
      </c>
      <c r="T750" s="26" t="s">
        <v>123</v>
      </c>
    </row>
    <row r="751" spans="1:20" s="26" customFormat="1" ht="16.5" customHeight="1" x14ac:dyDescent="0.3">
      <c r="A751" s="647" t="s">
        <v>272</v>
      </c>
      <c r="B751" s="489">
        <v>15</v>
      </c>
      <c r="C751" s="489" t="s">
        <v>294</v>
      </c>
      <c r="D751" s="489"/>
      <c r="E751" s="489"/>
      <c r="F751" s="489" t="s">
        <v>100</v>
      </c>
      <c r="G751" s="489" t="s">
        <v>105</v>
      </c>
      <c r="H751" s="489" t="s">
        <v>295</v>
      </c>
      <c r="I751" s="491" t="s">
        <v>296</v>
      </c>
      <c r="J751" s="430">
        <v>4026504.57</v>
      </c>
      <c r="K751" s="449"/>
      <c r="R751" s="86">
        <v>1622699.21</v>
      </c>
      <c r="S751" s="86">
        <v>166760</v>
      </c>
      <c r="T751" s="86">
        <f>R751+S751</f>
        <v>1789459.21</v>
      </c>
    </row>
    <row r="752" spans="1:20" s="26" customFormat="1" ht="16.5" customHeight="1" x14ac:dyDescent="0.3">
      <c r="A752" s="729"/>
      <c r="B752" s="868" t="s">
        <v>199</v>
      </c>
      <c r="C752" s="869"/>
      <c r="D752" s="869"/>
      <c r="E752" s="869"/>
      <c r="F752" s="869"/>
      <c r="G752" s="869"/>
      <c r="H752" s="869"/>
      <c r="I752" s="870"/>
      <c r="J752" s="429">
        <v>1789459.21</v>
      </c>
      <c r="K752" s="449"/>
    </row>
    <row r="753" spans="1:19" s="26" customFormat="1" ht="16.5" customHeight="1" x14ac:dyDescent="0.3">
      <c r="A753" s="729"/>
      <c r="B753" s="489" t="s">
        <v>297</v>
      </c>
      <c r="C753" s="489">
        <v>591</v>
      </c>
      <c r="D753" s="489"/>
      <c r="E753" s="489">
        <v>2</v>
      </c>
      <c r="F753" s="489" t="s">
        <v>100</v>
      </c>
      <c r="G753" s="489" t="s">
        <v>105</v>
      </c>
      <c r="H753" s="489" t="s">
        <v>298</v>
      </c>
      <c r="I753" s="87">
        <v>5645.13</v>
      </c>
      <c r="J753" s="412">
        <f>I753*100</f>
        <v>564513</v>
      </c>
      <c r="K753" s="449"/>
    </row>
    <row r="754" spans="1:19" s="45" customFormat="1" ht="16.5" customHeight="1" x14ac:dyDescent="0.25">
      <c r="A754" s="729"/>
      <c r="B754" s="868" t="s">
        <v>199</v>
      </c>
      <c r="C754" s="869"/>
      <c r="D754" s="869"/>
      <c r="E754" s="869"/>
      <c r="F754" s="869"/>
      <c r="G754" s="869"/>
      <c r="H754" s="869"/>
      <c r="I754" s="870"/>
      <c r="J754" s="432">
        <v>38600.959999999999</v>
      </c>
      <c r="K754" s="452"/>
    </row>
    <row r="755" spans="1:19" s="45" customFormat="1" ht="16.5" customHeight="1" x14ac:dyDescent="0.25">
      <c r="A755" s="706"/>
      <c r="B755" s="489" t="s">
        <v>299</v>
      </c>
      <c r="C755" s="489">
        <v>43</v>
      </c>
      <c r="D755" s="489"/>
      <c r="E755" s="489">
        <v>2</v>
      </c>
      <c r="F755" s="489" t="s">
        <v>134</v>
      </c>
      <c r="G755" s="489">
        <v>1</v>
      </c>
      <c r="H755" s="489" t="s">
        <v>300</v>
      </c>
      <c r="I755" s="87">
        <v>2166.0100000000002</v>
      </c>
      <c r="J755" s="412">
        <f>I755*100</f>
        <v>216601.00000000003</v>
      </c>
      <c r="K755" s="456"/>
    </row>
    <row r="756" spans="1:19" s="45" customFormat="1" ht="16.5" customHeight="1" x14ac:dyDescent="0.25">
      <c r="A756" s="836" t="s">
        <v>160</v>
      </c>
      <c r="B756" s="836"/>
      <c r="C756" s="836"/>
      <c r="D756" s="836"/>
      <c r="E756" s="836"/>
      <c r="F756" s="836"/>
      <c r="G756" s="836"/>
      <c r="H756" s="836"/>
      <c r="I756" s="836"/>
      <c r="J756" s="433">
        <f>SUM(J751:J755)</f>
        <v>6635678.7399999993</v>
      </c>
      <c r="K756" s="452"/>
    </row>
    <row r="757" spans="1:19" s="580" customFormat="1" ht="64.5" customHeight="1" thickBot="1" x14ac:dyDescent="0.3">
      <c r="A757" s="760" t="s">
        <v>620</v>
      </c>
      <c r="B757" s="871"/>
      <c r="C757" s="871"/>
      <c r="D757" s="871"/>
      <c r="E757" s="871"/>
      <c r="F757" s="871"/>
      <c r="G757" s="871"/>
      <c r="H757" s="871"/>
      <c r="I757" s="871"/>
      <c r="J757" s="871"/>
      <c r="K757" s="452"/>
      <c r="R757" s="431">
        <v>4026504.57</v>
      </c>
      <c r="S757" s="581">
        <f>+J751-R757</f>
        <v>0</v>
      </c>
    </row>
    <row r="758" spans="1:19" s="24" customFormat="1" ht="26.25" customHeight="1" thickBot="1" x14ac:dyDescent="0.35">
      <c r="A758" s="448" t="s">
        <v>719</v>
      </c>
      <c r="B758" s="548"/>
      <c r="C758" s="548"/>
      <c r="D758" s="548"/>
      <c r="E758" s="548"/>
      <c r="F758" s="548"/>
      <c r="G758" s="548"/>
      <c r="H758" s="548"/>
      <c r="I758" s="548"/>
      <c r="J758" s="548"/>
      <c r="K758" s="449"/>
      <c r="R758" s="431">
        <v>564513</v>
      </c>
      <c r="S758" s="581">
        <f>+J753-R758</f>
        <v>0</v>
      </c>
    </row>
    <row r="759" spans="1:19" s="386" customFormat="1" ht="23.25" customHeight="1" x14ac:dyDescent="0.3">
      <c r="A759" s="629" t="s">
        <v>595</v>
      </c>
      <c r="B759" s="630"/>
      <c r="C759" s="630"/>
      <c r="D759" s="630"/>
      <c r="E759" s="630"/>
      <c r="F759" s="630"/>
      <c r="G759" s="630"/>
      <c r="H759" s="630"/>
      <c r="I759" s="631"/>
      <c r="J759" s="380">
        <v>6584511.3672990967</v>
      </c>
      <c r="K759" s="449" t="s">
        <v>596</v>
      </c>
      <c r="R759" s="429">
        <v>38600.959999999999</v>
      </c>
      <c r="S759" s="582">
        <f>+J754-R759</f>
        <v>0</v>
      </c>
    </row>
    <row r="760" spans="1:19" s="24" customFormat="1" ht="23.25" customHeight="1" x14ac:dyDescent="0.3">
      <c r="A760" s="632" t="s">
        <v>597</v>
      </c>
      <c r="B760" s="633"/>
      <c r="C760" s="633"/>
      <c r="D760" s="633"/>
      <c r="E760" s="633"/>
      <c r="F760" s="633"/>
      <c r="G760" s="633"/>
      <c r="H760" s="633"/>
      <c r="I760" s="634"/>
      <c r="J760" s="381">
        <v>166760</v>
      </c>
      <c r="K760" s="449"/>
      <c r="R760" s="431">
        <v>216601.00000000003</v>
      </c>
      <c r="S760" s="581">
        <f>+J755-R760</f>
        <v>0</v>
      </c>
    </row>
    <row r="761" spans="1:19" s="386" customFormat="1" ht="23.25" customHeight="1" thickBot="1" x14ac:dyDescent="0.35">
      <c r="A761" s="635" t="s">
        <v>598</v>
      </c>
      <c r="B761" s="636"/>
      <c r="C761" s="636"/>
      <c r="D761" s="636"/>
      <c r="E761" s="636"/>
      <c r="F761" s="636"/>
      <c r="G761" s="636"/>
      <c r="H761" s="636"/>
      <c r="I761" s="637"/>
      <c r="J761" s="382">
        <v>0</v>
      </c>
      <c r="K761" s="449"/>
      <c r="R761" s="429"/>
      <c r="S761" s="582"/>
    </row>
    <row r="762" spans="1:19" s="26" customFormat="1" ht="23.25" customHeight="1" x14ac:dyDescent="0.2">
      <c r="A762" s="641" t="s">
        <v>599</v>
      </c>
      <c r="B762" s="642"/>
      <c r="C762" s="642"/>
      <c r="D762" s="642"/>
      <c r="E762" s="642"/>
      <c r="F762" s="642"/>
      <c r="G762" s="642"/>
      <c r="H762" s="642"/>
      <c r="I762" s="643"/>
      <c r="J762" s="383">
        <f>+J759+J760+J761</f>
        <v>6751271.3672990967</v>
      </c>
    </row>
    <row r="763" spans="1:19" s="26" customFormat="1" ht="69.75" customHeight="1" x14ac:dyDescent="0.3">
      <c r="A763" s="669" t="s">
        <v>720</v>
      </c>
      <c r="B763" s="670"/>
      <c r="C763" s="670"/>
      <c r="D763" s="670"/>
      <c r="E763" s="670"/>
      <c r="F763" s="670"/>
      <c r="G763" s="670"/>
      <c r="H763" s="670"/>
      <c r="I763" s="670"/>
      <c r="J763" s="671"/>
      <c r="K763" s="449"/>
    </row>
    <row r="764" spans="1:19" s="26" customFormat="1" ht="5.25" customHeight="1" x14ac:dyDescent="0.3">
      <c r="A764" s="605"/>
      <c r="B764" s="605"/>
      <c r="C764" s="605"/>
      <c r="D764" s="605"/>
      <c r="E764" s="605"/>
      <c r="F764" s="605"/>
      <c r="G764" s="605"/>
      <c r="H764" s="605"/>
      <c r="I764" s="605"/>
      <c r="J764" s="605"/>
      <c r="K764" s="449"/>
    </row>
    <row r="765" spans="1:19" s="401" customFormat="1" ht="26.45" customHeight="1" x14ac:dyDescent="0.4">
      <c r="A765" s="666" t="s">
        <v>195</v>
      </c>
      <c r="B765" s="666"/>
      <c r="C765" s="666"/>
      <c r="D765" s="666"/>
      <c r="E765" s="666"/>
      <c r="F765" s="666"/>
      <c r="G765" s="666"/>
      <c r="H765" s="666"/>
      <c r="I765" s="666"/>
      <c r="J765" s="666"/>
      <c r="K765" s="449"/>
      <c r="L765" s="5"/>
      <c r="M765" s="5"/>
      <c r="N765" s="5"/>
      <c r="O765" s="5"/>
      <c r="P765" s="5"/>
      <c r="Q765" s="5"/>
    </row>
    <row r="766" spans="1:19" s="401" customFormat="1" ht="24" customHeight="1" x14ac:dyDescent="0.3">
      <c r="A766" s="667" t="s">
        <v>458</v>
      </c>
      <c r="B766" s="668"/>
      <c r="C766" s="668"/>
      <c r="D766" s="668"/>
      <c r="E766" s="668"/>
      <c r="F766" s="668"/>
      <c r="G766" s="668"/>
      <c r="H766" s="668"/>
      <c r="I766" s="668"/>
      <c r="J766" s="668"/>
      <c r="K766" s="449"/>
      <c r="L766" s="5"/>
      <c r="M766" s="5"/>
      <c r="N766" s="5"/>
      <c r="O766" s="5"/>
      <c r="P766" s="5"/>
      <c r="Q766" s="5"/>
    </row>
    <row r="767" spans="1:19" s="401" customFormat="1" x14ac:dyDescent="0.3">
      <c r="A767" s="667" t="s">
        <v>678</v>
      </c>
      <c r="B767" s="667"/>
      <c r="C767" s="667"/>
      <c r="D767" s="667"/>
      <c r="E767" s="667"/>
      <c r="F767" s="667"/>
      <c r="G767" s="667"/>
      <c r="H767" s="667"/>
      <c r="I767" s="667"/>
      <c r="J767" s="667"/>
      <c r="K767" s="449"/>
      <c r="L767" s="5"/>
      <c r="M767" s="5"/>
      <c r="N767" s="5"/>
      <c r="O767" s="5"/>
      <c r="P767" s="5"/>
      <c r="Q767" s="5"/>
      <c r="R767" s="5"/>
    </row>
    <row r="768" spans="1:19" s="26" customFormat="1" ht="15" customHeight="1" x14ac:dyDescent="0.3">
      <c r="A768" s="667"/>
      <c r="B768" s="668"/>
      <c r="C768" s="668"/>
      <c r="D768" s="668"/>
      <c r="E768" s="668"/>
      <c r="F768" s="668"/>
      <c r="G768" s="668"/>
      <c r="H768" s="668"/>
      <c r="I768" s="668"/>
      <c r="J768" s="668"/>
      <c r="K768" s="449"/>
    </row>
    <row r="769" spans="1:11" s="26" customFormat="1" ht="15" customHeight="1" x14ac:dyDescent="0.3">
      <c r="A769" s="651" t="s">
        <v>50</v>
      </c>
      <c r="B769" s="651" t="s">
        <v>51</v>
      </c>
      <c r="C769" s="704" t="s">
        <v>52</v>
      </c>
      <c r="D769" s="705"/>
      <c r="E769" s="647" t="s">
        <v>94</v>
      </c>
      <c r="F769" s="651" t="s">
        <v>95</v>
      </c>
      <c r="G769" s="651" t="s">
        <v>55</v>
      </c>
      <c r="H769" s="654" t="s">
        <v>96</v>
      </c>
      <c r="I769" s="50" t="s">
        <v>97</v>
      </c>
      <c r="J769" s="656" t="s">
        <v>252</v>
      </c>
      <c r="K769" s="449"/>
    </row>
    <row r="770" spans="1:11" s="26" customFormat="1" ht="15" customHeight="1" x14ac:dyDescent="0.3">
      <c r="A770" s="653"/>
      <c r="B770" s="653"/>
      <c r="C770" s="489" t="s">
        <v>59</v>
      </c>
      <c r="D770" s="489" t="s">
        <v>60</v>
      </c>
      <c r="E770" s="706"/>
      <c r="F770" s="653"/>
      <c r="G770" s="653"/>
      <c r="H770" s="655"/>
      <c r="I770" s="50" t="s">
        <v>98</v>
      </c>
      <c r="J770" s="657"/>
      <c r="K770" s="449"/>
    </row>
    <row r="771" spans="1:11" s="26" customFormat="1" ht="15" customHeight="1" x14ac:dyDescent="0.3">
      <c r="A771" s="398" t="s">
        <v>301</v>
      </c>
      <c r="B771" s="651">
        <v>3</v>
      </c>
      <c r="C771" s="521">
        <v>141</v>
      </c>
      <c r="D771" s="521"/>
      <c r="E771" s="521">
        <v>1</v>
      </c>
      <c r="F771" s="521" t="s">
        <v>134</v>
      </c>
      <c r="G771" s="521">
        <v>1</v>
      </c>
      <c r="H771" s="506" t="s">
        <v>302</v>
      </c>
      <c r="I771" s="35">
        <v>13839.75</v>
      </c>
      <c r="J771" s="34">
        <f>I771*100</f>
        <v>1383975</v>
      </c>
      <c r="K771" s="449"/>
    </row>
    <row r="772" spans="1:11" s="26" customFormat="1" x14ac:dyDescent="0.2">
      <c r="A772" s="874" t="s">
        <v>303</v>
      </c>
      <c r="B772" s="652"/>
      <c r="C772" s="521">
        <v>140</v>
      </c>
      <c r="D772" s="521">
        <v>5</v>
      </c>
      <c r="E772" s="521">
        <v>1</v>
      </c>
      <c r="F772" s="521" t="s">
        <v>121</v>
      </c>
      <c r="G772" s="521">
        <v>1</v>
      </c>
      <c r="H772" s="506" t="s">
        <v>304</v>
      </c>
      <c r="I772" s="35">
        <v>548.58000000000004</v>
      </c>
      <c r="J772" s="34">
        <f>I772*100</f>
        <v>54858.000000000007</v>
      </c>
      <c r="K772" s="452"/>
    </row>
    <row r="773" spans="1:11" s="26" customFormat="1" x14ac:dyDescent="0.2">
      <c r="A773" s="874"/>
      <c r="B773" s="652"/>
      <c r="C773" s="521">
        <v>140</v>
      </c>
      <c r="D773" s="521">
        <v>6</v>
      </c>
      <c r="E773" s="521">
        <v>1</v>
      </c>
      <c r="F773" s="521" t="s">
        <v>305</v>
      </c>
      <c r="G773" s="521">
        <v>2</v>
      </c>
      <c r="H773" s="506" t="s">
        <v>306</v>
      </c>
      <c r="I773" s="35">
        <v>309.87</v>
      </c>
      <c r="J773" s="34">
        <f>I773*100</f>
        <v>30987</v>
      </c>
      <c r="K773" s="452"/>
    </row>
    <row r="774" spans="1:11" s="26" customFormat="1" x14ac:dyDescent="0.3">
      <c r="A774" s="874"/>
      <c r="B774" s="652"/>
      <c r="C774" s="521">
        <v>140</v>
      </c>
      <c r="D774" s="489">
        <v>7</v>
      </c>
      <c r="E774" s="521">
        <v>1</v>
      </c>
      <c r="F774" s="489" t="s">
        <v>305</v>
      </c>
      <c r="G774" s="489">
        <v>2</v>
      </c>
      <c r="H774" s="506" t="s">
        <v>307</v>
      </c>
      <c r="I774" s="35">
        <v>402.84</v>
      </c>
      <c r="J774" s="34">
        <f>I774*100</f>
        <v>40284</v>
      </c>
      <c r="K774" s="449"/>
    </row>
    <row r="775" spans="1:11" s="26" customFormat="1" x14ac:dyDescent="0.3">
      <c r="A775" s="783"/>
      <c r="B775" s="652"/>
      <c r="C775" s="521">
        <v>140</v>
      </c>
      <c r="D775" s="489">
        <v>8</v>
      </c>
      <c r="E775" s="521">
        <v>1</v>
      </c>
      <c r="F775" s="489" t="s">
        <v>305</v>
      </c>
      <c r="G775" s="489">
        <v>2</v>
      </c>
      <c r="H775" s="506" t="s">
        <v>308</v>
      </c>
      <c r="I775" s="35">
        <v>340.86</v>
      </c>
      <c r="J775" s="34">
        <f>I775*100</f>
        <v>34086</v>
      </c>
      <c r="K775" s="449"/>
    </row>
    <row r="776" spans="1:11" s="24" customFormat="1" ht="25.5" customHeight="1" x14ac:dyDescent="0.3">
      <c r="A776" s="505" t="s">
        <v>309</v>
      </c>
      <c r="B776" s="652"/>
      <c r="C776" s="521">
        <v>356</v>
      </c>
      <c r="D776" s="489"/>
      <c r="E776" s="521"/>
      <c r="F776" s="489" t="s">
        <v>119</v>
      </c>
      <c r="G776" s="489" t="s">
        <v>105</v>
      </c>
      <c r="H776" s="506" t="s">
        <v>310</v>
      </c>
      <c r="I776" s="35" t="s">
        <v>311</v>
      </c>
      <c r="J776" s="34">
        <v>185279</v>
      </c>
      <c r="K776" s="449"/>
    </row>
    <row r="777" spans="1:11" s="24" customFormat="1" ht="25.5" customHeight="1" x14ac:dyDescent="0.3">
      <c r="A777" s="505" t="s">
        <v>312</v>
      </c>
      <c r="B777" s="653"/>
      <c r="C777" s="521">
        <v>355</v>
      </c>
      <c r="D777" s="489"/>
      <c r="E777" s="521"/>
      <c r="F777" s="489" t="s">
        <v>119</v>
      </c>
      <c r="G777" s="489" t="s">
        <v>105</v>
      </c>
      <c r="H777" s="506" t="s">
        <v>313</v>
      </c>
      <c r="I777" s="35" t="s">
        <v>314</v>
      </c>
      <c r="J777" s="34">
        <v>116203</v>
      </c>
      <c r="K777" s="449"/>
    </row>
    <row r="778" spans="1:11" s="583" customFormat="1" ht="36.75" customHeight="1" x14ac:dyDescent="0.3">
      <c r="A778" s="156" t="s">
        <v>113</v>
      </c>
      <c r="B778" s="157">
        <v>3</v>
      </c>
      <c r="C778" s="157">
        <v>1274</v>
      </c>
      <c r="D778" s="157"/>
      <c r="E778" s="157"/>
      <c r="F778" s="157" t="s">
        <v>114</v>
      </c>
      <c r="G778" s="157"/>
      <c r="H778" s="158"/>
      <c r="I778" s="159">
        <v>107.42</v>
      </c>
      <c r="J778" s="160" t="s">
        <v>315</v>
      </c>
      <c r="K778" s="449"/>
    </row>
    <row r="779" spans="1:11" s="26" customFormat="1" ht="36.75" customHeight="1" x14ac:dyDescent="0.3">
      <c r="A779" s="733" t="s">
        <v>160</v>
      </c>
      <c r="B779" s="733"/>
      <c r="C779" s="733"/>
      <c r="D779" s="733"/>
      <c r="E779" s="733"/>
      <c r="F779" s="733"/>
      <c r="G779" s="733"/>
      <c r="H779" s="733"/>
      <c r="I779" s="733"/>
      <c r="J779" s="34">
        <f>SUM(J769:J777)</f>
        <v>1845672</v>
      </c>
      <c r="K779" s="449"/>
    </row>
    <row r="780" spans="1:11" ht="36.75" customHeight="1" x14ac:dyDescent="0.3">
      <c r="A780" s="626" t="s">
        <v>263</v>
      </c>
      <c r="B780" s="627"/>
      <c r="C780" s="627"/>
      <c r="D780" s="627"/>
      <c r="E780" s="627"/>
      <c r="F780" s="627"/>
      <c r="G780" s="627"/>
      <c r="H780" s="627"/>
      <c r="I780" s="628"/>
      <c r="J780" s="44">
        <v>115339.55</v>
      </c>
    </row>
    <row r="781" spans="1:11" ht="36.75" customHeight="1" x14ac:dyDescent="0.3">
      <c r="A781" s="650" t="s">
        <v>160</v>
      </c>
      <c r="B781" s="650"/>
      <c r="C781" s="650"/>
      <c r="D781" s="650"/>
      <c r="E781" s="650"/>
      <c r="F781" s="650"/>
      <c r="G781" s="650"/>
      <c r="H781" s="650"/>
      <c r="I781" s="650"/>
      <c r="J781" s="44">
        <f>SUM(J779:J780)</f>
        <v>1961011.55</v>
      </c>
    </row>
    <row r="782" spans="1:11" ht="36.75" customHeight="1" x14ac:dyDescent="0.3">
      <c r="A782" s="658" t="s">
        <v>571</v>
      </c>
      <c r="B782" s="659"/>
      <c r="C782" s="659"/>
      <c r="D782" s="659"/>
      <c r="E782" s="659"/>
      <c r="F782" s="659"/>
      <c r="G782" s="659"/>
      <c r="H782" s="659"/>
      <c r="I782" s="659"/>
      <c r="J782" s="659"/>
    </row>
    <row r="783" spans="1:11" ht="15.75" customHeight="1" thickBot="1" x14ac:dyDescent="0.35">
      <c r="A783" s="507"/>
      <c r="B783" s="543"/>
      <c r="C783" s="543"/>
      <c r="D783" s="543"/>
      <c r="E783" s="543"/>
      <c r="F783" s="543"/>
      <c r="G783" s="543"/>
      <c r="H783" s="543"/>
      <c r="I783" s="543"/>
      <c r="J783" s="543"/>
    </row>
    <row r="784" spans="1:11" ht="23.25" customHeight="1" thickBot="1" x14ac:dyDescent="0.35">
      <c r="A784" s="448" t="s">
        <v>679</v>
      </c>
      <c r="B784" s="548"/>
      <c r="C784" s="548"/>
      <c r="D784" s="548"/>
      <c r="E784" s="548"/>
      <c r="F784" s="548"/>
      <c r="G784" s="548"/>
      <c r="H784" s="548"/>
      <c r="I784" s="548"/>
      <c r="J784" s="548"/>
    </row>
    <row r="785" spans="1:18" ht="23.25" customHeight="1" x14ac:dyDescent="0.3">
      <c r="A785" s="629" t="s">
        <v>595</v>
      </c>
      <c r="B785" s="630"/>
      <c r="C785" s="630"/>
      <c r="D785" s="630"/>
      <c r="E785" s="630"/>
      <c r="F785" s="630"/>
      <c r="G785" s="630"/>
      <c r="H785" s="630"/>
      <c r="I785" s="631"/>
      <c r="J785" s="380">
        <v>2074108.2338342769</v>
      </c>
      <c r="K785" s="449" t="s">
        <v>596</v>
      </c>
    </row>
    <row r="786" spans="1:18" ht="23.25" customHeight="1" x14ac:dyDescent="0.3">
      <c r="A786" s="632" t="s">
        <v>597</v>
      </c>
      <c r="B786" s="633"/>
      <c r="C786" s="633"/>
      <c r="D786" s="633"/>
      <c r="E786" s="633"/>
      <c r="F786" s="633"/>
      <c r="G786" s="633"/>
      <c r="H786" s="633"/>
      <c r="I786" s="634"/>
      <c r="J786" s="381">
        <v>2684</v>
      </c>
    </row>
    <row r="787" spans="1:18" ht="23.25" customHeight="1" thickBot="1" x14ac:dyDescent="0.35">
      <c r="A787" s="635" t="s">
        <v>598</v>
      </c>
      <c r="B787" s="636"/>
      <c r="C787" s="636"/>
      <c r="D787" s="636"/>
      <c r="E787" s="636"/>
      <c r="F787" s="636"/>
      <c r="G787" s="636"/>
      <c r="H787" s="636"/>
      <c r="I787" s="637"/>
      <c r="J787" s="382">
        <v>0</v>
      </c>
    </row>
    <row r="788" spans="1:18" ht="23.25" customHeight="1" x14ac:dyDescent="0.2">
      <c r="A788" s="641" t="s">
        <v>599</v>
      </c>
      <c r="B788" s="642"/>
      <c r="C788" s="642"/>
      <c r="D788" s="642"/>
      <c r="E788" s="642"/>
      <c r="F788" s="642"/>
      <c r="G788" s="642"/>
      <c r="H788" s="642"/>
      <c r="I788" s="643"/>
      <c r="J788" s="383">
        <f>+J785+J786+J787</f>
        <v>2076792.2338342769</v>
      </c>
      <c r="K788" s="542"/>
    </row>
    <row r="789" spans="1:18" s="26" customFormat="1" ht="67.5" customHeight="1" thickBot="1" x14ac:dyDescent="0.35">
      <c r="A789" s="669" t="s">
        <v>721</v>
      </c>
      <c r="B789" s="670"/>
      <c r="C789" s="670"/>
      <c r="D789" s="670"/>
      <c r="E789" s="670"/>
      <c r="F789" s="670"/>
      <c r="G789" s="670"/>
      <c r="H789" s="670"/>
      <c r="I789" s="670"/>
      <c r="J789" s="671"/>
      <c r="K789" s="449"/>
    </row>
    <row r="790" spans="1:18" s="5" customFormat="1" ht="45" customHeight="1" thickTop="1" thickBot="1" x14ac:dyDescent="0.55000000000000004">
      <c r="A790" s="663" t="s">
        <v>316</v>
      </c>
      <c r="B790" s="664"/>
      <c r="C790" s="664"/>
      <c r="D790" s="664"/>
      <c r="E790" s="664"/>
      <c r="F790" s="664"/>
      <c r="G790" s="664"/>
      <c r="H790" s="664"/>
      <c r="I790" s="664"/>
      <c r="J790" s="665"/>
      <c r="K790" s="449"/>
    </row>
    <row r="791" spans="1:18" s="401" customFormat="1" ht="26.45" customHeight="1" thickTop="1" x14ac:dyDescent="0.4">
      <c r="A791" s="666" t="s">
        <v>195</v>
      </c>
      <c r="B791" s="666"/>
      <c r="C791" s="666"/>
      <c r="D791" s="666"/>
      <c r="E791" s="666"/>
      <c r="F791" s="666"/>
      <c r="G791" s="666"/>
      <c r="H791" s="666"/>
      <c r="I791" s="666"/>
      <c r="J791" s="666"/>
      <c r="K791" s="449"/>
      <c r="L791" s="5"/>
      <c r="M791" s="401">
        <v>2074108.2338342769</v>
      </c>
      <c r="O791" s="5"/>
      <c r="P791" s="5"/>
      <c r="Q791" s="5"/>
    </row>
    <row r="792" spans="1:18" s="401" customFormat="1" x14ac:dyDescent="0.3">
      <c r="A792" s="751" t="s">
        <v>459</v>
      </c>
      <c r="B792" s="873"/>
      <c r="C792" s="873"/>
      <c r="D792" s="873"/>
      <c r="E792" s="873"/>
      <c r="F792" s="873"/>
      <c r="G792" s="873"/>
      <c r="H792" s="873"/>
      <c r="I792" s="873"/>
      <c r="J792" s="873"/>
      <c r="K792" s="449"/>
      <c r="L792" s="5"/>
      <c r="P792" s="5"/>
    </row>
    <row r="793" spans="1:18" s="401" customFormat="1" ht="24" customHeight="1" x14ac:dyDescent="0.3">
      <c r="A793" s="667" t="s">
        <v>460</v>
      </c>
      <c r="B793" s="668"/>
      <c r="C793" s="668"/>
      <c r="D793" s="668"/>
      <c r="E793" s="668"/>
      <c r="F793" s="668"/>
      <c r="G793" s="668"/>
      <c r="H793" s="668"/>
      <c r="I793" s="668"/>
      <c r="J793" s="668"/>
      <c r="K793" s="449"/>
    </row>
    <row r="794" spans="1:18" s="401" customFormat="1" ht="24" customHeight="1" x14ac:dyDescent="0.3">
      <c r="A794" s="667" t="s">
        <v>446</v>
      </c>
      <c r="B794" s="668"/>
      <c r="C794" s="668"/>
      <c r="D794" s="668"/>
      <c r="E794" s="668"/>
      <c r="F794" s="668"/>
      <c r="G794" s="668"/>
      <c r="H794" s="668"/>
      <c r="I794" s="668"/>
      <c r="J794" s="668"/>
      <c r="K794" s="449"/>
      <c r="L794" s="5"/>
      <c r="Q794" s="5"/>
    </row>
    <row r="795" spans="1:18" s="401" customFormat="1" ht="29.25" customHeight="1" x14ac:dyDescent="0.3">
      <c r="A795" s="478"/>
      <c r="B795" s="494"/>
      <c r="C795" s="494"/>
      <c r="D795" s="494"/>
      <c r="E795" s="494"/>
      <c r="F795" s="494"/>
      <c r="G795" s="494"/>
      <c r="H795" s="494"/>
      <c r="I795" s="494"/>
      <c r="J795" s="494"/>
      <c r="K795" s="449"/>
      <c r="L795" s="5"/>
      <c r="Q795" s="5"/>
      <c r="R795" s="5"/>
    </row>
    <row r="796" spans="1:18" s="26" customFormat="1" ht="60" customHeight="1" x14ac:dyDescent="0.3">
      <c r="A796" s="651" t="s">
        <v>50</v>
      </c>
      <c r="B796" s="651" t="s">
        <v>51</v>
      </c>
      <c r="C796" s="704" t="s">
        <v>52</v>
      </c>
      <c r="D796" s="705"/>
      <c r="E796" s="647" t="s">
        <v>94</v>
      </c>
      <c r="F796" s="651" t="s">
        <v>95</v>
      </c>
      <c r="G796" s="651" t="s">
        <v>55</v>
      </c>
      <c r="H796" s="654" t="s">
        <v>96</v>
      </c>
      <c r="I796" s="50" t="s">
        <v>97</v>
      </c>
      <c r="J796" s="656" t="s">
        <v>317</v>
      </c>
      <c r="K796" s="449"/>
    </row>
    <row r="797" spans="1:18" ht="42" customHeight="1" x14ac:dyDescent="0.3">
      <c r="A797" s="652"/>
      <c r="B797" s="653"/>
      <c r="C797" s="489" t="s">
        <v>59</v>
      </c>
      <c r="D797" s="489" t="s">
        <v>60</v>
      </c>
      <c r="E797" s="706"/>
      <c r="F797" s="653"/>
      <c r="G797" s="653"/>
      <c r="H797" s="655"/>
      <c r="I797" s="50" t="s">
        <v>98</v>
      </c>
      <c r="J797" s="657"/>
    </row>
    <row r="798" spans="1:18" ht="30" customHeight="1" x14ac:dyDescent="0.3">
      <c r="A798" s="875" t="s">
        <v>318</v>
      </c>
      <c r="B798" s="512">
        <v>25</v>
      </c>
      <c r="C798" s="398">
        <v>1519</v>
      </c>
      <c r="D798" s="142"/>
      <c r="E798" s="142"/>
      <c r="F798" s="142" t="s">
        <v>319</v>
      </c>
      <c r="G798" s="142"/>
      <c r="H798" s="137"/>
      <c r="I798" s="435"/>
      <c r="J798" s="764"/>
    </row>
    <row r="799" spans="1:18" x14ac:dyDescent="0.2">
      <c r="A799" s="876"/>
      <c r="B799" s="512"/>
      <c r="C799" s="436">
        <v>1526</v>
      </c>
      <c r="D799" s="142"/>
      <c r="E799" s="142"/>
      <c r="F799" s="142"/>
      <c r="G799" s="142"/>
      <c r="H799" s="137"/>
      <c r="I799" s="435"/>
      <c r="J799" s="874"/>
      <c r="K799" s="452"/>
    </row>
    <row r="800" spans="1:18" x14ac:dyDescent="0.2">
      <c r="A800" s="876"/>
      <c r="B800" s="512"/>
      <c r="C800" s="398">
        <v>1527</v>
      </c>
      <c r="D800" s="142"/>
      <c r="E800" s="142"/>
      <c r="F800" s="142"/>
      <c r="G800" s="142"/>
      <c r="H800" s="137"/>
      <c r="I800" s="435"/>
      <c r="J800" s="874"/>
      <c r="K800" s="452"/>
    </row>
    <row r="801" spans="1:22" ht="18" customHeight="1" x14ac:dyDescent="0.2">
      <c r="A801" s="876"/>
      <c r="B801" s="512"/>
      <c r="C801" s="398">
        <v>1044</v>
      </c>
      <c r="D801" s="142"/>
      <c r="E801" s="142"/>
      <c r="F801" s="142"/>
      <c r="G801" s="142"/>
      <c r="H801" s="137"/>
      <c r="I801" s="435"/>
      <c r="J801" s="874"/>
      <c r="K801" s="584"/>
    </row>
    <row r="802" spans="1:22" ht="18" customHeight="1" x14ac:dyDescent="0.2">
      <c r="A802" s="876"/>
      <c r="B802" s="512"/>
      <c r="C802" s="398">
        <v>1046</v>
      </c>
      <c r="D802" s="142"/>
      <c r="E802" s="142"/>
      <c r="F802" s="142"/>
      <c r="G802" s="142"/>
      <c r="H802" s="137"/>
      <c r="I802" s="435"/>
      <c r="J802" s="874"/>
      <c r="K802" s="584"/>
    </row>
    <row r="803" spans="1:22" s="580" customFormat="1" ht="22.5" customHeight="1" x14ac:dyDescent="0.25">
      <c r="A803" s="876"/>
      <c r="B803" s="512"/>
      <c r="C803" s="398" t="s">
        <v>320</v>
      </c>
      <c r="D803" s="142"/>
      <c r="E803" s="142"/>
      <c r="F803" s="142"/>
      <c r="G803" s="142"/>
      <c r="H803" s="137"/>
      <c r="I803" s="435"/>
      <c r="J803" s="874"/>
      <c r="K803" s="584"/>
    </row>
    <row r="804" spans="1:22" s="580" customFormat="1" ht="20.25" customHeight="1" x14ac:dyDescent="0.25">
      <c r="A804" s="876"/>
      <c r="B804" s="512"/>
      <c r="C804" s="398">
        <v>1535</v>
      </c>
      <c r="D804" s="142"/>
      <c r="E804" s="142"/>
      <c r="F804" s="142"/>
      <c r="G804" s="142"/>
      <c r="H804" s="137"/>
      <c r="I804" s="435"/>
      <c r="J804" s="874"/>
      <c r="K804" s="584"/>
    </row>
    <row r="805" spans="1:22" s="585" customFormat="1" ht="17.25" customHeight="1" x14ac:dyDescent="0.25">
      <c r="A805" s="876"/>
      <c r="B805" s="512"/>
      <c r="C805" s="398" t="s">
        <v>321</v>
      </c>
      <c r="D805" s="142"/>
      <c r="E805" s="142"/>
      <c r="F805" s="142"/>
      <c r="G805" s="142"/>
      <c r="H805" s="137"/>
      <c r="I805" s="435"/>
      <c r="J805" s="874"/>
      <c r="K805" s="584"/>
    </row>
    <row r="806" spans="1:22" s="585" customFormat="1" ht="17.25" customHeight="1" x14ac:dyDescent="0.25">
      <c r="A806" s="876"/>
      <c r="B806" s="512"/>
      <c r="C806" s="398">
        <v>1537</v>
      </c>
      <c r="D806" s="142"/>
      <c r="E806" s="142"/>
      <c r="F806" s="142"/>
      <c r="G806" s="142"/>
      <c r="H806" s="137"/>
      <c r="I806" s="435"/>
      <c r="J806" s="874"/>
      <c r="K806" s="584"/>
    </row>
    <row r="807" spans="1:22" s="585" customFormat="1" ht="17.25" customHeight="1" x14ac:dyDescent="0.25">
      <c r="A807" s="876"/>
      <c r="B807" s="512"/>
      <c r="C807" s="398">
        <v>1059</v>
      </c>
      <c r="D807" s="142"/>
      <c r="E807" s="142"/>
      <c r="F807" s="142"/>
      <c r="G807" s="142"/>
      <c r="H807" s="137"/>
      <c r="I807" s="435"/>
      <c r="J807" s="874"/>
      <c r="K807" s="584"/>
    </row>
    <row r="808" spans="1:22" s="585" customFormat="1" ht="17.25" customHeight="1" x14ac:dyDescent="0.25">
      <c r="A808" s="876"/>
      <c r="B808" s="512"/>
      <c r="C808" s="398">
        <v>1061</v>
      </c>
      <c r="D808" s="142"/>
      <c r="E808" s="142"/>
      <c r="F808" s="142"/>
      <c r="G808" s="142"/>
      <c r="H808" s="137"/>
      <c r="I808" s="435"/>
      <c r="J808" s="874"/>
      <c r="K808" s="584"/>
    </row>
    <row r="809" spans="1:22" s="585" customFormat="1" ht="17.25" customHeight="1" x14ac:dyDescent="0.25">
      <c r="A809" s="876"/>
      <c r="B809" s="512"/>
      <c r="C809" s="398">
        <v>1538</v>
      </c>
      <c r="D809" s="142"/>
      <c r="E809" s="142"/>
      <c r="F809" s="142"/>
      <c r="G809" s="142"/>
      <c r="H809" s="137"/>
      <c r="I809" s="435"/>
      <c r="J809" s="874"/>
      <c r="K809" s="584"/>
    </row>
    <row r="810" spans="1:22" s="585" customFormat="1" ht="17.25" customHeight="1" x14ac:dyDescent="0.25">
      <c r="A810" s="876"/>
      <c r="B810" s="512"/>
      <c r="C810" s="398">
        <v>1539</v>
      </c>
      <c r="D810" s="142"/>
      <c r="E810" s="142"/>
      <c r="F810" s="142"/>
      <c r="G810" s="142"/>
      <c r="H810" s="137"/>
      <c r="I810" s="435"/>
      <c r="J810" s="874"/>
      <c r="K810" s="584"/>
    </row>
    <row r="811" spans="1:22" s="585" customFormat="1" ht="17.25" customHeight="1" x14ac:dyDescent="0.25">
      <c r="A811" s="877"/>
      <c r="B811" s="512"/>
      <c r="C811" s="398">
        <v>1540</v>
      </c>
      <c r="D811" s="142"/>
      <c r="E811" s="142"/>
      <c r="F811" s="142"/>
      <c r="G811" s="142"/>
      <c r="H811" s="137"/>
      <c r="I811" s="435"/>
      <c r="J811" s="783"/>
      <c r="K811" s="584"/>
    </row>
    <row r="812" spans="1:22" s="585" customFormat="1" ht="17.25" customHeight="1" x14ac:dyDescent="0.25">
      <c r="A812" s="878" t="s">
        <v>322</v>
      </c>
      <c r="B812" s="879"/>
      <c r="C812" s="879"/>
      <c r="D812" s="879"/>
      <c r="E812" s="879"/>
      <c r="F812" s="879"/>
      <c r="G812" s="879"/>
      <c r="H812" s="879"/>
      <c r="I812" s="880"/>
      <c r="J812" s="434">
        <v>350178.68</v>
      </c>
      <c r="K812" s="584"/>
    </row>
    <row r="813" spans="1:22" s="585" customFormat="1" ht="17.25" customHeight="1" x14ac:dyDescent="0.25">
      <c r="A813" s="881"/>
      <c r="B813" s="882"/>
      <c r="C813" s="882"/>
      <c r="D813" s="882"/>
      <c r="E813" s="882"/>
      <c r="F813" s="882"/>
      <c r="G813" s="882"/>
      <c r="H813" s="882"/>
      <c r="I813" s="883"/>
      <c r="J813" s="145">
        <v>2939.17</v>
      </c>
      <c r="K813" s="586"/>
    </row>
    <row r="814" spans="1:22" s="585" customFormat="1" ht="17.25" customHeight="1" x14ac:dyDescent="0.25">
      <c r="A814" s="824" t="s">
        <v>323</v>
      </c>
      <c r="B814" s="824"/>
      <c r="C814" s="824"/>
      <c r="D814" s="824"/>
      <c r="E814" s="824"/>
      <c r="F814" s="824"/>
      <c r="G814" s="824"/>
      <c r="H814" s="824"/>
      <c r="I814" s="824"/>
      <c r="J814" s="145">
        <f>SUM(J812:J813)</f>
        <v>353117.85</v>
      </c>
      <c r="K814" s="584"/>
    </row>
    <row r="815" spans="1:22" s="503" customFormat="1" ht="17.25" customHeight="1" x14ac:dyDescent="0.3">
      <c r="A815" s="542"/>
      <c r="B815" s="542"/>
      <c r="C815" s="542"/>
      <c r="D815" s="542"/>
      <c r="E815" s="542"/>
      <c r="F815" s="542"/>
      <c r="G815" s="542"/>
      <c r="H815" s="542"/>
      <c r="I815" s="5"/>
      <c r="J815" s="542"/>
      <c r="K815" s="449"/>
      <c r="L815" s="585"/>
      <c r="M815" s="585"/>
      <c r="N815" s="585"/>
      <c r="O815" s="585"/>
      <c r="P815" s="585"/>
      <c r="Q815" s="585"/>
      <c r="R815" s="585"/>
      <c r="S815" s="585"/>
      <c r="T815" s="585"/>
      <c r="U815" s="585"/>
      <c r="V815" s="585"/>
    </row>
    <row r="816" spans="1:22" s="585" customFormat="1" ht="17.25" customHeight="1" thickBot="1" x14ac:dyDescent="0.35">
      <c r="A816" s="862" t="s">
        <v>324</v>
      </c>
      <c r="B816" s="862"/>
      <c r="C816" s="862"/>
      <c r="D816" s="862"/>
      <c r="E816" s="862"/>
      <c r="F816" s="862"/>
      <c r="G816" s="862"/>
      <c r="H816" s="862"/>
      <c r="I816" s="862"/>
      <c r="J816" s="862"/>
      <c r="K816" s="449"/>
    </row>
    <row r="817" spans="1:22" s="169" customFormat="1" ht="17.25" customHeight="1" thickBot="1" x14ac:dyDescent="0.35">
      <c r="A817" s="448" t="s">
        <v>680</v>
      </c>
      <c r="B817" s="548"/>
      <c r="C817" s="548"/>
      <c r="D817" s="548"/>
      <c r="E817" s="548"/>
      <c r="F817" s="548"/>
      <c r="G817" s="548"/>
      <c r="H817" s="548"/>
      <c r="I817" s="548"/>
      <c r="J817" s="548"/>
      <c r="K817" s="449"/>
      <c r="L817" s="587"/>
      <c r="M817" s="587"/>
      <c r="N817" s="587"/>
      <c r="O817" s="587"/>
      <c r="P817" s="587"/>
      <c r="Q817" s="587"/>
      <c r="R817" s="587"/>
      <c r="S817" s="587"/>
      <c r="T817" s="587"/>
      <c r="U817" s="587"/>
      <c r="V817" s="587"/>
    </row>
    <row r="818" spans="1:22" s="503" customFormat="1" ht="17.25" customHeight="1" x14ac:dyDescent="0.3">
      <c r="A818" s="629" t="s">
        <v>595</v>
      </c>
      <c r="B818" s="630"/>
      <c r="C818" s="630"/>
      <c r="D818" s="630"/>
      <c r="E818" s="630"/>
      <c r="F818" s="630"/>
      <c r="G818" s="630"/>
      <c r="H818" s="630"/>
      <c r="I818" s="631"/>
      <c r="J818" s="380">
        <v>353918.8801417044</v>
      </c>
      <c r="K818" s="449" t="s">
        <v>596</v>
      </c>
      <c r="L818" s="585"/>
      <c r="M818" s="585"/>
      <c r="N818" s="585"/>
      <c r="O818" s="585"/>
      <c r="P818" s="585"/>
      <c r="Q818" s="585"/>
      <c r="R818" s="585"/>
      <c r="S818" s="585"/>
      <c r="T818" s="585"/>
      <c r="U818" s="585"/>
      <c r="V818" s="585"/>
    </row>
    <row r="819" spans="1:22" s="26" customFormat="1" ht="30.75" customHeight="1" x14ac:dyDescent="0.3">
      <c r="A819" s="632" t="s">
        <v>597</v>
      </c>
      <c r="B819" s="633"/>
      <c r="C819" s="633"/>
      <c r="D819" s="633"/>
      <c r="E819" s="633"/>
      <c r="F819" s="633"/>
      <c r="G819" s="633"/>
      <c r="H819" s="633"/>
      <c r="I819" s="634"/>
      <c r="J819" s="381">
        <v>0</v>
      </c>
      <c r="K819" s="449"/>
      <c r="L819" s="542"/>
      <c r="M819" s="542"/>
      <c r="N819" s="542"/>
      <c r="O819" s="542"/>
      <c r="P819" s="542"/>
      <c r="Q819" s="542"/>
      <c r="R819" s="542"/>
      <c r="S819" s="542"/>
      <c r="T819" s="542"/>
      <c r="U819" s="542"/>
      <c r="V819" s="542"/>
    </row>
    <row r="820" spans="1:22" s="26" customFormat="1" ht="24.95" customHeight="1" thickBot="1" x14ac:dyDescent="0.35">
      <c r="A820" s="635" t="s">
        <v>598</v>
      </c>
      <c r="B820" s="636"/>
      <c r="C820" s="636"/>
      <c r="D820" s="636"/>
      <c r="E820" s="636"/>
      <c r="F820" s="636"/>
      <c r="G820" s="636"/>
      <c r="H820" s="636"/>
      <c r="I820" s="637"/>
      <c r="J820" s="382">
        <v>0</v>
      </c>
      <c r="K820" s="449"/>
    </row>
    <row r="821" spans="1:22" s="26" customFormat="1" ht="24.95" customHeight="1" x14ac:dyDescent="0.2">
      <c r="A821" s="641" t="s">
        <v>599</v>
      </c>
      <c r="B821" s="642"/>
      <c r="C821" s="642"/>
      <c r="D821" s="642"/>
      <c r="E821" s="642"/>
      <c r="F821" s="642"/>
      <c r="G821" s="642"/>
      <c r="H821" s="642"/>
      <c r="I821" s="643"/>
      <c r="J821" s="383">
        <f>+J818+J819+J820</f>
        <v>353918.8801417044</v>
      </c>
    </row>
    <row r="822" spans="1:22" s="541" customFormat="1" ht="41.25" customHeight="1" x14ac:dyDescent="0.25">
      <c r="A822" s="669" t="s">
        <v>621</v>
      </c>
      <c r="B822" s="670"/>
      <c r="C822" s="670"/>
      <c r="D822" s="670"/>
      <c r="E822" s="670"/>
      <c r="F822" s="670"/>
      <c r="G822" s="670"/>
      <c r="H822" s="670"/>
      <c r="I822" s="670"/>
      <c r="J822" s="671"/>
      <c r="K822" s="584"/>
    </row>
    <row r="823" spans="1:22" s="541" customFormat="1" ht="9" customHeight="1" thickBot="1" x14ac:dyDescent="0.3">
      <c r="A823" s="605"/>
      <c r="B823" s="605"/>
      <c r="C823" s="605"/>
      <c r="D823" s="605"/>
      <c r="E823" s="605"/>
      <c r="F823" s="605"/>
      <c r="G823" s="605"/>
      <c r="H823" s="605"/>
      <c r="I823" s="605"/>
      <c r="J823" s="605"/>
      <c r="K823" s="584"/>
    </row>
    <row r="824" spans="1:22" s="5" customFormat="1" ht="40.5" customHeight="1" thickTop="1" thickBot="1" x14ac:dyDescent="0.55000000000000004">
      <c r="A824" s="663" t="s">
        <v>325</v>
      </c>
      <c r="B824" s="664"/>
      <c r="C824" s="664"/>
      <c r="D824" s="664"/>
      <c r="E824" s="664"/>
      <c r="F824" s="664"/>
      <c r="G824" s="664"/>
      <c r="H824" s="664"/>
      <c r="I824" s="664"/>
      <c r="J824" s="665"/>
      <c r="K824" s="449"/>
    </row>
    <row r="825" spans="1:22" s="401" customFormat="1" ht="26.45" customHeight="1" thickTop="1" x14ac:dyDescent="0.4">
      <c r="A825" s="666" t="s">
        <v>195</v>
      </c>
      <c r="B825" s="666"/>
      <c r="C825" s="666"/>
      <c r="D825" s="666"/>
      <c r="E825" s="666"/>
      <c r="F825" s="666"/>
      <c r="G825" s="666"/>
      <c r="H825" s="666"/>
      <c r="I825" s="666"/>
      <c r="J825" s="666"/>
      <c r="K825" s="449"/>
      <c r="L825" s="407">
        <v>353918.8801417044</v>
      </c>
      <c r="M825" s="5"/>
      <c r="N825" s="5"/>
      <c r="O825" s="5"/>
      <c r="P825" s="5"/>
    </row>
    <row r="826" spans="1:22" s="401" customFormat="1" ht="36" customHeight="1" x14ac:dyDescent="0.3">
      <c r="A826" s="843" t="s">
        <v>622</v>
      </c>
      <c r="B826" s="668"/>
      <c r="C826" s="668"/>
      <c r="D826" s="668"/>
      <c r="E826" s="668"/>
      <c r="F826" s="668"/>
      <c r="G826" s="668"/>
      <c r="H826" s="668"/>
      <c r="I826" s="668"/>
      <c r="J826" s="668"/>
      <c r="K826" s="449"/>
      <c r="L826" s="5"/>
      <c r="M826" s="5"/>
      <c r="N826" s="5"/>
      <c r="O826" s="5"/>
      <c r="P826" s="5"/>
      <c r="Q826" s="5"/>
    </row>
    <row r="827" spans="1:22" s="401" customFormat="1" ht="24" customHeight="1" x14ac:dyDescent="0.3">
      <c r="A827" s="667" t="s">
        <v>462</v>
      </c>
      <c r="B827" s="668"/>
      <c r="C827" s="668"/>
      <c r="D827" s="668"/>
      <c r="E827" s="668"/>
      <c r="F827" s="668"/>
      <c r="G827" s="668"/>
      <c r="H827" s="668"/>
      <c r="I827" s="668"/>
      <c r="J827" s="668"/>
      <c r="K827" s="449"/>
      <c r="L827" s="5"/>
      <c r="M827" s="5"/>
      <c r="N827" s="5"/>
      <c r="O827" s="5"/>
      <c r="P827" s="5"/>
      <c r="Q827" s="5"/>
    </row>
    <row r="828" spans="1:22" s="401" customFormat="1" ht="24" customHeight="1" x14ac:dyDescent="0.3">
      <c r="A828" s="667" t="s">
        <v>623</v>
      </c>
      <c r="B828" s="667"/>
      <c r="C828" s="667"/>
      <c r="D828" s="667"/>
      <c r="E828" s="667"/>
      <c r="F828" s="667"/>
      <c r="G828" s="667"/>
      <c r="H828" s="667"/>
      <c r="I828" s="667"/>
      <c r="J828" s="667"/>
      <c r="K828" s="449"/>
      <c r="L828" s="5"/>
      <c r="M828" s="5"/>
      <c r="N828" s="5"/>
      <c r="O828" s="5"/>
      <c r="P828" s="5"/>
      <c r="Q828" s="5"/>
    </row>
    <row r="829" spans="1:22" s="401" customFormat="1" ht="24.75" customHeight="1" x14ac:dyDescent="0.3">
      <c r="A829" s="478"/>
      <c r="B829" s="494"/>
      <c r="C829" s="494"/>
      <c r="D829" s="494"/>
      <c r="E829" s="494"/>
      <c r="F829" s="494"/>
      <c r="G829" s="494"/>
      <c r="H829" s="494"/>
      <c r="I829" s="494"/>
      <c r="J829" s="494"/>
      <c r="K829" s="449"/>
      <c r="L829" s="5"/>
      <c r="M829" s="5"/>
      <c r="N829" s="5"/>
      <c r="O829" s="5"/>
      <c r="P829" s="5"/>
      <c r="Q829" s="5"/>
    </row>
    <row r="830" spans="1:22" s="26" customFormat="1" ht="63" customHeight="1" x14ac:dyDescent="0.3">
      <c r="A830" s="651" t="s">
        <v>50</v>
      </c>
      <c r="B830" s="651" t="s">
        <v>51</v>
      </c>
      <c r="C830" s="704" t="s">
        <v>52</v>
      </c>
      <c r="D830" s="705"/>
      <c r="E830" s="647" t="s">
        <v>94</v>
      </c>
      <c r="F830" s="651" t="s">
        <v>95</v>
      </c>
      <c r="G830" s="651" t="s">
        <v>55</v>
      </c>
      <c r="H830" s="654" t="s">
        <v>96</v>
      </c>
      <c r="I830" s="50" t="s">
        <v>97</v>
      </c>
      <c r="J830" s="656" t="s">
        <v>317</v>
      </c>
      <c r="K830" s="449"/>
    </row>
    <row r="831" spans="1:22" s="26" customFormat="1" ht="39" customHeight="1" x14ac:dyDescent="0.3">
      <c r="A831" s="653"/>
      <c r="B831" s="653"/>
      <c r="C831" s="25" t="s">
        <v>59</v>
      </c>
      <c r="D831" s="25" t="s">
        <v>60</v>
      </c>
      <c r="E831" s="706"/>
      <c r="F831" s="653"/>
      <c r="G831" s="653"/>
      <c r="H831" s="655"/>
      <c r="I831" s="51" t="s">
        <v>98</v>
      </c>
      <c r="J831" s="657"/>
      <c r="K831" s="449"/>
    </row>
    <row r="832" spans="1:22" s="26" customFormat="1" ht="35.25" customHeight="1" x14ac:dyDescent="0.3">
      <c r="A832" s="647" t="s">
        <v>326</v>
      </c>
      <c r="B832" s="489">
        <v>47</v>
      </c>
      <c r="C832" s="490">
        <v>2544</v>
      </c>
      <c r="D832" s="489"/>
      <c r="E832" s="489">
        <v>1</v>
      </c>
      <c r="F832" s="489" t="s">
        <v>100</v>
      </c>
      <c r="G832" s="489" t="s">
        <v>105</v>
      </c>
      <c r="H832" s="489" t="s">
        <v>327</v>
      </c>
      <c r="I832" s="412">
        <v>751.6</v>
      </c>
      <c r="J832" s="121">
        <f>I832*100</f>
        <v>75160</v>
      </c>
      <c r="K832" s="449"/>
    </row>
    <row r="833" spans="1:20" s="26" customFormat="1" ht="33" customHeight="1" x14ac:dyDescent="0.3">
      <c r="A833" s="706"/>
      <c r="B833" s="91"/>
      <c r="C833" s="398"/>
      <c r="D833" s="142"/>
      <c r="E833" s="142"/>
      <c r="F833" s="142"/>
      <c r="G833" s="142"/>
      <c r="H833" s="137"/>
      <c r="I833" s="162"/>
      <c r="J833" s="163"/>
      <c r="K833" s="449"/>
    </row>
    <row r="834" spans="1:20" s="26" customFormat="1" ht="22.5" customHeight="1" x14ac:dyDescent="0.3">
      <c r="A834" s="650" t="s">
        <v>328</v>
      </c>
      <c r="B834" s="650"/>
      <c r="C834" s="650"/>
      <c r="D834" s="650"/>
      <c r="E834" s="650"/>
      <c r="F834" s="650"/>
      <c r="G834" s="650"/>
      <c r="H834" s="650"/>
      <c r="I834" s="650"/>
      <c r="J834" s="44">
        <v>394889.84</v>
      </c>
      <c r="K834" s="449"/>
    </row>
    <row r="835" spans="1:20" s="26" customFormat="1" ht="12.75" customHeight="1" x14ac:dyDescent="0.3">
      <c r="I835" s="5"/>
      <c r="K835" s="449"/>
    </row>
    <row r="836" spans="1:20" s="26" customFormat="1" ht="35.25" customHeight="1" x14ac:dyDescent="0.3">
      <c r="A836" s="862" t="s">
        <v>722</v>
      </c>
      <c r="B836" s="862"/>
      <c r="C836" s="862"/>
      <c r="D836" s="862"/>
      <c r="E836" s="862"/>
      <c r="F836" s="862"/>
      <c r="G836" s="862"/>
      <c r="H836" s="862"/>
      <c r="I836" s="862"/>
      <c r="J836" s="862"/>
      <c r="K836" s="449"/>
    </row>
    <row r="837" spans="1:20" s="26" customFormat="1" ht="15.75" customHeight="1" thickBot="1" x14ac:dyDescent="0.35">
      <c r="A837" s="539"/>
      <c r="B837" s="539"/>
      <c r="C837" s="539"/>
      <c r="D837" s="539"/>
      <c r="E837" s="539"/>
      <c r="F837" s="539"/>
      <c r="G837" s="539"/>
      <c r="H837" s="539"/>
      <c r="I837" s="539"/>
      <c r="J837" s="539"/>
      <c r="K837" s="449"/>
    </row>
    <row r="838" spans="1:20" s="26" customFormat="1" ht="22.5" customHeight="1" thickBot="1" x14ac:dyDescent="0.35">
      <c r="A838" s="448" t="s">
        <v>681</v>
      </c>
      <c r="B838" s="548"/>
      <c r="C838" s="548"/>
      <c r="D838" s="548"/>
      <c r="E838" s="548"/>
      <c r="F838" s="548"/>
      <c r="G838" s="548"/>
      <c r="H838" s="548"/>
      <c r="I838" s="548"/>
      <c r="J838" s="548"/>
      <c r="K838" s="449"/>
    </row>
    <row r="839" spans="1:20" ht="22.5" customHeight="1" x14ac:dyDescent="0.3">
      <c r="A839" s="629" t="s">
        <v>595</v>
      </c>
      <c r="B839" s="630"/>
      <c r="C839" s="630"/>
      <c r="D839" s="630"/>
      <c r="E839" s="630"/>
      <c r="F839" s="630"/>
      <c r="G839" s="630"/>
      <c r="H839" s="630"/>
      <c r="I839" s="631"/>
      <c r="J839" s="380">
        <v>439115.75552714721</v>
      </c>
      <c r="K839" s="449" t="s">
        <v>596</v>
      </c>
    </row>
    <row r="840" spans="1:20" ht="22.5" customHeight="1" x14ac:dyDescent="0.3">
      <c r="A840" s="632" t="s">
        <v>597</v>
      </c>
      <c r="B840" s="633"/>
      <c r="C840" s="633"/>
      <c r="D840" s="633"/>
      <c r="E840" s="633"/>
      <c r="F840" s="633"/>
      <c r="G840" s="633"/>
      <c r="H840" s="633"/>
      <c r="I840" s="634"/>
      <c r="J840" s="381">
        <v>0</v>
      </c>
    </row>
    <row r="841" spans="1:20" ht="22.5" customHeight="1" thickBot="1" x14ac:dyDescent="0.35">
      <c r="A841" s="635" t="s">
        <v>598</v>
      </c>
      <c r="B841" s="636"/>
      <c r="C841" s="636"/>
      <c r="D841" s="636"/>
      <c r="E841" s="636"/>
      <c r="F841" s="636"/>
      <c r="G841" s="636"/>
      <c r="H841" s="636"/>
      <c r="I841" s="637"/>
      <c r="J841" s="382">
        <v>0</v>
      </c>
    </row>
    <row r="842" spans="1:20" ht="22.5" customHeight="1" x14ac:dyDescent="0.2">
      <c r="A842" s="641" t="s">
        <v>599</v>
      </c>
      <c r="B842" s="642"/>
      <c r="C842" s="642"/>
      <c r="D842" s="642"/>
      <c r="E842" s="642"/>
      <c r="F842" s="642"/>
      <c r="G842" s="642"/>
      <c r="H842" s="642"/>
      <c r="I842" s="643"/>
      <c r="J842" s="383">
        <f>+J839+J840+J841</f>
        <v>439115.75552714721</v>
      </c>
      <c r="K842" s="542"/>
    </row>
    <row r="843" spans="1:20" ht="36.75" customHeight="1" x14ac:dyDescent="0.3">
      <c r="A843" s="669" t="s">
        <v>723</v>
      </c>
      <c r="B843" s="670"/>
      <c r="C843" s="670"/>
      <c r="D843" s="670"/>
      <c r="E843" s="670"/>
      <c r="F843" s="670"/>
      <c r="G843" s="670"/>
      <c r="H843" s="670"/>
      <c r="I843" s="670"/>
      <c r="J843" s="671"/>
    </row>
    <row r="844" spans="1:20" ht="26.45" customHeight="1" x14ac:dyDescent="0.4">
      <c r="A844" s="666" t="s">
        <v>195</v>
      </c>
      <c r="B844" s="666"/>
      <c r="C844" s="666"/>
      <c r="D844" s="666"/>
      <c r="E844" s="666"/>
      <c r="F844" s="666"/>
      <c r="G844" s="666"/>
      <c r="H844" s="666"/>
      <c r="I844" s="666"/>
      <c r="J844" s="666"/>
      <c r="Q844" s="588" t="s">
        <v>624</v>
      </c>
      <c r="R844" s="588"/>
      <c r="S844" s="588"/>
      <c r="T844" s="588"/>
    </row>
    <row r="845" spans="1:20" s="5" customFormat="1" ht="34.5" customHeight="1" x14ac:dyDescent="0.3">
      <c r="A845" s="688" t="s">
        <v>461</v>
      </c>
      <c r="B845" s="689"/>
      <c r="C845" s="689"/>
      <c r="D845" s="689"/>
      <c r="E845" s="689"/>
      <c r="F845" s="689"/>
      <c r="G845" s="689"/>
      <c r="H845" s="689"/>
      <c r="I845" s="689"/>
      <c r="J845" s="689"/>
      <c r="K845" s="449"/>
    </row>
    <row r="846" spans="1:20" s="401" customFormat="1" x14ac:dyDescent="0.3">
      <c r="A846" s="690" t="s">
        <v>585</v>
      </c>
      <c r="B846" s="689"/>
      <c r="C846" s="689"/>
      <c r="D846" s="689"/>
      <c r="E846" s="689"/>
      <c r="F846" s="689"/>
      <c r="G846" s="689"/>
      <c r="H846" s="689"/>
      <c r="I846" s="689"/>
      <c r="J846" s="689"/>
      <c r="K846" s="449"/>
      <c r="L846" s="407">
        <v>439115.75552714721</v>
      </c>
      <c r="M846" s="5"/>
      <c r="N846" s="5"/>
      <c r="O846" s="5"/>
      <c r="P846" s="5"/>
    </row>
    <row r="847" spans="1:20" s="401" customFormat="1" x14ac:dyDescent="0.3">
      <c r="A847" s="690" t="s">
        <v>577</v>
      </c>
      <c r="B847" s="689"/>
      <c r="C847" s="689"/>
      <c r="D847" s="689"/>
      <c r="E847" s="689"/>
      <c r="F847" s="689"/>
      <c r="G847" s="689"/>
      <c r="H847" s="689"/>
      <c r="I847" s="689"/>
      <c r="J847" s="689"/>
      <c r="K847" s="449"/>
      <c r="L847" s="5"/>
      <c r="M847" s="5"/>
      <c r="N847" s="5"/>
      <c r="O847" s="5"/>
      <c r="P847" s="5"/>
      <c r="Q847" s="5"/>
    </row>
    <row r="848" spans="1:20" s="401" customFormat="1" ht="24" customHeight="1" x14ac:dyDescent="0.3">
      <c r="A848" s="672" t="s">
        <v>50</v>
      </c>
      <c r="B848" s="672" t="s">
        <v>51</v>
      </c>
      <c r="C848" s="674" t="s">
        <v>52</v>
      </c>
      <c r="D848" s="675"/>
      <c r="E848" s="676" t="s">
        <v>94</v>
      </c>
      <c r="F848" s="672" t="s">
        <v>95</v>
      </c>
      <c r="G848" s="672" t="s">
        <v>55</v>
      </c>
      <c r="H848" s="672" t="s">
        <v>96</v>
      </c>
      <c r="I848" s="620" t="s">
        <v>97</v>
      </c>
      <c r="J848" s="697" t="s">
        <v>58</v>
      </c>
      <c r="K848" s="449"/>
      <c r="L848" s="5"/>
      <c r="M848" s="5"/>
      <c r="N848" s="5"/>
      <c r="O848" s="5"/>
      <c r="P848" s="5"/>
      <c r="Q848" s="5"/>
    </row>
    <row r="849" spans="1:17" s="401" customFormat="1" ht="74.25" customHeight="1" x14ac:dyDescent="0.3">
      <c r="A849" s="673"/>
      <c r="B849" s="673"/>
      <c r="C849" s="32" t="s">
        <v>59</v>
      </c>
      <c r="D849" s="32" t="s">
        <v>60</v>
      </c>
      <c r="E849" s="677"/>
      <c r="F849" s="673"/>
      <c r="G849" s="673"/>
      <c r="H849" s="673"/>
      <c r="I849" s="621" t="s">
        <v>98</v>
      </c>
      <c r="J849" s="698"/>
      <c r="K849" s="449"/>
      <c r="L849" s="5"/>
      <c r="M849" s="5"/>
      <c r="N849" s="5"/>
      <c r="O849" s="5"/>
      <c r="P849" s="5"/>
      <c r="Q849" s="5"/>
    </row>
    <row r="850" spans="1:17" s="576" customFormat="1" ht="33.75" customHeight="1" x14ac:dyDescent="0.25">
      <c r="A850" s="676" t="s">
        <v>578</v>
      </c>
      <c r="B850" s="59">
        <v>33</v>
      </c>
      <c r="C850" s="59">
        <v>315</v>
      </c>
      <c r="D850" s="59"/>
      <c r="E850" s="59">
        <v>1</v>
      </c>
      <c r="F850" s="59" t="s">
        <v>150</v>
      </c>
      <c r="G850" s="59" t="s">
        <v>105</v>
      </c>
      <c r="H850" s="61" t="s">
        <v>579</v>
      </c>
      <c r="I850" s="623">
        <f>7412000/1936.27</f>
        <v>3827.9785360512737</v>
      </c>
      <c r="J850" s="623">
        <f xml:space="preserve"> I850*100</f>
        <v>382797.85360512737</v>
      </c>
      <c r="K850" s="456"/>
    </row>
    <row r="851" spans="1:17" s="24" customFormat="1" ht="33.75" customHeight="1" x14ac:dyDescent="0.25">
      <c r="A851" s="677"/>
      <c r="B851" s="59"/>
      <c r="C851" s="59">
        <v>621</v>
      </c>
      <c r="D851" s="59">
        <v>1</v>
      </c>
      <c r="E851" s="59"/>
      <c r="F851" s="59"/>
      <c r="G851" s="59"/>
      <c r="H851" s="61"/>
      <c r="I851" s="623"/>
      <c r="J851" s="623"/>
      <c r="K851" s="456"/>
    </row>
    <row r="852" spans="1:17" s="615" customFormat="1" ht="31.5" customHeight="1" x14ac:dyDescent="0.3">
      <c r="A852" s="27" t="s">
        <v>580</v>
      </c>
      <c r="B852" s="27"/>
      <c r="C852" s="27">
        <v>621</v>
      </c>
      <c r="D852" s="27">
        <v>2</v>
      </c>
      <c r="E852" s="27">
        <v>1</v>
      </c>
      <c r="F852" s="27" t="s">
        <v>121</v>
      </c>
      <c r="G852" s="27">
        <v>1</v>
      </c>
      <c r="H852" s="33" t="s">
        <v>581</v>
      </c>
      <c r="I852" s="622">
        <f>185000/1936.27</f>
        <v>95.544526331555005</v>
      </c>
      <c r="J852" s="622">
        <f xml:space="preserve"> I852*100</f>
        <v>9554.4526331555007</v>
      </c>
      <c r="K852" s="464"/>
    </row>
    <row r="853" spans="1:17" ht="18" customHeight="1" x14ac:dyDescent="0.3">
      <c r="A853" s="885" t="s">
        <v>81</v>
      </c>
      <c r="B853" s="886"/>
      <c r="C853" s="886"/>
      <c r="D853" s="886"/>
      <c r="E853" s="886"/>
      <c r="F853" s="886"/>
      <c r="G853" s="886"/>
      <c r="H853" s="886"/>
      <c r="I853" s="887"/>
      <c r="J853" s="89">
        <f>SUM(J850:J852)</f>
        <v>392352.30623828288</v>
      </c>
    </row>
    <row r="854" spans="1:17" ht="22.5" customHeight="1" thickBot="1" x14ac:dyDescent="0.3">
      <c r="A854" s="616"/>
      <c r="B854" s="618"/>
      <c r="C854" s="618"/>
      <c r="D854" s="618"/>
      <c r="E854" s="618"/>
      <c r="F854" s="618"/>
      <c r="G854" s="618"/>
      <c r="H854" s="618"/>
      <c r="I854" s="619"/>
      <c r="J854" s="618"/>
      <c r="K854" s="542"/>
    </row>
    <row r="855" spans="1:17" ht="24.95" customHeight="1" thickBot="1" x14ac:dyDescent="0.35">
      <c r="A855" s="448" t="s">
        <v>728</v>
      </c>
      <c r="B855" s="548"/>
      <c r="C855" s="548"/>
      <c r="D855" s="548"/>
      <c r="E855" s="548"/>
      <c r="F855" s="548"/>
      <c r="G855" s="548"/>
      <c r="H855" s="548"/>
      <c r="I855" s="548"/>
      <c r="J855" s="548"/>
    </row>
    <row r="856" spans="1:17" s="26" customFormat="1" ht="21.75" customHeight="1" x14ac:dyDescent="0.2">
      <c r="A856" s="629" t="s">
        <v>595</v>
      </c>
      <c r="B856" s="630"/>
      <c r="C856" s="630"/>
      <c r="D856" s="630"/>
      <c r="E856" s="630"/>
      <c r="F856" s="630"/>
      <c r="G856" s="630"/>
      <c r="H856" s="630"/>
      <c r="I856" s="631"/>
      <c r="J856" s="380"/>
    </row>
    <row r="857" spans="1:17" ht="18.75" customHeight="1" x14ac:dyDescent="0.3">
      <c r="A857" s="632" t="s">
        <v>597</v>
      </c>
      <c r="B857" s="633"/>
      <c r="C857" s="633"/>
      <c r="D857" s="633"/>
      <c r="E857" s="633"/>
      <c r="F857" s="633"/>
      <c r="G857" s="633"/>
      <c r="H857" s="633"/>
      <c r="I857" s="634"/>
      <c r="J857" s="381">
        <v>0</v>
      </c>
    </row>
    <row r="858" spans="1:17" ht="18.75" customHeight="1" thickBot="1" x14ac:dyDescent="0.35">
      <c r="A858" s="635" t="s">
        <v>598</v>
      </c>
      <c r="B858" s="636"/>
      <c r="C858" s="636"/>
      <c r="D858" s="636"/>
      <c r="E858" s="636"/>
      <c r="F858" s="636"/>
      <c r="G858" s="636"/>
      <c r="H858" s="636"/>
      <c r="I858" s="637"/>
      <c r="J858" s="382">
        <v>0</v>
      </c>
    </row>
    <row r="859" spans="1:17" ht="17.25" customHeight="1" x14ac:dyDescent="0.3">
      <c r="A859" s="641" t="s">
        <v>599</v>
      </c>
      <c r="B859" s="642"/>
      <c r="C859" s="642"/>
      <c r="D859" s="642"/>
      <c r="E859" s="642"/>
      <c r="F859" s="642"/>
      <c r="G859" s="642"/>
      <c r="H859" s="642"/>
      <c r="I859" s="643"/>
      <c r="J859" s="380">
        <v>1500400</v>
      </c>
      <c r="K859" s="449" t="s">
        <v>596</v>
      </c>
      <c r="L859" s="542">
        <f>J885-9998292.43</f>
        <v>560305.94000000134</v>
      </c>
    </row>
    <row r="860" spans="1:17" ht="66.75" customHeight="1" thickBot="1" x14ac:dyDescent="0.35">
      <c r="A860" s="669" t="s">
        <v>726</v>
      </c>
      <c r="B860" s="670"/>
      <c r="C860" s="670"/>
      <c r="D860" s="670"/>
      <c r="E860" s="670"/>
      <c r="F860" s="670"/>
      <c r="G860" s="670"/>
      <c r="H860" s="670"/>
      <c r="I860" s="670"/>
      <c r="J860" s="671"/>
    </row>
    <row r="861" spans="1:17" s="612" customFormat="1" ht="41.25" customHeight="1" thickBot="1" x14ac:dyDescent="0.35">
      <c r="A861" s="685" t="s">
        <v>329</v>
      </c>
      <c r="B861" s="686"/>
      <c r="C861" s="686"/>
      <c r="D861" s="686"/>
      <c r="E861" s="686"/>
      <c r="F861" s="686"/>
      <c r="G861" s="686"/>
      <c r="H861" s="686"/>
      <c r="I861" s="686"/>
      <c r="J861" s="687"/>
      <c r="K861" s="610"/>
      <c r="L861" s="611"/>
      <c r="M861" s="611"/>
      <c r="N861" s="611"/>
      <c r="O861" s="611"/>
      <c r="P861" s="611"/>
    </row>
    <row r="862" spans="1:17" s="614" customFormat="1" ht="35.25" customHeight="1" thickTop="1" thickBot="1" x14ac:dyDescent="0.35">
      <c r="A862" s="660" t="s">
        <v>330</v>
      </c>
      <c r="B862" s="661"/>
      <c r="C862" s="661"/>
      <c r="D862" s="661"/>
      <c r="E862" s="661"/>
      <c r="F862" s="661"/>
      <c r="G862" s="661"/>
      <c r="H862" s="661"/>
      <c r="I862" s="661"/>
      <c r="J862" s="662"/>
      <c r="K862" s="610"/>
      <c r="L862" s="613"/>
      <c r="M862" s="613"/>
      <c r="N862" s="613"/>
      <c r="O862" s="613"/>
      <c r="P862" s="613"/>
      <c r="Q862" s="613"/>
    </row>
    <row r="863" spans="1:17" s="401" customFormat="1" ht="26.25" customHeight="1" thickTop="1" x14ac:dyDescent="0.35">
      <c r="A863" s="684" t="s">
        <v>209</v>
      </c>
      <c r="B863" s="684"/>
      <c r="C863" s="684"/>
      <c r="D863" s="684"/>
      <c r="E863" s="684"/>
      <c r="F863" s="684"/>
      <c r="G863" s="684"/>
      <c r="H863" s="684"/>
      <c r="I863" s="684"/>
      <c r="J863" s="684"/>
      <c r="K863" s="449"/>
      <c r="L863" s="5"/>
      <c r="M863" s="5"/>
      <c r="N863" s="5"/>
      <c r="O863" s="5"/>
      <c r="P863" s="5"/>
      <c r="Q863" s="5"/>
    </row>
    <row r="864" spans="1:17" s="401" customFormat="1" ht="20.25" customHeight="1" x14ac:dyDescent="0.3">
      <c r="A864" s="667" t="s">
        <v>463</v>
      </c>
      <c r="B864" s="667"/>
      <c r="C864" s="667"/>
      <c r="D864" s="667"/>
      <c r="E864" s="667"/>
      <c r="F864" s="667"/>
      <c r="G864" s="667"/>
      <c r="H864" s="667"/>
      <c r="I864" s="667"/>
      <c r="J864" s="667"/>
      <c r="K864" s="449"/>
      <c r="L864" s="5"/>
      <c r="M864" s="5"/>
      <c r="N864" s="5"/>
      <c r="O864" s="5"/>
      <c r="P864" s="5"/>
      <c r="Q864" s="5"/>
    </row>
    <row r="865" spans="1:11" s="26" customFormat="1" ht="20.25" customHeight="1" x14ac:dyDescent="0.3">
      <c r="A865" s="478" t="s">
        <v>464</v>
      </c>
      <c r="B865" s="478"/>
      <c r="C865" s="478"/>
      <c r="D865" s="478"/>
      <c r="E865" s="478"/>
      <c r="F865" s="478"/>
      <c r="G865" s="478"/>
      <c r="H865" s="478"/>
      <c r="I865" s="478"/>
      <c r="J865" s="478"/>
      <c r="K865" s="449"/>
    </row>
    <row r="866" spans="1:11" s="26" customFormat="1" ht="20.25" customHeight="1" x14ac:dyDescent="0.3">
      <c r="A866" s="667" t="s">
        <v>465</v>
      </c>
      <c r="B866" s="667"/>
      <c r="C866" s="667"/>
      <c r="D866" s="667"/>
      <c r="E866" s="667"/>
      <c r="F866" s="667"/>
      <c r="G866" s="667"/>
      <c r="H866" s="667"/>
      <c r="I866" s="667"/>
      <c r="J866" s="667"/>
      <c r="K866" s="451"/>
    </row>
    <row r="867" spans="1:11" s="26" customFormat="1" ht="30" customHeight="1" x14ac:dyDescent="0.3">
      <c r="A867" s="691" t="s">
        <v>170</v>
      </c>
      <c r="B867" s="691" t="s">
        <v>51</v>
      </c>
      <c r="C867" s="691" t="s">
        <v>52</v>
      </c>
      <c r="D867" s="691"/>
      <c r="E867" s="863" t="s">
        <v>53</v>
      </c>
      <c r="F867" s="651" t="s">
        <v>54</v>
      </c>
      <c r="G867" s="651" t="s">
        <v>55</v>
      </c>
      <c r="H867" s="678" t="s">
        <v>56</v>
      </c>
      <c r="I867" s="680" t="s">
        <v>57</v>
      </c>
      <c r="J867" s="682" t="s">
        <v>58</v>
      </c>
      <c r="K867" s="449"/>
    </row>
    <row r="868" spans="1:11" s="26" customFormat="1" ht="16.5" customHeight="1" x14ac:dyDescent="0.3">
      <c r="A868" s="651"/>
      <c r="B868" s="651"/>
      <c r="C868" s="119" t="s">
        <v>59</v>
      </c>
      <c r="D868" s="119" t="s">
        <v>60</v>
      </c>
      <c r="E868" s="864"/>
      <c r="F868" s="653"/>
      <c r="G868" s="653"/>
      <c r="H868" s="679"/>
      <c r="I868" s="681"/>
      <c r="J868" s="683"/>
      <c r="K868" s="449"/>
    </row>
    <row r="869" spans="1:11" s="26" customFormat="1" ht="19.5" customHeight="1" x14ac:dyDescent="0.3">
      <c r="A869" s="651" t="s">
        <v>331</v>
      </c>
      <c r="B869" s="25">
        <v>11</v>
      </c>
      <c r="C869" s="521">
        <v>173</v>
      </c>
      <c r="D869" s="25"/>
      <c r="E869" s="506" t="s">
        <v>332</v>
      </c>
      <c r="F869" s="521" t="s">
        <v>280</v>
      </c>
      <c r="G869" s="521">
        <v>2</v>
      </c>
      <c r="H869" s="34">
        <v>0.87281215946123214</v>
      </c>
      <c r="I869" s="35">
        <v>0.73853336569796568</v>
      </c>
      <c r="J869" s="25">
        <v>0</v>
      </c>
      <c r="K869" s="449"/>
    </row>
    <row r="870" spans="1:11" s="26" customFormat="1" ht="19.5" customHeight="1" x14ac:dyDescent="0.3">
      <c r="A870" s="652"/>
      <c r="B870" s="25"/>
      <c r="C870" s="521">
        <v>174</v>
      </c>
      <c r="D870" s="25"/>
      <c r="E870" s="506" t="s">
        <v>333</v>
      </c>
      <c r="F870" s="521" t="s">
        <v>268</v>
      </c>
      <c r="G870" s="521"/>
      <c r="H870" s="34">
        <v>0</v>
      </c>
      <c r="I870" s="35">
        <v>0</v>
      </c>
      <c r="J870" s="25">
        <v>0</v>
      </c>
      <c r="K870" s="449"/>
    </row>
    <row r="871" spans="1:11" s="26" customFormat="1" ht="19.5" customHeight="1" x14ac:dyDescent="0.3">
      <c r="A871" s="652"/>
      <c r="B871" s="25"/>
      <c r="C871" s="521">
        <v>175</v>
      </c>
      <c r="D871" s="25"/>
      <c r="E871" s="506">
        <v>50</v>
      </c>
      <c r="F871" s="521" t="s">
        <v>280</v>
      </c>
      <c r="G871" s="521">
        <v>2</v>
      </c>
      <c r="H871" s="34">
        <v>0.3356969844081662</v>
      </c>
      <c r="I871" s="35">
        <v>0.28405129449921757</v>
      </c>
      <c r="J871" s="25">
        <v>0</v>
      </c>
      <c r="K871" s="449"/>
    </row>
    <row r="872" spans="1:11" s="24" customFormat="1" ht="19.5" customHeight="1" x14ac:dyDescent="0.3">
      <c r="A872" s="653"/>
      <c r="B872" s="25"/>
      <c r="C872" s="521">
        <v>176</v>
      </c>
      <c r="D872" s="25"/>
      <c r="E872" s="506">
        <v>70</v>
      </c>
      <c r="F872" s="521" t="s">
        <v>280</v>
      </c>
      <c r="G872" s="521">
        <v>3</v>
      </c>
      <c r="H872" s="34">
        <v>0.36151982936264054</v>
      </c>
      <c r="I872" s="35">
        <v>0.32536784642637651</v>
      </c>
      <c r="J872" s="25">
        <v>0</v>
      </c>
      <c r="K872" s="449"/>
    </row>
    <row r="873" spans="1:11" s="26" customFormat="1" ht="15.75" customHeight="1" x14ac:dyDescent="0.2">
      <c r="A873" s="154"/>
      <c r="B873" s="81"/>
      <c r="C873" s="65"/>
      <c r="D873" s="81"/>
      <c r="E873" s="82"/>
      <c r="F873" s="65"/>
      <c r="G873" s="65"/>
      <c r="H873" s="66"/>
      <c r="I873" s="83"/>
      <c r="J873" s="81"/>
      <c r="K873" s="452"/>
    </row>
    <row r="874" spans="1:11" s="26" customFormat="1" ht="26.45" customHeight="1" x14ac:dyDescent="0.35">
      <c r="A874" s="684" t="s">
        <v>195</v>
      </c>
      <c r="B874" s="684"/>
      <c r="C874" s="684"/>
      <c r="D874" s="684"/>
      <c r="E874" s="684"/>
      <c r="F874" s="684"/>
      <c r="G874" s="684"/>
      <c r="H874" s="684"/>
      <c r="I874" s="684"/>
      <c r="J874" s="684"/>
      <c r="K874" s="449"/>
    </row>
    <row r="875" spans="1:11" s="26" customFormat="1" ht="18" customHeight="1" x14ac:dyDescent="0.3">
      <c r="A875" s="667" t="s">
        <v>466</v>
      </c>
      <c r="B875" s="667"/>
      <c r="C875" s="667"/>
      <c r="D875" s="667"/>
      <c r="E875" s="667"/>
      <c r="F875" s="667"/>
      <c r="G875" s="667"/>
      <c r="H875" s="667"/>
      <c r="I875" s="667"/>
      <c r="J875" s="667"/>
      <c r="K875" s="449"/>
    </row>
    <row r="876" spans="1:11" s="26" customFormat="1" ht="19.5" customHeight="1" x14ac:dyDescent="0.3">
      <c r="A876" s="721" t="s">
        <v>467</v>
      </c>
      <c r="B876" s="721"/>
      <c r="C876" s="721"/>
      <c r="D876" s="721"/>
      <c r="E876" s="721"/>
      <c r="F876" s="721"/>
      <c r="G876" s="721"/>
      <c r="H876" s="721"/>
      <c r="I876" s="721"/>
      <c r="J876" s="721"/>
      <c r="K876" s="449"/>
    </row>
    <row r="877" spans="1:11" s="26" customFormat="1" ht="18.75" customHeight="1" x14ac:dyDescent="0.3">
      <c r="A877" s="667" t="s">
        <v>625</v>
      </c>
      <c r="B877" s="667"/>
      <c r="C877" s="667"/>
      <c r="D877" s="667"/>
      <c r="E877" s="667"/>
      <c r="F877" s="667"/>
      <c r="G877" s="667"/>
      <c r="H877" s="667"/>
      <c r="I877" s="667"/>
      <c r="J877" s="667"/>
      <c r="K877" s="449"/>
    </row>
    <row r="878" spans="1:11" s="45" customFormat="1" ht="21" customHeight="1" x14ac:dyDescent="0.3">
      <c r="A878" s="651" t="s">
        <v>50</v>
      </c>
      <c r="B878" s="651" t="s">
        <v>51</v>
      </c>
      <c r="C878" s="704" t="s">
        <v>52</v>
      </c>
      <c r="D878" s="705"/>
      <c r="E878" s="647" t="s">
        <v>94</v>
      </c>
      <c r="F878" s="651" t="s">
        <v>95</v>
      </c>
      <c r="G878" s="651" t="s">
        <v>55</v>
      </c>
      <c r="H878" s="654" t="s">
        <v>96</v>
      </c>
      <c r="I878" s="50" t="s">
        <v>97</v>
      </c>
      <c r="J878" s="656" t="s">
        <v>252</v>
      </c>
      <c r="K878" s="449"/>
    </row>
    <row r="879" spans="1:11" s="45" customFormat="1" ht="21" customHeight="1" x14ac:dyDescent="0.3">
      <c r="A879" s="653"/>
      <c r="B879" s="653"/>
      <c r="C879" s="25" t="s">
        <v>59</v>
      </c>
      <c r="D879" s="25" t="s">
        <v>60</v>
      </c>
      <c r="E879" s="706"/>
      <c r="F879" s="653"/>
      <c r="G879" s="653"/>
      <c r="H879" s="655"/>
      <c r="I879" s="51" t="s">
        <v>98</v>
      </c>
      <c r="J879" s="657"/>
      <c r="K879" s="449"/>
    </row>
    <row r="880" spans="1:11" s="26" customFormat="1" x14ac:dyDescent="0.3">
      <c r="A880" s="521" t="s">
        <v>331</v>
      </c>
      <c r="B880" s="521">
        <v>11</v>
      </c>
      <c r="C880" s="521">
        <v>100</v>
      </c>
      <c r="D880" s="521"/>
      <c r="E880" s="521" t="s">
        <v>105</v>
      </c>
      <c r="F880" s="521" t="s">
        <v>100</v>
      </c>
      <c r="G880" s="521" t="s">
        <v>105</v>
      </c>
      <c r="H880" s="506" t="s">
        <v>334</v>
      </c>
      <c r="I880" s="35">
        <v>84231.23</v>
      </c>
      <c r="J880" s="34">
        <f>I880*100</f>
        <v>8423123</v>
      </c>
      <c r="K880" s="449"/>
    </row>
    <row r="881" spans="1:11" s="26" customFormat="1" ht="15.75" customHeight="1" x14ac:dyDescent="0.3">
      <c r="A881" s="32" t="s">
        <v>335</v>
      </c>
      <c r="B881" s="32"/>
      <c r="C881" s="27">
        <v>313</v>
      </c>
      <c r="D881" s="32"/>
      <c r="E881" s="33"/>
      <c r="F881" s="27" t="s">
        <v>336</v>
      </c>
      <c r="G881" s="27"/>
      <c r="H881" s="29"/>
      <c r="I881" s="30">
        <v>263.39</v>
      </c>
      <c r="J881" s="164"/>
      <c r="K881" s="449"/>
    </row>
    <row r="882" spans="1:11" ht="15.75" customHeight="1" x14ac:dyDescent="0.3">
      <c r="A882" s="32" t="s">
        <v>335</v>
      </c>
      <c r="B882" s="32"/>
      <c r="C882" s="27">
        <v>314</v>
      </c>
      <c r="D882" s="32"/>
      <c r="E882" s="33"/>
      <c r="F882" s="27" t="s">
        <v>336</v>
      </c>
      <c r="G882" s="27"/>
      <c r="H882" s="29"/>
      <c r="I882" s="30">
        <v>178.18</v>
      </c>
      <c r="J882" s="164"/>
    </row>
    <row r="883" spans="1:11" ht="15.75" customHeight="1" x14ac:dyDescent="0.3">
      <c r="A883" s="32" t="s">
        <v>335</v>
      </c>
      <c r="B883" s="32"/>
      <c r="C883" s="27">
        <v>315</v>
      </c>
      <c r="D883" s="32"/>
      <c r="E883" s="33"/>
      <c r="F883" s="27" t="s">
        <v>336</v>
      </c>
      <c r="G883" s="27"/>
      <c r="H883" s="29"/>
      <c r="I883" s="30">
        <v>263.39</v>
      </c>
      <c r="J883" s="165"/>
    </row>
    <row r="884" spans="1:11" ht="24.95" customHeight="1" x14ac:dyDescent="0.3">
      <c r="A884" s="626" t="s">
        <v>263</v>
      </c>
      <c r="B884" s="627"/>
      <c r="C884" s="627"/>
      <c r="D884" s="627"/>
      <c r="E884" s="627"/>
      <c r="F884" s="627"/>
      <c r="G884" s="627"/>
      <c r="H884" s="627"/>
      <c r="I884" s="628"/>
      <c r="J884" s="44">
        <v>2135475.37</v>
      </c>
    </row>
    <row r="885" spans="1:11" ht="24.95" customHeight="1" x14ac:dyDescent="0.3">
      <c r="A885" s="650" t="s">
        <v>160</v>
      </c>
      <c r="B885" s="650"/>
      <c r="C885" s="650"/>
      <c r="D885" s="650"/>
      <c r="E885" s="650"/>
      <c r="F885" s="650"/>
      <c r="G885" s="650"/>
      <c r="H885" s="650"/>
      <c r="I885" s="650"/>
      <c r="J885" s="44">
        <f>SUM(J880:J884)</f>
        <v>10558598.370000001</v>
      </c>
    </row>
    <row r="886" spans="1:11" s="386" customFormat="1" ht="32.25" customHeight="1" x14ac:dyDescent="0.25">
      <c r="A886" s="884" t="s">
        <v>468</v>
      </c>
      <c r="B886" s="884"/>
      <c r="C886" s="884"/>
      <c r="D886" s="884"/>
      <c r="E886" s="884"/>
      <c r="F886" s="884"/>
      <c r="G886" s="884"/>
      <c r="H886" s="884"/>
      <c r="I886" s="884"/>
      <c r="J886" s="884"/>
      <c r="K886" s="456"/>
    </row>
    <row r="887" spans="1:11" ht="24.75" customHeight="1" x14ac:dyDescent="0.3">
      <c r="A887" s="166" t="s">
        <v>113</v>
      </c>
      <c r="B887" s="27">
        <v>11</v>
      </c>
      <c r="C887" s="27">
        <v>214</v>
      </c>
      <c r="D887" s="27"/>
      <c r="E887" s="27"/>
      <c r="F887" s="27" t="s">
        <v>114</v>
      </c>
      <c r="G887" s="27"/>
      <c r="H887" s="33"/>
      <c r="I887" s="30">
        <v>39.659999999999997</v>
      </c>
      <c r="J887" s="167" t="s">
        <v>337</v>
      </c>
    </row>
    <row r="888" spans="1:11" ht="14.25" customHeight="1" x14ac:dyDescent="0.3">
      <c r="A888" s="413"/>
      <c r="B888" s="106"/>
      <c r="C888" s="106"/>
      <c r="D888" s="106"/>
      <c r="E888" s="106"/>
      <c r="F888" s="106"/>
      <c r="G888" s="106"/>
      <c r="H888" s="414"/>
      <c r="I888" s="110"/>
      <c r="J888" s="415"/>
    </row>
    <row r="889" spans="1:11" ht="45.75" customHeight="1" x14ac:dyDescent="0.3">
      <c r="A889" s="862" t="s">
        <v>572</v>
      </c>
      <c r="B889" s="862"/>
      <c r="C889" s="862"/>
      <c r="D889" s="862"/>
      <c r="E889" s="862"/>
      <c r="F889" s="862"/>
      <c r="G889" s="862"/>
      <c r="H889" s="862"/>
      <c r="I889" s="862"/>
      <c r="J889" s="862"/>
    </row>
    <row r="890" spans="1:11" ht="24" customHeight="1" x14ac:dyDescent="0.3">
      <c r="A890" s="888" t="s">
        <v>338</v>
      </c>
      <c r="B890" s="888"/>
      <c r="C890" s="888"/>
      <c r="D890" s="888"/>
      <c r="E890" s="888"/>
      <c r="F890" s="888"/>
      <c r="G890" s="888"/>
      <c r="H890" s="888"/>
      <c r="I890" s="888"/>
      <c r="J890" s="888"/>
    </row>
    <row r="891" spans="1:11" ht="6" customHeight="1" thickBot="1" x14ac:dyDescent="0.35">
      <c r="A891" s="498"/>
      <c r="B891" s="498"/>
      <c r="C891" s="498"/>
      <c r="D891" s="498"/>
      <c r="E891" s="498"/>
      <c r="F891" s="498"/>
      <c r="G891" s="498"/>
      <c r="H891" s="498"/>
      <c r="I891" s="498"/>
      <c r="J891" s="498"/>
    </row>
    <row r="892" spans="1:11" ht="24.95" customHeight="1" thickBot="1" x14ac:dyDescent="0.35">
      <c r="A892" s="448" t="s">
        <v>682</v>
      </c>
      <c r="B892" s="548"/>
      <c r="C892" s="548"/>
      <c r="D892" s="548"/>
      <c r="E892" s="548"/>
      <c r="F892" s="548"/>
      <c r="G892" s="548"/>
      <c r="H892" s="548"/>
      <c r="I892" s="548"/>
      <c r="J892" s="548"/>
    </row>
    <row r="893" spans="1:11" s="26" customFormat="1" ht="21.75" customHeight="1" x14ac:dyDescent="0.3">
      <c r="A893" s="629" t="s">
        <v>595</v>
      </c>
      <c r="B893" s="630"/>
      <c r="C893" s="630"/>
      <c r="D893" s="630"/>
      <c r="E893" s="630"/>
      <c r="F893" s="630"/>
      <c r="G893" s="630"/>
      <c r="H893" s="630"/>
      <c r="I893" s="631"/>
      <c r="J893" s="380">
        <v>10168441.970000001</v>
      </c>
      <c r="K893" s="449" t="s">
        <v>596</v>
      </c>
    </row>
    <row r="894" spans="1:11" ht="18.75" customHeight="1" x14ac:dyDescent="0.3">
      <c r="A894" s="632" t="s">
        <v>597</v>
      </c>
      <c r="B894" s="633"/>
      <c r="C894" s="633"/>
      <c r="D894" s="633"/>
      <c r="E894" s="633"/>
      <c r="F894" s="633"/>
      <c r="G894" s="633"/>
      <c r="H894" s="633"/>
      <c r="I894" s="634"/>
      <c r="J894" s="381">
        <v>321168.33</v>
      </c>
    </row>
    <row r="895" spans="1:11" ht="18.75" customHeight="1" thickBot="1" x14ac:dyDescent="0.35">
      <c r="A895" s="635" t="s">
        <v>598</v>
      </c>
      <c r="B895" s="636"/>
      <c r="C895" s="636"/>
      <c r="D895" s="636"/>
      <c r="E895" s="636"/>
      <c r="F895" s="636"/>
      <c r="G895" s="636"/>
      <c r="H895" s="636"/>
      <c r="I895" s="637"/>
      <c r="J895" s="382">
        <v>0</v>
      </c>
    </row>
    <row r="896" spans="1:11" ht="17.25" customHeight="1" x14ac:dyDescent="0.2">
      <c r="A896" s="641" t="s">
        <v>599</v>
      </c>
      <c r="B896" s="642"/>
      <c r="C896" s="642"/>
      <c r="D896" s="642"/>
      <c r="E896" s="642"/>
      <c r="F896" s="642"/>
      <c r="G896" s="642"/>
      <c r="H896" s="642"/>
      <c r="I896" s="643"/>
      <c r="J896" s="383">
        <f>+J893+J894+J895</f>
        <v>10489610.300000001</v>
      </c>
      <c r="K896" s="542"/>
    </row>
    <row r="897" spans="1:17" ht="74.25" customHeight="1" x14ac:dyDescent="0.3">
      <c r="A897" s="669" t="s">
        <v>703</v>
      </c>
      <c r="B897" s="670"/>
      <c r="C897" s="670"/>
      <c r="D897" s="670"/>
      <c r="E897" s="670"/>
      <c r="F897" s="670"/>
      <c r="G897" s="670"/>
      <c r="H897" s="670"/>
      <c r="I897" s="670"/>
      <c r="J897" s="671"/>
    </row>
    <row r="898" spans="1:17" ht="14.25" customHeight="1" x14ac:dyDescent="0.3">
      <c r="A898" s="605"/>
      <c r="B898" s="605"/>
      <c r="C898" s="605"/>
      <c r="D898" s="605"/>
      <c r="E898" s="605"/>
      <c r="F898" s="605"/>
      <c r="G898" s="605"/>
      <c r="H898" s="605"/>
      <c r="I898" s="605"/>
      <c r="J898" s="605"/>
    </row>
    <row r="899" spans="1:17" s="5" customFormat="1" ht="26.45" customHeight="1" x14ac:dyDescent="0.4">
      <c r="A899" s="666" t="s">
        <v>49</v>
      </c>
      <c r="B899" s="666"/>
      <c r="C899" s="666"/>
      <c r="D899" s="666"/>
      <c r="E899" s="666"/>
      <c r="F899" s="666"/>
      <c r="G899" s="666"/>
      <c r="H899" s="666"/>
      <c r="I899" s="666"/>
      <c r="J899" s="666"/>
      <c r="K899" s="449"/>
    </row>
    <row r="900" spans="1:17" s="401" customFormat="1" ht="24" customHeight="1" x14ac:dyDescent="0.3">
      <c r="A900" s="667" t="s">
        <v>469</v>
      </c>
      <c r="B900" s="667"/>
      <c r="C900" s="667"/>
      <c r="D900" s="667"/>
      <c r="E900" s="667"/>
      <c r="F900" s="667"/>
      <c r="G900" s="667"/>
      <c r="H900" s="667"/>
      <c r="I900" s="667"/>
      <c r="J900" s="667"/>
      <c r="K900" s="449"/>
      <c r="L900" s="408"/>
      <c r="M900" s="407">
        <v>10168441.970566375</v>
      </c>
      <c r="N900" s="5"/>
      <c r="O900" s="411"/>
      <c r="P900" s="5"/>
    </row>
    <row r="901" spans="1:17" s="401" customFormat="1" ht="24" customHeight="1" x14ac:dyDescent="0.3">
      <c r="A901" s="478" t="s">
        <v>464</v>
      </c>
      <c r="B901" s="478"/>
      <c r="C901" s="478"/>
      <c r="D901" s="478"/>
      <c r="E901" s="478"/>
      <c r="F901" s="478"/>
      <c r="G901" s="478"/>
      <c r="H901" s="478"/>
      <c r="I901" s="478"/>
      <c r="J901" s="478"/>
      <c r="K901" s="449"/>
      <c r="L901" s="408"/>
      <c r="M901" s="5"/>
      <c r="N901" s="5"/>
      <c r="O901" s="5"/>
      <c r="P901" s="411"/>
      <c r="Q901" s="5"/>
    </row>
    <row r="902" spans="1:17" s="401" customFormat="1" ht="24" customHeight="1" x14ac:dyDescent="0.3">
      <c r="A902" s="667" t="s">
        <v>470</v>
      </c>
      <c r="B902" s="667"/>
      <c r="C902" s="667"/>
      <c r="D902" s="667"/>
      <c r="E902" s="667"/>
      <c r="F902" s="667"/>
      <c r="G902" s="667"/>
      <c r="H902" s="667"/>
      <c r="I902" s="667"/>
      <c r="J902" s="667"/>
      <c r="K902" s="449"/>
      <c r="L902" s="5"/>
      <c r="M902" s="5"/>
      <c r="N902" s="5"/>
      <c r="O902" s="5"/>
      <c r="P902" s="5"/>
      <c r="Q902" s="5"/>
    </row>
    <row r="903" spans="1:17" s="401" customFormat="1" ht="24" customHeight="1" x14ac:dyDescent="0.3">
      <c r="A903" s="478"/>
      <c r="B903" s="478"/>
      <c r="C903" s="478"/>
      <c r="D903" s="478"/>
      <c r="E903" s="478"/>
      <c r="F903" s="478"/>
      <c r="G903" s="478"/>
      <c r="H903" s="478"/>
      <c r="I903" s="478"/>
      <c r="J903" s="478"/>
      <c r="K903" s="449"/>
      <c r="L903" s="5"/>
      <c r="M903" s="5"/>
      <c r="N903" s="5"/>
      <c r="O903" s="5"/>
      <c r="P903" s="5"/>
      <c r="Q903" s="5"/>
    </row>
    <row r="904" spans="1:17" s="401" customFormat="1" ht="102.75" customHeight="1" x14ac:dyDescent="0.3">
      <c r="A904" s="691" t="s">
        <v>50</v>
      </c>
      <c r="B904" s="691" t="s">
        <v>51</v>
      </c>
      <c r="C904" s="691" t="s">
        <v>52</v>
      </c>
      <c r="D904" s="691"/>
      <c r="E904" s="863" t="s">
        <v>53</v>
      </c>
      <c r="F904" s="651" t="s">
        <v>54</v>
      </c>
      <c r="G904" s="651" t="s">
        <v>55</v>
      </c>
      <c r="H904" s="678" t="s">
        <v>56</v>
      </c>
      <c r="I904" s="680" t="s">
        <v>57</v>
      </c>
      <c r="J904" s="682" t="s">
        <v>58</v>
      </c>
      <c r="K904" s="449"/>
      <c r="L904" s="411"/>
      <c r="M904" s="181"/>
      <c r="N904" s="5"/>
      <c r="O904" s="5"/>
      <c r="P904" s="5"/>
      <c r="Q904" s="411"/>
    </row>
    <row r="905" spans="1:17" ht="22.5" customHeight="1" x14ac:dyDescent="0.3">
      <c r="A905" s="651"/>
      <c r="B905" s="651"/>
      <c r="C905" s="119" t="s">
        <v>59</v>
      </c>
      <c r="D905" s="119" t="s">
        <v>60</v>
      </c>
      <c r="E905" s="864"/>
      <c r="F905" s="653"/>
      <c r="G905" s="653"/>
      <c r="H905" s="679"/>
      <c r="I905" s="681"/>
      <c r="J905" s="683"/>
      <c r="L905" s="24"/>
      <c r="M905" s="86"/>
      <c r="N905" s="26"/>
      <c r="O905" s="26"/>
      <c r="P905" s="26"/>
      <c r="Q905" s="24"/>
    </row>
    <row r="906" spans="1:17" x14ac:dyDescent="0.3">
      <c r="A906" s="25"/>
      <c r="B906" s="651">
        <v>11</v>
      </c>
      <c r="C906" s="521">
        <v>353</v>
      </c>
      <c r="D906" s="25"/>
      <c r="E906" s="506" t="s">
        <v>339</v>
      </c>
      <c r="F906" s="25"/>
      <c r="G906" s="25"/>
      <c r="H906" s="42">
        <v>41.492147272849344</v>
      </c>
      <c r="I906" s="35">
        <v>35.108740000103289</v>
      </c>
      <c r="J906" s="34">
        <f>H906*75</f>
        <v>3111.9110454637007</v>
      </c>
    </row>
    <row r="907" spans="1:17" s="26" customFormat="1" ht="21.75" customHeight="1" x14ac:dyDescent="0.3">
      <c r="A907" s="25"/>
      <c r="B907" s="652"/>
      <c r="C907" s="521">
        <v>377</v>
      </c>
      <c r="D907" s="25"/>
      <c r="E907" s="506" t="s">
        <v>340</v>
      </c>
      <c r="F907" s="25"/>
      <c r="G907" s="25"/>
      <c r="H907" s="42">
        <v>32.089532968026155</v>
      </c>
      <c r="I907" s="35">
        <v>24.689738517871991</v>
      </c>
      <c r="J907" s="34">
        <f>H907*75</f>
        <v>2406.7149726019616</v>
      </c>
      <c r="K907" s="449"/>
    </row>
    <row r="908" spans="1:17" ht="18.75" customHeight="1" x14ac:dyDescent="0.3">
      <c r="A908" s="25"/>
      <c r="B908" s="652"/>
      <c r="C908" s="521">
        <v>380</v>
      </c>
      <c r="D908" s="25"/>
      <c r="E908" s="506" t="s">
        <v>341</v>
      </c>
      <c r="F908" s="25"/>
      <c r="G908" s="25"/>
      <c r="H908" s="42">
        <v>3.8599988637948219</v>
      </c>
      <c r="I908" s="35">
        <v>3.2696886281355391</v>
      </c>
      <c r="J908" s="34">
        <f>H908*75</f>
        <v>289.49991478461163</v>
      </c>
    </row>
    <row r="909" spans="1:17" x14ac:dyDescent="0.3">
      <c r="A909" s="25"/>
      <c r="B909" s="653"/>
      <c r="C909" s="521">
        <v>378</v>
      </c>
      <c r="D909" s="25"/>
      <c r="E909" s="506" t="s">
        <v>342</v>
      </c>
      <c r="F909" s="25"/>
      <c r="G909" s="25"/>
      <c r="H909" s="42">
        <v>1.4099273345142982</v>
      </c>
      <c r="I909" s="35">
        <v>1.0799113759961163</v>
      </c>
      <c r="J909" s="34">
        <f>H909*75</f>
        <v>105.74455008857237</v>
      </c>
    </row>
    <row r="910" spans="1:17" x14ac:dyDescent="0.3">
      <c r="A910" s="626" t="s">
        <v>123</v>
      </c>
      <c r="B910" s="627"/>
      <c r="C910" s="627"/>
      <c r="D910" s="627"/>
      <c r="E910" s="627"/>
      <c r="F910" s="627"/>
      <c r="G910" s="627"/>
      <c r="H910" s="627"/>
      <c r="I910" s="628"/>
      <c r="J910" s="44">
        <f>SUM(J906:J909)</f>
        <v>5913.8704829388471</v>
      </c>
    </row>
    <row r="911" spans="1:17" x14ac:dyDescent="0.3">
      <c r="A911" s="845" t="s">
        <v>343</v>
      </c>
      <c r="B911" s="845"/>
      <c r="C911" s="845"/>
      <c r="D911" s="845"/>
      <c r="E911" s="845"/>
      <c r="F911" s="845"/>
      <c r="G911" s="845"/>
      <c r="H911" s="845"/>
      <c r="I911" s="845"/>
      <c r="J911" s="44">
        <v>165266.20770863569</v>
      </c>
    </row>
    <row r="912" spans="1:17" ht="24.95" customHeight="1" x14ac:dyDescent="0.3">
      <c r="A912" s="650" t="s">
        <v>160</v>
      </c>
      <c r="B912" s="650"/>
      <c r="C912" s="650"/>
      <c r="D912" s="650"/>
      <c r="E912" s="650"/>
      <c r="F912" s="650"/>
      <c r="G912" s="650"/>
      <c r="H912" s="650"/>
      <c r="I912" s="650"/>
      <c r="J912" s="44">
        <f>J911+J910</f>
        <v>171180.07819157455</v>
      </c>
    </row>
    <row r="913" spans="1:11" ht="19.5" customHeight="1" x14ac:dyDescent="0.3">
      <c r="A913" s="26"/>
      <c r="B913" s="26"/>
      <c r="C913" s="26"/>
      <c r="D913" s="26"/>
      <c r="E913" s="26"/>
      <c r="F913" s="26"/>
      <c r="G913" s="26"/>
      <c r="H913" s="85"/>
      <c r="J913" s="86"/>
    </row>
    <row r="914" spans="1:11" ht="26.45" customHeight="1" x14ac:dyDescent="0.4">
      <c r="A914" s="666" t="s">
        <v>195</v>
      </c>
      <c r="B914" s="666"/>
      <c r="C914" s="666"/>
      <c r="D914" s="666"/>
      <c r="E914" s="666"/>
      <c r="F914" s="666"/>
      <c r="G914" s="666"/>
      <c r="H914" s="666"/>
      <c r="I914" s="666"/>
      <c r="J914" s="666"/>
    </row>
    <row r="915" spans="1:11" ht="19.5" customHeight="1" x14ac:dyDescent="0.3">
      <c r="A915" s="667" t="s">
        <v>471</v>
      </c>
      <c r="B915" s="668"/>
      <c r="C915" s="668"/>
      <c r="D915" s="668"/>
      <c r="E915" s="668"/>
      <c r="F915" s="668"/>
      <c r="G915" s="668"/>
      <c r="H915" s="668"/>
      <c r="I915" s="668"/>
      <c r="J915" s="668"/>
    </row>
    <row r="916" spans="1:11" s="24" customFormat="1" ht="19.5" customHeight="1" x14ac:dyDescent="0.3">
      <c r="A916" s="667" t="s">
        <v>472</v>
      </c>
      <c r="B916" s="668"/>
      <c r="C916" s="668"/>
      <c r="D916" s="668"/>
      <c r="E916" s="668"/>
      <c r="F916" s="668"/>
      <c r="G916" s="668"/>
      <c r="H916" s="668"/>
      <c r="I916" s="668"/>
      <c r="J916" s="668"/>
      <c r="K916" s="449"/>
    </row>
    <row r="917" spans="1:11" s="45" customFormat="1" ht="21" customHeight="1" x14ac:dyDescent="0.25">
      <c r="A917" s="667" t="s">
        <v>623</v>
      </c>
      <c r="B917" s="667"/>
      <c r="C917" s="667"/>
      <c r="D917" s="667"/>
      <c r="E917" s="667"/>
      <c r="F917" s="667"/>
      <c r="G917" s="667"/>
      <c r="H917" s="667"/>
      <c r="I917" s="667"/>
      <c r="J917" s="667"/>
      <c r="K917" s="452"/>
    </row>
    <row r="918" spans="1:11" s="545" customFormat="1" ht="18" customHeight="1" x14ac:dyDescent="0.3">
      <c r="A918" s="478"/>
      <c r="B918" s="494"/>
      <c r="C918" s="494"/>
      <c r="D918" s="494"/>
      <c r="E918" s="494"/>
      <c r="F918" s="494"/>
      <c r="G918" s="494"/>
      <c r="H918" s="494"/>
      <c r="I918" s="494"/>
      <c r="J918" s="494"/>
      <c r="K918" s="449"/>
    </row>
    <row r="919" spans="1:11" ht="18" customHeight="1" x14ac:dyDescent="0.3">
      <c r="A919" s="691" t="s">
        <v>50</v>
      </c>
      <c r="B919" s="691" t="s">
        <v>51</v>
      </c>
      <c r="C919" s="691" t="s">
        <v>52</v>
      </c>
      <c r="D919" s="691"/>
      <c r="E919" s="728" t="s">
        <v>94</v>
      </c>
      <c r="F919" s="691" t="s">
        <v>95</v>
      </c>
      <c r="G919" s="691" t="s">
        <v>55</v>
      </c>
      <c r="H919" s="822" t="s">
        <v>96</v>
      </c>
      <c r="I919" s="50" t="s">
        <v>97</v>
      </c>
      <c r="J919" s="844" t="s">
        <v>252</v>
      </c>
      <c r="K919" s="455"/>
    </row>
    <row r="920" spans="1:11" ht="18" customHeight="1" x14ac:dyDescent="0.3">
      <c r="A920" s="691"/>
      <c r="B920" s="691"/>
      <c r="C920" s="25" t="s">
        <v>59</v>
      </c>
      <c r="D920" s="25" t="s">
        <v>60</v>
      </c>
      <c r="E920" s="728"/>
      <c r="F920" s="691"/>
      <c r="G920" s="691"/>
      <c r="H920" s="822"/>
      <c r="I920" s="51" t="s">
        <v>98</v>
      </c>
      <c r="J920" s="844"/>
    </row>
    <row r="921" spans="1:11" ht="27.75" customHeight="1" x14ac:dyDescent="0.3">
      <c r="A921" s="168" t="s">
        <v>344</v>
      </c>
      <c r="B921" s="67">
        <v>11</v>
      </c>
      <c r="C921" s="95">
        <v>383</v>
      </c>
      <c r="D921" s="67"/>
      <c r="E921" s="67"/>
      <c r="F921" s="67" t="s">
        <v>319</v>
      </c>
      <c r="G921" s="142"/>
      <c r="H921" s="137"/>
      <c r="I921" s="87">
        <v>6464</v>
      </c>
      <c r="J921" s="488">
        <f>I921*50</f>
        <v>323200</v>
      </c>
    </row>
    <row r="922" spans="1:11" ht="18" customHeight="1" x14ac:dyDescent="0.3">
      <c r="A922" s="845" t="s">
        <v>263</v>
      </c>
      <c r="B922" s="845"/>
      <c r="C922" s="845"/>
      <c r="D922" s="845"/>
      <c r="E922" s="845"/>
      <c r="F922" s="845"/>
      <c r="G922" s="845"/>
      <c r="H922" s="845"/>
      <c r="I922" s="845"/>
      <c r="J922" s="44">
        <v>318451.73</v>
      </c>
    </row>
    <row r="923" spans="1:11" ht="18" customHeight="1" thickBot="1" x14ac:dyDescent="0.35">
      <c r="A923" s="416"/>
      <c r="B923" s="416"/>
      <c r="C923" s="416"/>
      <c r="D923" s="416"/>
      <c r="E923" s="416"/>
      <c r="F923" s="416"/>
      <c r="G923" s="416"/>
      <c r="H923" s="416"/>
      <c r="I923" s="416"/>
      <c r="J923" s="101"/>
    </row>
    <row r="924" spans="1:11" ht="21" thickBot="1" x14ac:dyDescent="0.35">
      <c r="A924" s="448" t="s">
        <v>683</v>
      </c>
      <c r="B924" s="549"/>
      <c r="C924" s="549"/>
      <c r="D924" s="549"/>
      <c r="E924" s="549"/>
      <c r="F924" s="549"/>
      <c r="G924" s="549"/>
      <c r="H924" s="549"/>
      <c r="I924" s="549"/>
      <c r="J924" s="550"/>
    </row>
    <row r="925" spans="1:11" x14ac:dyDescent="0.3">
      <c r="A925" s="629" t="s">
        <v>595</v>
      </c>
      <c r="B925" s="630"/>
      <c r="C925" s="630"/>
      <c r="D925" s="630"/>
      <c r="E925" s="630"/>
      <c r="F925" s="630"/>
      <c r="G925" s="630"/>
      <c r="H925" s="630"/>
      <c r="I925" s="631"/>
      <c r="J925" s="380">
        <v>323200</v>
      </c>
      <c r="K925" s="449" t="s">
        <v>596</v>
      </c>
    </row>
    <row r="926" spans="1:11" ht="24.95" customHeight="1" x14ac:dyDescent="0.3">
      <c r="A926" s="632" t="s">
        <v>597</v>
      </c>
      <c r="B926" s="633"/>
      <c r="C926" s="633"/>
      <c r="D926" s="633"/>
      <c r="E926" s="633"/>
      <c r="F926" s="633"/>
      <c r="G926" s="633"/>
      <c r="H926" s="633"/>
      <c r="I926" s="634"/>
      <c r="J926" s="381">
        <v>0</v>
      </c>
    </row>
    <row r="927" spans="1:11" ht="24.95" customHeight="1" thickBot="1" x14ac:dyDescent="0.35">
      <c r="A927" s="635" t="s">
        <v>598</v>
      </c>
      <c r="B927" s="636"/>
      <c r="C927" s="636"/>
      <c r="D927" s="636"/>
      <c r="E927" s="636"/>
      <c r="F927" s="636"/>
      <c r="G927" s="636"/>
      <c r="H927" s="636"/>
      <c r="I927" s="637"/>
      <c r="J927" s="382">
        <v>0</v>
      </c>
      <c r="K927" s="451"/>
    </row>
    <row r="928" spans="1:11" ht="24.95" customHeight="1" thickBot="1" x14ac:dyDescent="0.25">
      <c r="A928" s="638" t="s">
        <v>599</v>
      </c>
      <c r="B928" s="639"/>
      <c r="C928" s="639"/>
      <c r="D928" s="639"/>
      <c r="E928" s="639"/>
      <c r="F928" s="639"/>
      <c r="G928" s="639"/>
      <c r="H928" s="639"/>
      <c r="I928" s="640"/>
      <c r="J928" s="403">
        <f>+J925+J926+J927</f>
        <v>323200</v>
      </c>
      <c r="K928" s="542"/>
    </row>
    <row r="929" spans="1:20" s="585" customFormat="1" ht="31.5" customHeight="1" x14ac:dyDescent="0.25">
      <c r="A929" s="669" t="s">
        <v>626</v>
      </c>
      <c r="B929" s="670"/>
      <c r="C929" s="670"/>
      <c r="D929" s="670"/>
      <c r="E929" s="670"/>
      <c r="F929" s="670"/>
      <c r="G929" s="670"/>
      <c r="H929" s="670"/>
      <c r="I929" s="670"/>
      <c r="J929" s="671"/>
      <c r="K929" s="584"/>
    </row>
    <row r="930" spans="1:20" s="585" customFormat="1" ht="12.75" customHeight="1" x14ac:dyDescent="0.25">
      <c r="A930" s="605"/>
      <c r="B930" s="605"/>
      <c r="C930" s="605"/>
      <c r="D930" s="605"/>
      <c r="E930" s="605"/>
      <c r="F930" s="605"/>
      <c r="G930" s="605"/>
      <c r="H930" s="605"/>
      <c r="I930" s="605"/>
      <c r="J930" s="605"/>
      <c r="K930" s="584"/>
    </row>
    <row r="931" spans="1:20" ht="26.45" customHeight="1" x14ac:dyDescent="0.4">
      <c r="A931" s="666" t="s">
        <v>195</v>
      </c>
      <c r="B931" s="666"/>
      <c r="C931" s="666"/>
      <c r="D931" s="666"/>
      <c r="E931" s="666"/>
      <c r="F931" s="666"/>
      <c r="G931" s="666"/>
      <c r="H931" s="666"/>
      <c r="I931" s="666"/>
      <c r="J931" s="666"/>
    </row>
    <row r="932" spans="1:20" s="402" customFormat="1" ht="24" customHeight="1" x14ac:dyDescent="0.3">
      <c r="A932" s="667" t="s">
        <v>472</v>
      </c>
      <c r="B932" s="668"/>
      <c r="C932" s="668"/>
      <c r="D932" s="668"/>
      <c r="E932" s="668"/>
      <c r="F932" s="668"/>
      <c r="G932" s="668"/>
      <c r="H932" s="668"/>
      <c r="I932" s="668"/>
      <c r="J932" s="668"/>
      <c r="K932" s="449"/>
    </row>
    <row r="933" spans="1:20" s="401" customFormat="1" ht="24" customHeight="1" x14ac:dyDescent="0.3">
      <c r="A933" s="667" t="s">
        <v>627</v>
      </c>
      <c r="B933" s="667"/>
      <c r="C933" s="667"/>
      <c r="D933" s="667"/>
      <c r="E933" s="667"/>
      <c r="F933" s="667"/>
      <c r="G933" s="667"/>
      <c r="H933" s="667"/>
      <c r="I933" s="667"/>
      <c r="J933" s="667"/>
      <c r="K933" s="455"/>
      <c r="L933" s="404">
        <v>323200</v>
      </c>
      <c r="M933" s="540"/>
      <c r="N933" s="540"/>
      <c r="O933" s="595"/>
      <c r="P933" s="404"/>
      <c r="Q933" s="404"/>
      <c r="R933" s="404"/>
      <c r="S933" s="404"/>
      <c r="T933" s="404"/>
    </row>
    <row r="934" spans="1:20" s="596" customFormat="1" ht="24" customHeight="1" x14ac:dyDescent="0.3">
      <c r="A934" s="889" t="s">
        <v>50</v>
      </c>
      <c r="B934" s="651" t="s">
        <v>51</v>
      </c>
      <c r="C934" s="704" t="s">
        <v>52</v>
      </c>
      <c r="D934" s="705"/>
      <c r="E934" s="647" t="s">
        <v>94</v>
      </c>
      <c r="F934" s="651" t="s">
        <v>95</v>
      </c>
      <c r="G934" s="651" t="s">
        <v>55</v>
      </c>
      <c r="H934" s="654" t="s">
        <v>96</v>
      </c>
      <c r="I934" s="50" t="s">
        <v>97</v>
      </c>
      <c r="J934" s="656" t="s">
        <v>252</v>
      </c>
      <c r="K934" s="455"/>
      <c r="L934" s="404"/>
      <c r="M934" s="404"/>
      <c r="N934" s="404"/>
      <c r="O934" s="540"/>
      <c r="P934" s="404"/>
      <c r="Q934" s="404"/>
      <c r="R934" s="404"/>
      <c r="S934" s="404"/>
      <c r="T934" s="404"/>
    </row>
    <row r="935" spans="1:20" s="404" customFormat="1" ht="24" customHeight="1" x14ac:dyDescent="0.3">
      <c r="A935" s="890"/>
      <c r="B935" s="653"/>
      <c r="C935" s="25" t="s">
        <v>59</v>
      </c>
      <c r="D935" s="25" t="s">
        <v>60</v>
      </c>
      <c r="E935" s="706"/>
      <c r="F935" s="653"/>
      <c r="G935" s="653"/>
      <c r="H935" s="655"/>
      <c r="I935" s="51" t="s">
        <v>98</v>
      </c>
      <c r="J935" s="657"/>
      <c r="K935" s="455"/>
      <c r="P935" s="595"/>
    </row>
    <row r="936" spans="1:20" s="598" customFormat="1" ht="24" customHeight="1" x14ac:dyDescent="0.3">
      <c r="A936" s="597" t="s">
        <v>345</v>
      </c>
      <c r="B936" s="67">
        <v>11</v>
      </c>
      <c r="C936" s="95">
        <v>458</v>
      </c>
      <c r="D936" s="67"/>
      <c r="E936" s="67"/>
      <c r="F936" s="67" t="s">
        <v>100</v>
      </c>
      <c r="G936" s="535" t="s">
        <v>105</v>
      </c>
      <c r="H936" s="535" t="s">
        <v>346</v>
      </c>
      <c r="I936" s="87">
        <v>25455.33</v>
      </c>
      <c r="J936" s="266">
        <f>I936*100</f>
        <v>2545533</v>
      </c>
      <c r="K936" s="455"/>
      <c r="L936" s="404"/>
      <c r="M936" s="404"/>
      <c r="N936" s="404"/>
      <c r="O936" s="404"/>
      <c r="P936" s="540"/>
      <c r="Q936" s="404"/>
      <c r="R936" s="404"/>
      <c r="S936" s="404"/>
      <c r="T936" s="404"/>
    </row>
    <row r="937" spans="1:20" s="404" customFormat="1" ht="27.75" customHeight="1" x14ac:dyDescent="0.3">
      <c r="A937" s="275"/>
      <c r="B937" s="538"/>
      <c r="C937" s="537"/>
      <c r="D937" s="538"/>
      <c r="E937" s="538"/>
      <c r="F937" s="538"/>
      <c r="G937" s="154"/>
      <c r="H937" s="154"/>
      <c r="I937" s="170"/>
      <c r="J937" s="276"/>
      <c r="K937" s="455"/>
      <c r="L937" s="561"/>
      <c r="M937" s="540"/>
      <c r="N937" s="540"/>
      <c r="O937" s="540"/>
      <c r="Q937" s="195"/>
    </row>
    <row r="938" spans="1:20" s="26" customFormat="1" ht="24" customHeight="1" thickBot="1" x14ac:dyDescent="0.35">
      <c r="A938" s="599" t="s">
        <v>684</v>
      </c>
      <c r="B938" s="549"/>
      <c r="C938" s="549"/>
      <c r="D938" s="549"/>
      <c r="E938" s="549"/>
      <c r="F938" s="549"/>
      <c r="G938" s="549"/>
      <c r="H938" s="549"/>
      <c r="I938" s="549"/>
      <c r="J938" s="550"/>
      <c r="K938" s="449"/>
    </row>
    <row r="939" spans="1:20" s="26" customFormat="1" x14ac:dyDescent="0.3">
      <c r="A939" s="629" t="s">
        <v>595</v>
      </c>
      <c r="B939" s="630"/>
      <c r="C939" s="630"/>
      <c r="D939" s="630"/>
      <c r="E939" s="630"/>
      <c r="F939" s="630"/>
      <c r="G939" s="630"/>
      <c r="H939" s="630"/>
      <c r="I939" s="631"/>
      <c r="J939" s="380">
        <v>2545533</v>
      </c>
      <c r="K939" s="449"/>
    </row>
    <row r="940" spans="1:20" x14ac:dyDescent="0.3">
      <c r="A940" s="632" t="s">
        <v>597</v>
      </c>
      <c r="B940" s="633"/>
      <c r="C940" s="633"/>
      <c r="D940" s="633"/>
      <c r="E940" s="633"/>
      <c r="F940" s="633"/>
      <c r="G940" s="633"/>
      <c r="H940" s="633"/>
      <c r="I940" s="634"/>
      <c r="J940" s="381">
        <v>0</v>
      </c>
    </row>
    <row r="941" spans="1:20" ht="21" thickBot="1" x14ac:dyDescent="0.35">
      <c r="A941" s="635" t="s">
        <v>598</v>
      </c>
      <c r="B941" s="636"/>
      <c r="C941" s="636"/>
      <c r="D941" s="636"/>
      <c r="E941" s="636"/>
      <c r="F941" s="636"/>
      <c r="G941" s="636"/>
      <c r="H941" s="636"/>
      <c r="I941" s="637"/>
      <c r="J941" s="382">
        <v>0</v>
      </c>
      <c r="K941" s="451"/>
    </row>
    <row r="942" spans="1:20" ht="21" thickBot="1" x14ac:dyDescent="0.35">
      <c r="A942" s="638" t="s">
        <v>599</v>
      </c>
      <c r="B942" s="639"/>
      <c r="C942" s="639"/>
      <c r="D942" s="639"/>
      <c r="E942" s="639"/>
      <c r="F942" s="639"/>
      <c r="G942" s="639"/>
      <c r="H942" s="639"/>
      <c r="I942" s="640"/>
      <c r="J942" s="403">
        <f>+J939+J940+J941</f>
        <v>2545533</v>
      </c>
    </row>
    <row r="943" spans="1:20" ht="27.75" customHeight="1" x14ac:dyDescent="0.3">
      <c r="A943" s="667" t="s">
        <v>628</v>
      </c>
      <c r="B943" s="667"/>
      <c r="C943" s="667"/>
      <c r="D943" s="667"/>
      <c r="E943" s="667"/>
      <c r="F943" s="667"/>
      <c r="G943" s="667"/>
      <c r="H943" s="667"/>
      <c r="I943" s="667"/>
      <c r="J943" s="667"/>
    </row>
    <row r="944" spans="1:20" s="402" customFormat="1" ht="24" customHeight="1" x14ac:dyDescent="0.3">
      <c r="A944" s="651" t="s">
        <v>50</v>
      </c>
      <c r="B944" s="651" t="s">
        <v>51</v>
      </c>
      <c r="C944" s="704" t="s">
        <v>52</v>
      </c>
      <c r="D944" s="705"/>
      <c r="E944" s="647" t="s">
        <v>94</v>
      </c>
      <c r="F944" s="651" t="s">
        <v>95</v>
      </c>
      <c r="G944" s="651" t="s">
        <v>55</v>
      </c>
      <c r="H944" s="654" t="s">
        <v>96</v>
      </c>
      <c r="I944" s="50" t="s">
        <v>97</v>
      </c>
      <c r="J944" s="656" t="s">
        <v>252</v>
      </c>
      <c r="K944" s="449"/>
    </row>
    <row r="945" spans="1:16" s="401" customFormat="1" ht="24" customHeight="1" x14ac:dyDescent="0.3">
      <c r="A945" s="653"/>
      <c r="B945" s="653"/>
      <c r="C945" s="25" t="s">
        <v>59</v>
      </c>
      <c r="D945" s="25" t="s">
        <v>60</v>
      </c>
      <c r="E945" s="706"/>
      <c r="F945" s="653"/>
      <c r="G945" s="653"/>
      <c r="H945" s="655"/>
      <c r="I945" s="51" t="s">
        <v>98</v>
      </c>
      <c r="J945" s="657"/>
      <c r="K945" s="449"/>
      <c r="M945" s="5"/>
      <c r="N945" s="5"/>
      <c r="O945" s="411"/>
    </row>
    <row r="946" spans="1:16" s="401" customFormat="1" ht="24" customHeight="1" x14ac:dyDescent="0.3">
      <c r="A946" s="168" t="s">
        <v>548</v>
      </c>
      <c r="B946" s="67">
        <v>11</v>
      </c>
      <c r="C946" s="95">
        <v>460</v>
      </c>
      <c r="D946" s="67"/>
      <c r="E946" s="67"/>
      <c r="F946" s="67" t="s">
        <v>100</v>
      </c>
      <c r="G946" s="489" t="s">
        <v>105</v>
      </c>
      <c r="H946" s="489" t="s">
        <v>549</v>
      </c>
      <c r="I946" s="87">
        <v>452.62</v>
      </c>
      <c r="J946" s="266">
        <f>I946*168</f>
        <v>76040.160000000003</v>
      </c>
      <c r="K946" s="449"/>
      <c r="M946" s="404"/>
      <c r="N946" s="404"/>
      <c r="O946" s="5"/>
    </row>
    <row r="947" spans="1:16" s="401" customFormat="1" ht="24" customHeight="1" thickBot="1" x14ac:dyDescent="0.35">
      <c r="A947" s="527"/>
      <c r="B947" s="518"/>
      <c r="C947" s="481"/>
      <c r="D947" s="518"/>
      <c r="E947" s="518"/>
      <c r="F947" s="518"/>
      <c r="G947" s="154"/>
      <c r="H947" s="154"/>
      <c r="I947" s="170"/>
      <c r="J947" s="276"/>
      <c r="K947" s="449"/>
      <c r="O947" s="404"/>
      <c r="P947" s="411"/>
    </row>
    <row r="948" spans="1:16" s="401" customFormat="1" ht="24" customHeight="1" thickBot="1" x14ac:dyDescent="0.35">
      <c r="A948" s="448" t="s">
        <v>686</v>
      </c>
      <c r="B948" s="495"/>
      <c r="C948" s="551"/>
      <c r="D948" s="495"/>
      <c r="E948" s="495"/>
      <c r="F948" s="495"/>
      <c r="G948" s="552"/>
      <c r="H948" s="553"/>
      <c r="I948" s="170"/>
      <c r="J948" s="341"/>
      <c r="K948" s="449"/>
      <c r="P948" s="5"/>
    </row>
    <row r="949" spans="1:16" ht="24.75" customHeight="1" x14ac:dyDescent="0.3">
      <c r="A949" s="629" t="s">
        <v>595</v>
      </c>
      <c r="B949" s="630"/>
      <c r="C949" s="630"/>
      <c r="D949" s="630"/>
      <c r="E949" s="630"/>
      <c r="F949" s="630"/>
      <c r="G949" s="630"/>
      <c r="H949" s="630"/>
      <c r="I949" s="631"/>
      <c r="J949" s="380">
        <v>76040.160000000003</v>
      </c>
      <c r="K949" s="453"/>
    </row>
    <row r="950" spans="1:16" ht="19.5" customHeight="1" x14ac:dyDescent="0.3">
      <c r="A950" s="632" t="s">
        <v>597</v>
      </c>
      <c r="B950" s="633"/>
      <c r="C950" s="633"/>
      <c r="D950" s="633"/>
      <c r="E950" s="633"/>
      <c r="F950" s="633"/>
      <c r="G950" s="633"/>
      <c r="H950" s="633"/>
      <c r="I950" s="634"/>
      <c r="J950" s="381">
        <v>0</v>
      </c>
      <c r="K950" s="453"/>
    </row>
    <row r="951" spans="1:16" ht="21" customHeight="1" thickBot="1" x14ac:dyDescent="0.35">
      <c r="A951" s="635" t="s">
        <v>598</v>
      </c>
      <c r="B951" s="636"/>
      <c r="C951" s="636"/>
      <c r="D951" s="636"/>
      <c r="E951" s="636"/>
      <c r="F951" s="636"/>
      <c r="G951" s="636"/>
      <c r="H951" s="636"/>
      <c r="I951" s="637"/>
      <c r="J951" s="382">
        <v>0</v>
      </c>
    </row>
    <row r="952" spans="1:16" ht="24.95" customHeight="1" thickBot="1" x14ac:dyDescent="0.35">
      <c r="A952" s="638" t="s">
        <v>599</v>
      </c>
      <c r="B952" s="639"/>
      <c r="C952" s="639"/>
      <c r="D952" s="639"/>
      <c r="E952" s="639"/>
      <c r="F952" s="639"/>
      <c r="G952" s="639"/>
      <c r="H952" s="639"/>
      <c r="I952" s="640"/>
      <c r="J952" s="403">
        <f>+J949+J950+J951</f>
        <v>76040.160000000003</v>
      </c>
    </row>
    <row r="953" spans="1:16" ht="14.25" customHeight="1" x14ac:dyDescent="0.3">
      <c r="F953" s="542"/>
      <c r="H953" s="542"/>
      <c r="I953" s="542"/>
      <c r="J953" s="542"/>
    </row>
    <row r="954" spans="1:16" ht="26.45" customHeight="1" x14ac:dyDescent="0.4">
      <c r="A954" s="666" t="s">
        <v>347</v>
      </c>
      <c r="B954" s="666"/>
      <c r="C954" s="666"/>
      <c r="D954" s="666"/>
      <c r="E954" s="666"/>
      <c r="F954" s="666"/>
      <c r="G954" s="666"/>
      <c r="H954" s="666"/>
      <c r="I954" s="666"/>
      <c r="J954" s="666"/>
    </row>
    <row r="955" spans="1:16" s="401" customFormat="1" x14ac:dyDescent="0.3">
      <c r="A955" s="667" t="s">
        <v>471</v>
      </c>
      <c r="B955" s="668"/>
      <c r="C955" s="668"/>
      <c r="D955" s="668"/>
      <c r="E955" s="668"/>
      <c r="F955" s="668"/>
      <c r="G955" s="668"/>
      <c r="H955" s="668"/>
      <c r="I955" s="668"/>
      <c r="J955" s="668"/>
      <c r="K955" s="449"/>
      <c r="L955" s="401">
        <v>76040.160000000003</v>
      </c>
      <c r="M955" s="5"/>
      <c r="N955" s="5"/>
      <c r="O955" s="411"/>
    </row>
    <row r="956" spans="1:16" s="401" customFormat="1" x14ac:dyDescent="0.3">
      <c r="A956" s="667" t="s">
        <v>473</v>
      </c>
      <c r="B956" s="668"/>
      <c r="C956" s="668"/>
      <c r="D956" s="668"/>
      <c r="E956" s="668"/>
      <c r="F956" s="668"/>
      <c r="G956" s="668"/>
      <c r="H956" s="668"/>
      <c r="I956" s="668"/>
      <c r="J956" s="668"/>
      <c r="K956" s="449"/>
      <c r="M956" s="404"/>
      <c r="N956" s="404"/>
      <c r="O956" s="5"/>
    </row>
    <row r="957" spans="1:16" s="401" customFormat="1" x14ac:dyDescent="0.3">
      <c r="A957" s="823" t="s">
        <v>474</v>
      </c>
      <c r="B957" s="823"/>
      <c r="C957" s="823"/>
      <c r="D957" s="823"/>
      <c r="E957" s="823"/>
      <c r="F957" s="823"/>
      <c r="G957" s="823"/>
      <c r="H957" s="26"/>
      <c r="I957" s="5"/>
      <c r="J957" s="26"/>
      <c r="K957" s="449"/>
      <c r="O957" s="404"/>
      <c r="P957" s="411"/>
    </row>
    <row r="958" spans="1:16" s="401" customFormat="1" ht="24" customHeight="1" x14ac:dyDescent="0.3">
      <c r="A958" s="117"/>
      <c r="B958" s="117"/>
      <c r="C958" s="117"/>
      <c r="D958" s="117"/>
      <c r="E958" s="117"/>
      <c r="F958" s="117"/>
      <c r="G958" s="117"/>
      <c r="H958" s="26"/>
      <c r="I958" s="5"/>
      <c r="J958" s="26"/>
      <c r="K958" s="449"/>
      <c r="P958" s="5"/>
    </row>
    <row r="959" spans="1:16" ht="27.75" customHeight="1" x14ac:dyDescent="0.3">
      <c r="A959" s="652" t="s">
        <v>50</v>
      </c>
      <c r="B959" s="652" t="s">
        <v>51</v>
      </c>
      <c r="C959" s="716" t="s">
        <v>52</v>
      </c>
      <c r="D959" s="891"/>
      <c r="E959" s="729" t="s">
        <v>53</v>
      </c>
      <c r="F959" s="651" t="s">
        <v>54</v>
      </c>
      <c r="G959" s="651" t="s">
        <v>55</v>
      </c>
      <c r="H959" s="678" t="s">
        <v>56</v>
      </c>
      <c r="I959" s="680" t="s">
        <v>57</v>
      </c>
      <c r="J959" s="682" t="s">
        <v>58</v>
      </c>
    </row>
    <row r="960" spans="1:16" ht="24.95" customHeight="1" x14ac:dyDescent="0.3">
      <c r="A960" s="653"/>
      <c r="B960" s="653"/>
      <c r="C960" s="25" t="s">
        <v>59</v>
      </c>
      <c r="D960" s="25" t="s">
        <v>60</v>
      </c>
      <c r="E960" s="706"/>
      <c r="F960" s="653"/>
      <c r="G960" s="653"/>
      <c r="H960" s="679"/>
      <c r="I960" s="681"/>
      <c r="J960" s="683"/>
    </row>
    <row r="961" spans="1:11" ht="24.95" customHeight="1" x14ac:dyDescent="0.3">
      <c r="A961" s="647" t="s">
        <v>331</v>
      </c>
      <c r="B961" s="651">
        <v>11</v>
      </c>
      <c r="C961" s="521">
        <v>459</v>
      </c>
      <c r="D961" s="25"/>
      <c r="E961" s="521" t="s">
        <v>348</v>
      </c>
      <c r="F961" s="25" t="s">
        <v>349</v>
      </c>
      <c r="G961" s="521">
        <v>2</v>
      </c>
      <c r="H961" s="34">
        <v>34.31</v>
      </c>
      <c r="I961" s="35">
        <v>26.4</v>
      </c>
      <c r="J961" s="34">
        <f>H961*75</f>
        <v>2573.25</v>
      </c>
    </row>
    <row r="962" spans="1:11" s="26" customFormat="1" ht="24" customHeight="1" x14ac:dyDescent="0.3">
      <c r="A962" s="648"/>
      <c r="B962" s="652"/>
      <c r="C962" s="521">
        <v>463</v>
      </c>
      <c r="D962" s="25"/>
      <c r="E962" s="521" t="s">
        <v>350</v>
      </c>
      <c r="F962" s="25" t="s">
        <v>91</v>
      </c>
      <c r="G962" s="521">
        <v>3</v>
      </c>
      <c r="H962" s="171">
        <v>10.69</v>
      </c>
      <c r="I962" s="526">
        <v>9.6199999999999992</v>
      </c>
      <c r="J962" s="34">
        <f>H962*75</f>
        <v>801.75</v>
      </c>
      <c r="K962" s="449"/>
    </row>
    <row r="963" spans="1:11" s="26" customFormat="1" x14ac:dyDescent="0.3">
      <c r="A963" s="648"/>
      <c r="B963" s="652"/>
      <c r="C963" s="521">
        <v>464</v>
      </c>
      <c r="D963" s="25"/>
      <c r="E963" s="521" t="s">
        <v>547</v>
      </c>
      <c r="F963" s="25" t="s">
        <v>91</v>
      </c>
      <c r="G963" s="521">
        <v>3</v>
      </c>
      <c r="H963" s="171">
        <v>16.010000000000002</v>
      </c>
      <c r="I963" s="526">
        <v>14.41</v>
      </c>
      <c r="J963" s="34">
        <f>H963*75</f>
        <v>1200.7500000000002</v>
      </c>
      <c r="K963" s="449"/>
    </row>
    <row r="964" spans="1:11" x14ac:dyDescent="0.3">
      <c r="A964" s="648"/>
      <c r="B964" s="652"/>
      <c r="C964" s="521">
        <v>465</v>
      </c>
      <c r="D964" s="25"/>
      <c r="E964" s="521" t="s">
        <v>351</v>
      </c>
      <c r="F964" s="25" t="s">
        <v>91</v>
      </c>
      <c r="G964" s="521">
        <v>3</v>
      </c>
      <c r="H964" s="171">
        <v>24.14</v>
      </c>
      <c r="I964" s="526">
        <v>21.73</v>
      </c>
      <c r="J964" s="34">
        <f>H964*75</f>
        <v>1810.5</v>
      </c>
    </row>
    <row r="965" spans="1:11" x14ac:dyDescent="0.3">
      <c r="A965" s="649"/>
      <c r="B965" s="653"/>
      <c r="C965" s="521">
        <v>356</v>
      </c>
      <c r="D965" s="25"/>
      <c r="E965" s="521" t="s">
        <v>352</v>
      </c>
      <c r="F965" s="25" t="s">
        <v>91</v>
      </c>
      <c r="G965" s="521">
        <v>2</v>
      </c>
      <c r="H965" s="171">
        <v>12.42</v>
      </c>
      <c r="I965" s="526">
        <v>10.51</v>
      </c>
      <c r="J965" s="34">
        <f>H965*75</f>
        <v>931.5</v>
      </c>
    </row>
    <row r="966" spans="1:11" x14ac:dyDescent="0.3">
      <c r="A966" s="650" t="s">
        <v>160</v>
      </c>
      <c r="B966" s="650"/>
      <c r="C966" s="650"/>
      <c r="D966" s="650"/>
      <c r="E966" s="650"/>
      <c r="F966" s="650"/>
      <c r="G966" s="650"/>
      <c r="H966" s="650"/>
      <c r="I966" s="650"/>
      <c r="J966" s="44">
        <f>SUM(J961:J965)</f>
        <v>7317.75</v>
      </c>
    </row>
    <row r="967" spans="1:11" ht="14.25" customHeight="1" thickBot="1" x14ac:dyDescent="0.35">
      <c r="A967" s="100"/>
      <c r="B967" s="100"/>
      <c r="C967" s="100"/>
      <c r="D967" s="100"/>
      <c r="E967" s="100"/>
      <c r="F967" s="100"/>
      <c r="G967" s="100"/>
      <c r="H967" s="100"/>
      <c r="I967" s="100"/>
      <c r="J967" s="101"/>
    </row>
    <row r="968" spans="1:11" ht="40.5" customHeight="1" thickTop="1" thickBot="1" x14ac:dyDescent="0.55000000000000004">
      <c r="A968" s="663" t="s">
        <v>353</v>
      </c>
      <c r="B968" s="664"/>
      <c r="C968" s="664"/>
      <c r="D968" s="664"/>
      <c r="E968" s="664"/>
      <c r="F968" s="664"/>
      <c r="G968" s="664"/>
      <c r="H968" s="664"/>
      <c r="I968" s="664"/>
      <c r="J968" s="665"/>
    </row>
    <row r="969" spans="1:11" ht="26.25" customHeight="1" thickTop="1" x14ac:dyDescent="0.4">
      <c r="A969" s="666" t="s">
        <v>354</v>
      </c>
      <c r="B969" s="666"/>
      <c r="C969" s="666"/>
      <c r="D969" s="666"/>
      <c r="E969" s="666"/>
      <c r="F969" s="666"/>
      <c r="G969" s="666"/>
      <c r="H969" s="666"/>
      <c r="I969" s="666"/>
      <c r="J969" s="666"/>
    </row>
    <row r="970" spans="1:11" ht="20.100000000000001" customHeight="1" x14ac:dyDescent="0.3">
      <c r="A970" s="667" t="s">
        <v>475</v>
      </c>
      <c r="B970" s="668"/>
      <c r="C970" s="668"/>
      <c r="D970" s="668"/>
      <c r="E970" s="668"/>
      <c r="F970" s="668"/>
      <c r="G970" s="668"/>
      <c r="H970" s="668"/>
      <c r="I970" s="668"/>
      <c r="J970" s="668"/>
    </row>
    <row r="971" spans="1:11" ht="20.100000000000001" customHeight="1" x14ac:dyDescent="0.3">
      <c r="A971" s="667" t="s">
        <v>630</v>
      </c>
      <c r="B971" s="667"/>
      <c r="C971" s="667"/>
      <c r="D971" s="667"/>
      <c r="E971" s="667"/>
      <c r="F971" s="667"/>
      <c r="G971" s="667"/>
      <c r="H971" s="667"/>
      <c r="I971" s="667"/>
      <c r="J971" s="667"/>
    </row>
    <row r="972" spans="1:11" ht="20.100000000000001" customHeight="1" x14ac:dyDescent="0.3">
      <c r="A972" s="667" t="s">
        <v>629</v>
      </c>
      <c r="B972" s="667"/>
      <c r="C972" s="667"/>
      <c r="D972" s="667"/>
      <c r="E972" s="667"/>
      <c r="F972" s="667"/>
      <c r="G972" s="667"/>
      <c r="H972" s="667"/>
      <c r="I972" s="667"/>
      <c r="J972" s="667"/>
    </row>
    <row r="973" spans="1:11" ht="20.100000000000001" customHeight="1" x14ac:dyDescent="0.3">
      <c r="A973" s="494"/>
      <c r="B973" s="494"/>
      <c r="C973" s="494"/>
      <c r="D973" s="494"/>
      <c r="E973" s="494"/>
      <c r="F973" s="494"/>
      <c r="G973" s="494"/>
      <c r="H973" s="494"/>
      <c r="I973" s="494"/>
      <c r="J973" s="494"/>
    </row>
    <row r="974" spans="1:11" ht="20.100000000000001" customHeight="1" x14ac:dyDescent="0.3">
      <c r="A974" s="651" t="s">
        <v>50</v>
      </c>
      <c r="B974" s="651" t="s">
        <v>51</v>
      </c>
      <c r="C974" s="704" t="s">
        <v>52</v>
      </c>
      <c r="D974" s="705"/>
      <c r="E974" s="647" t="s">
        <v>94</v>
      </c>
      <c r="F974" s="651" t="s">
        <v>95</v>
      </c>
      <c r="G974" s="651" t="s">
        <v>55</v>
      </c>
      <c r="H974" s="654" t="s">
        <v>96</v>
      </c>
      <c r="I974" s="50" t="s">
        <v>97</v>
      </c>
      <c r="J974" s="656" t="s">
        <v>355</v>
      </c>
    </row>
    <row r="975" spans="1:11" ht="41.25" customHeight="1" x14ac:dyDescent="0.3">
      <c r="A975" s="653"/>
      <c r="B975" s="653"/>
      <c r="C975" s="25" t="s">
        <v>59</v>
      </c>
      <c r="D975" s="25" t="s">
        <v>60</v>
      </c>
      <c r="E975" s="706"/>
      <c r="F975" s="653"/>
      <c r="G975" s="653"/>
      <c r="H975" s="655"/>
      <c r="I975" s="51" t="s">
        <v>98</v>
      </c>
      <c r="J975" s="657"/>
    </row>
    <row r="976" spans="1:11" s="24" customFormat="1" ht="28.5" customHeight="1" x14ac:dyDescent="0.3">
      <c r="A976" s="144" t="s">
        <v>356</v>
      </c>
      <c r="B976" s="489">
        <v>8</v>
      </c>
      <c r="C976" s="490">
        <v>528</v>
      </c>
      <c r="D976" s="142"/>
      <c r="E976" s="142"/>
      <c r="F976" s="489" t="s">
        <v>100</v>
      </c>
      <c r="G976" s="489" t="s">
        <v>105</v>
      </c>
      <c r="H976" s="489" t="s">
        <v>357</v>
      </c>
      <c r="I976" s="87">
        <v>3699.07</v>
      </c>
      <c r="J976" s="488">
        <f>I976*100</f>
        <v>369907</v>
      </c>
      <c r="K976" s="449"/>
    </row>
    <row r="977" spans="1:17" s="26" customFormat="1" ht="19.5" customHeight="1" x14ac:dyDescent="0.2">
      <c r="A977" s="172"/>
      <c r="B977" s="173"/>
      <c r="C977" s="174"/>
      <c r="D977" s="175"/>
      <c r="E977" s="175"/>
      <c r="F977" s="173"/>
      <c r="G977" s="173"/>
      <c r="H977" s="173"/>
      <c r="I977" s="176"/>
      <c r="J977" s="147"/>
      <c r="K977" s="452"/>
    </row>
    <row r="978" spans="1:17" ht="18" customHeight="1" x14ac:dyDescent="0.3">
      <c r="A978" s="626" t="s">
        <v>263</v>
      </c>
      <c r="B978" s="627"/>
      <c r="C978" s="627"/>
      <c r="D978" s="627"/>
      <c r="E978" s="627"/>
      <c r="F978" s="627"/>
      <c r="G978" s="627"/>
      <c r="H978" s="627"/>
      <c r="I978" s="628"/>
      <c r="J978" s="44">
        <v>823559</v>
      </c>
    </row>
    <row r="979" spans="1:17" s="57" customFormat="1" ht="22.5" customHeight="1" x14ac:dyDescent="0.3">
      <c r="A979" s="100"/>
      <c r="B979" s="100"/>
      <c r="C979" s="100"/>
      <c r="D979" s="100"/>
      <c r="E979" s="100"/>
      <c r="F979" s="100"/>
      <c r="G979" s="100"/>
      <c r="H979" s="100"/>
      <c r="I979" s="100"/>
      <c r="J979" s="101"/>
      <c r="K979" s="449"/>
    </row>
    <row r="980" spans="1:17" ht="45" customHeight="1" x14ac:dyDescent="0.3">
      <c r="A980" s="658" t="s">
        <v>573</v>
      </c>
      <c r="B980" s="659"/>
      <c r="C980" s="659"/>
      <c r="D980" s="659"/>
      <c r="E980" s="659"/>
      <c r="F980" s="659"/>
      <c r="G980" s="659"/>
      <c r="H980" s="659"/>
      <c r="I980" s="659"/>
      <c r="J980" s="659"/>
    </row>
    <row r="981" spans="1:17" ht="31.5" customHeight="1" thickBot="1" x14ac:dyDescent="0.35">
      <c r="A981" s="420"/>
      <c r="B981" s="545"/>
      <c r="C981" s="545"/>
      <c r="D981" s="545"/>
      <c r="E981" s="545"/>
      <c r="F981" s="545"/>
      <c r="G981" s="545"/>
      <c r="H981" s="545"/>
      <c r="I981" s="545"/>
      <c r="J981" s="545"/>
    </row>
    <row r="982" spans="1:17" s="26" customFormat="1" ht="22.5" customHeight="1" thickBot="1" x14ac:dyDescent="0.35">
      <c r="A982" s="448" t="s">
        <v>685</v>
      </c>
      <c r="B982" s="404"/>
      <c r="C982" s="404"/>
      <c r="D982" s="404"/>
      <c r="E982" s="404"/>
      <c r="F982" s="404"/>
      <c r="G982" s="404"/>
      <c r="H982" s="404"/>
      <c r="I982" s="404"/>
      <c r="J982" s="404"/>
      <c r="K982" s="449"/>
    </row>
    <row r="983" spans="1:17" s="26" customFormat="1" ht="22.5" customHeight="1" x14ac:dyDescent="0.3">
      <c r="A983" s="629" t="s">
        <v>595</v>
      </c>
      <c r="B983" s="630"/>
      <c r="C983" s="630"/>
      <c r="D983" s="630"/>
      <c r="E983" s="630"/>
      <c r="F983" s="630"/>
      <c r="G983" s="630"/>
      <c r="H983" s="630"/>
      <c r="I983" s="631"/>
      <c r="J983" s="380">
        <v>817862.39000000013</v>
      </c>
      <c r="K983" s="449"/>
    </row>
    <row r="984" spans="1:17" s="26" customFormat="1" ht="22.5" customHeight="1" x14ac:dyDescent="0.3">
      <c r="A984" s="632" t="s">
        <v>597</v>
      </c>
      <c r="B984" s="633"/>
      <c r="C984" s="633"/>
      <c r="D984" s="633"/>
      <c r="E984" s="633"/>
      <c r="F984" s="633"/>
      <c r="G984" s="633"/>
      <c r="H984" s="633"/>
      <c r="I984" s="634"/>
      <c r="J984" s="381">
        <v>5696.91</v>
      </c>
      <c r="K984" s="449"/>
    </row>
    <row r="985" spans="1:17" s="26" customFormat="1" ht="22.5" customHeight="1" thickBot="1" x14ac:dyDescent="0.35">
      <c r="A985" s="635" t="s">
        <v>598</v>
      </c>
      <c r="B985" s="636"/>
      <c r="C985" s="636"/>
      <c r="D985" s="636"/>
      <c r="E985" s="636"/>
      <c r="F985" s="636"/>
      <c r="G985" s="636"/>
      <c r="H985" s="636"/>
      <c r="I985" s="637"/>
      <c r="J985" s="382">
        <v>0</v>
      </c>
      <c r="K985" s="449"/>
    </row>
    <row r="986" spans="1:17" s="26" customFormat="1" ht="22.5" customHeight="1" thickBot="1" x14ac:dyDescent="0.35">
      <c r="A986" s="638" t="s">
        <v>599</v>
      </c>
      <c r="B986" s="639"/>
      <c r="C986" s="639"/>
      <c r="D986" s="639"/>
      <c r="E986" s="639"/>
      <c r="F986" s="639"/>
      <c r="G986" s="639"/>
      <c r="H986" s="639"/>
      <c r="I986" s="640"/>
      <c r="J986" s="403">
        <f>+J983+J984+J985</f>
        <v>823559.30000000016</v>
      </c>
      <c r="K986" s="449"/>
    </row>
    <row r="987" spans="1:17" s="26" customFormat="1" ht="21" thickBot="1" x14ac:dyDescent="0.35">
      <c r="A987" s="420"/>
      <c r="B987" s="545"/>
      <c r="C987" s="545"/>
      <c r="D987" s="545"/>
      <c r="E987" s="545"/>
      <c r="F987" s="545"/>
      <c r="G987" s="545"/>
      <c r="H987" s="545"/>
      <c r="I987" s="545"/>
      <c r="J987" s="545"/>
      <c r="K987" s="449"/>
    </row>
    <row r="988" spans="1:17" s="5" customFormat="1" ht="38.25" customHeight="1" thickTop="1" thickBot="1" x14ac:dyDescent="0.35">
      <c r="A988" s="660" t="s">
        <v>358</v>
      </c>
      <c r="B988" s="661"/>
      <c r="C988" s="661"/>
      <c r="D988" s="661"/>
      <c r="E988" s="661"/>
      <c r="F988" s="661"/>
      <c r="G988" s="661"/>
      <c r="H988" s="661"/>
      <c r="I988" s="661"/>
      <c r="J988" s="662"/>
      <c r="K988" s="449"/>
    </row>
    <row r="989" spans="1:17" s="401" customFormat="1" ht="26.45" customHeight="1" thickTop="1" x14ac:dyDescent="0.4">
      <c r="A989" s="666" t="s">
        <v>195</v>
      </c>
      <c r="B989" s="666"/>
      <c r="C989" s="666"/>
      <c r="D989" s="666"/>
      <c r="E989" s="666"/>
      <c r="F989" s="666"/>
      <c r="G989" s="666"/>
      <c r="H989" s="666"/>
      <c r="I989" s="666"/>
      <c r="J989" s="666"/>
      <c r="K989" s="449"/>
      <c r="L989" s="5">
        <v>817862.39000000013</v>
      </c>
      <c r="P989" s="5"/>
      <c r="Q989" s="5"/>
    </row>
    <row r="990" spans="1:17" s="401" customFormat="1" x14ac:dyDescent="0.3">
      <c r="A990" s="667" t="s">
        <v>471</v>
      </c>
      <c r="B990" s="668"/>
      <c r="C990" s="668"/>
      <c r="D990" s="668"/>
      <c r="E990" s="668"/>
      <c r="F990" s="668"/>
      <c r="G990" s="668"/>
      <c r="H990" s="668"/>
      <c r="I990" s="668"/>
      <c r="J990" s="668"/>
      <c r="K990" s="449"/>
      <c r="L990" s="5"/>
      <c r="P990" s="5"/>
      <c r="Q990" s="5"/>
    </row>
    <row r="991" spans="1:17" s="401" customFormat="1" x14ac:dyDescent="0.3">
      <c r="A991" s="667" t="s">
        <v>688</v>
      </c>
      <c r="B991" s="668"/>
      <c r="C991" s="668"/>
      <c r="D991" s="668"/>
      <c r="E991" s="668"/>
      <c r="F991" s="668"/>
      <c r="G991" s="668"/>
      <c r="H991" s="668"/>
      <c r="I991" s="668"/>
      <c r="J991" s="668"/>
      <c r="K991" s="449"/>
      <c r="L991" s="5"/>
      <c r="M991" s="5"/>
      <c r="N991" s="5"/>
      <c r="O991" s="5"/>
      <c r="P991" s="5"/>
      <c r="Q991" s="5"/>
    </row>
    <row r="992" spans="1:17" s="401" customFormat="1" ht="29.25" customHeight="1" x14ac:dyDescent="0.3">
      <c r="A992" s="843" t="s">
        <v>687</v>
      </c>
      <c r="B992" s="893"/>
      <c r="C992" s="893"/>
      <c r="D992" s="893"/>
      <c r="E992" s="893"/>
      <c r="F992" s="893"/>
      <c r="G992" s="893"/>
      <c r="H992" s="893"/>
      <c r="I992" s="893"/>
      <c r="J992" s="893"/>
      <c r="K992" s="449"/>
      <c r="L992" s="5"/>
      <c r="M992" s="5"/>
      <c r="N992" s="5"/>
      <c r="P992" s="5"/>
      <c r="Q992" s="5"/>
    </row>
    <row r="993" spans="1:17" s="26" customFormat="1" x14ac:dyDescent="0.3">
      <c r="A993" s="840"/>
      <c r="B993" s="840"/>
      <c r="C993" s="840"/>
      <c r="D993" s="840"/>
      <c r="E993" s="840"/>
      <c r="F993" s="840"/>
      <c r="G993" s="840"/>
      <c r="H993" s="840"/>
      <c r="I993" s="840"/>
      <c r="J993" s="840"/>
      <c r="K993" s="449"/>
    </row>
    <row r="994" spans="1:17" s="26" customFormat="1" x14ac:dyDescent="0.3">
      <c r="A994" s="651" t="s">
        <v>50</v>
      </c>
      <c r="B994" s="651" t="s">
        <v>51</v>
      </c>
      <c r="C994" s="704" t="s">
        <v>52</v>
      </c>
      <c r="D994" s="705"/>
      <c r="E994" s="647" t="s">
        <v>94</v>
      </c>
      <c r="F994" s="651" t="s">
        <v>95</v>
      </c>
      <c r="G994" s="651" t="s">
        <v>55</v>
      </c>
      <c r="H994" s="654" t="s">
        <v>96</v>
      </c>
      <c r="I994" s="50" t="s">
        <v>97</v>
      </c>
      <c r="J994" s="656" t="s">
        <v>355</v>
      </c>
      <c r="K994" s="449"/>
    </row>
    <row r="995" spans="1:17" ht="30" customHeight="1" x14ac:dyDescent="0.3">
      <c r="A995" s="653"/>
      <c r="B995" s="653"/>
      <c r="C995" s="25" t="s">
        <v>59</v>
      </c>
      <c r="D995" s="25" t="s">
        <v>60</v>
      </c>
      <c r="E995" s="706"/>
      <c r="F995" s="653"/>
      <c r="G995" s="653"/>
      <c r="H995" s="655"/>
      <c r="I995" s="51" t="s">
        <v>98</v>
      </c>
      <c r="J995" s="657"/>
    </row>
    <row r="996" spans="1:17" ht="30" x14ac:dyDescent="0.3">
      <c r="A996" s="144" t="s">
        <v>359</v>
      </c>
      <c r="B996" s="91">
        <v>27</v>
      </c>
      <c r="C996" s="398" t="s">
        <v>360</v>
      </c>
      <c r="D996" s="142"/>
      <c r="E996" s="142">
        <v>1</v>
      </c>
      <c r="F996" s="142" t="s">
        <v>119</v>
      </c>
      <c r="G996" s="142" t="s">
        <v>105</v>
      </c>
      <c r="H996" s="137" t="s">
        <v>361</v>
      </c>
      <c r="I996" s="35">
        <v>1983.19</v>
      </c>
      <c r="J996" s="147">
        <f>I996*100</f>
        <v>198319</v>
      </c>
    </row>
    <row r="997" spans="1:17" x14ac:dyDescent="0.3">
      <c r="A997" s="172"/>
      <c r="B997" s="511"/>
      <c r="C997" s="177"/>
      <c r="D997" s="175"/>
      <c r="E997" s="175"/>
      <c r="F997" s="175"/>
      <c r="G997" s="175"/>
      <c r="H997" s="178"/>
      <c r="I997" s="176"/>
      <c r="J997" s="147"/>
    </row>
    <row r="998" spans="1:17" ht="33" customHeight="1" x14ac:dyDescent="0.3">
      <c r="A998" s="626" t="s">
        <v>263</v>
      </c>
      <c r="B998" s="627"/>
      <c r="C998" s="627"/>
      <c r="D998" s="627"/>
      <c r="E998" s="627"/>
      <c r="F998" s="627"/>
      <c r="G998" s="627"/>
      <c r="H998" s="627"/>
      <c r="I998" s="628"/>
      <c r="J998" s="354">
        <v>729880.98</v>
      </c>
    </row>
    <row r="999" spans="1:17" s="26" customFormat="1" ht="33" customHeight="1" x14ac:dyDescent="0.3">
      <c r="A999" s="832" t="s">
        <v>574</v>
      </c>
      <c r="B999" s="892"/>
      <c r="C999" s="892"/>
      <c r="D999" s="892"/>
      <c r="E999" s="892"/>
      <c r="F999" s="892"/>
      <c r="G999" s="892"/>
      <c r="H999" s="892"/>
      <c r="I999" s="892"/>
      <c r="J999" s="892"/>
      <c r="K999" s="449"/>
    </row>
    <row r="1000" spans="1:17" s="26" customFormat="1" ht="36" customHeight="1" thickBot="1" x14ac:dyDescent="0.35">
      <c r="A1000" s="481"/>
      <c r="B1000" s="495"/>
      <c r="C1000" s="495"/>
      <c r="D1000" s="495"/>
      <c r="E1000" s="495"/>
      <c r="F1000" s="495"/>
      <c r="G1000" s="495"/>
      <c r="H1000" s="495"/>
      <c r="I1000" s="495"/>
      <c r="J1000" s="495"/>
      <c r="K1000" s="449"/>
    </row>
    <row r="1001" spans="1:17" s="26" customFormat="1" ht="21.75" customHeight="1" thickBot="1" x14ac:dyDescent="0.35">
      <c r="A1001" s="448" t="s">
        <v>689</v>
      </c>
      <c r="B1001" s="404"/>
      <c r="C1001" s="404"/>
      <c r="D1001" s="404"/>
      <c r="E1001" s="404"/>
      <c r="F1001" s="404"/>
      <c r="G1001" s="404"/>
      <c r="H1001" s="404"/>
      <c r="I1001" s="404"/>
      <c r="J1001" s="404"/>
      <c r="K1001" s="449"/>
    </row>
    <row r="1002" spans="1:17" s="26" customFormat="1" ht="21.75" customHeight="1" x14ac:dyDescent="0.3">
      <c r="A1002" s="629" t="s">
        <v>595</v>
      </c>
      <c r="B1002" s="630"/>
      <c r="C1002" s="630"/>
      <c r="D1002" s="630"/>
      <c r="E1002" s="630"/>
      <c r="F1002" s="630"/>
      <c r="G1002" s="630"/>
      <c r="H1002" s="630"/>
      <c r="I1002" s="631"/>
      <c r="J1002" s="380">
        <v>719308.98492699466</v>
      </c>
      <c r="K1002" s="449"/>
    </row>
    <row r="1003" spans="1:17" s="26" customFormat="1" ht="30.75" customHeight="1" x14ac:dyDescent="0.3">
      <c r="A1003" s="632" t="s">
        <v>597</v>
      </c>
      <c r="B1003" s="633"/>
      <c r="C1003" s="633"/>
      <c r="D1003" s="633"/>
      <c r="E1003" s="633"/>
      <c r="F1003" s="633"/>
      <c r="G1003" s="633"/>
      <c r="H1003" s="633"/>
      <c r="I1003" s="634"/>
      <c r="J1003" s="381">
        <v>10572.19</v>
      </c>
      <c r="K1003" s="449"/>
    </row>
    <row r="1004" spans="1:17" s="26" customFormat="1" ht="33" customHeight="1" thickBot="1" x14ac:dyDescent="0.35">
      <c r="A1004" s="635" t="s">
        <v>598</v>
      </c>
      <c r="B1004" s="636"/>
      <c r="C1004" s="636"/>
      <c r="D1004" s="636"/>
      <c r="E1004" s="636"/>
      <c r="F1004" s="636"/>
      <c r="G1004" s="636"/>
      <c r="H1004" s="636"/>
      <c r="I1004" s="637"/>
      <c r="J1004" s="382">
        <v>0</v>
      </c>
      <c r="K1004" s="449"/>
    </row>
    <row r="1005" spans="1:17" s="26" customFormat="1" ht="18" customHeight="1" x14ac:dyDescent="0.3">
      <c r="A1005" s="641" t="s">
        <v>599</v>
      </c>
      <c r="B1005" s="642"/>
      <c r="C1005" s="642"/>
      <c r="D1005" s="642"/>
      <c r="E1005" s="642"/>
      <c r="F1005" s="642"/>
      <c r="G1005" s="642"/>
      <c r="H1005" s="642"/>
      <c r="I1005" s="643"/>
      <c r="J1005" s="383">
        <f>+J1002+J1003+J1004</f>
        <v>729881.1749269946</v>
      </c>
      <c r="K1005" s="449"/>
    </row>
    <row r="1006" spans="1:17" s="26" customFormat="1" ht="45" customHeight="1" thickBot="1" x14ac:dyDescent="0.35">
      <c r="A1006" s="644" t="s">
        <v>631</v>
      </c>
      <c r="B1006" s="645"/>
      <c r="C1006" s="645"/>
      <c r="D1006" s="645"/>
      <c r="E1006" s="645"/>
      <c r="F1006" s="645"/>
      <c r="G1006" s="645"/>
      <c r="H1006" s="645"/>
      <c r="I1006" s="645"/>
      <c r="J1006" s="646"/>
      <c r="K1006" s="449"/>
    </row>
    <row r="1007" spans="1:17" s="5" customFormat="1" ht="45" customHeight="1" thickTop="1" thickBot="1" x14ac:dyDescent="0.55000000000000004">
      <c r="A1007" s="663" t="s">
        <v>362</v>
      </c>
      <c r="B1007" s="664"/>
      <c r="C1007" s="664"/>
      <c r="D1007" s="664"/>
      <c r="E1007" s="664"/>
      <c r="F1007" s="664"/>
      <c r="G1007" s="664"/>
      <c r="H1007" s="664"/>
      <c r="I1007" s="664"/>
      <c r="J1007" s="665"/>
      <c r="K1007" s="449"/>
    </row>
    <row r="1008" spans="1:17" s="401" customFormat="1" ht="26.45" customHeight="1" thickTop="1" x14ac:dyDescent="0.4">
      <c r="A1008" s="666" t="s">
        <v>209</v>
      </c>
      <c r="B1008" s="666"/>
      <c r="C1008" s="666"/>
      <c r="D1008" s="666"/>
      <c r="E1008" s="666"/>
      <c r="F1008" s="666"/>
      <c r="G1008" s="666"/>
      <c r="H1008" s="666"/>
      <c r="I1008" s="666"/>
      <c r="J1008" s="666"/>
      <c r="K1008" s="449"/>
      <c r="M1008" s="5"/>
      <c r="N1008" s="5"/>
      <c r="O1008" s="5"/>
      <c r="Q1008" s="5"/>
    </row>
    <row r="1009" spans="1:18" s="401" customFormat="1" ht="34.5" customHeight="1" x14ac:dyDescent="0.3">
      <c r="A1009" s="843" t="s">
        <v>476</v>
      </c>
      <c r="B1009" s="667"/>
      <c r="C1009" s="667"/>
      <c r="D1009" s="667"/>
      <c r="E1009" s="667"/>
      <c r="F1009" s="667"/>
      <c r="G1009" s="667"/>
      <c r="H1009" s="667"/>
      <c r="I1009" s="667"/>
      <c r="J1009" s="667"/>
      <c r="K1009" s="449"/>
      <c r="M1009" s="5"/>
      <c r="N1009" s="5"/>
      <c r="O1009" s="5"/>
    </row>
    <row r="1010" spans="1:18" s="401" customFormat="1" ht="24" customHeight="1" x14ac:dyDescent="0.3">
      <c r="A1010" s="478" t="s">
        <v>477</v>
      </c>
      <c r="B1010" s="478"/>
      <c r="C1010" s="478"/>
      <c r="D1010" s="478"/>
      <c r="E1010" s="478"/>
      <c r="F1010" s="478"/>
      <c r="G1010" s="478"/>
      <c r="H1010" s="478"/>
      <c r="I1010" s="478"/>
      <c r="J1010" s="478"/>
      <c r="K1010" s="449"/>
      <c r="L1010" s="57"/>
      <c r="M1010" s="5"/>
      <c r="N1010" s="5"/>
      <c r="O1010" s="5"/>
      <c r="P1010" s="5"/>
      <c r="Q1010" s="57"/>
    </row>
    <row r="1011" spans="1:18" s="401" customFormat="1" ht="24" customHeight="1" x14ac:dyDescent="0.3">
      <c r="A1011" s="667" t="s">
        <v>478</v>
      </c>
      <c r="B1011" s="667"/>
      <c r="C1011" s="667"/>
      <c r="D1011" s="667"/>
      <c r="E1011" s="667"/>
      <c r="F1011" s="667"/>
      <c r="G1011" s="667"/>
      <c r="H1011" s="667"/>
      <c r="I1011" s="667"/>
      <c r="J1011" s="667"/>
      <c r="K1011" s="449"/>
      <c r="M1011" s="5"/>
      <c r="N1011" s="5"/>
      <c r="O1011" s="5"/>
      <c r="P1011" s="5"/>
      <c r="R1011" s="411"/>
    </row>
    <row r="1012" spans="1:18" ht="16.5" customHeight="1" x14ac:dyDescent="0.3">
      <c r="A1012" s="478"/>
      <c r="B1012" s="478"/>
      <c r="C1012" s="478"/>
      <c r="D1012" s="478"/>
      <c r="E1012" s="478"/>
      <c r="F1012" s="478"/>
      <c r="G1012" s="478"/>
      <c r="H1012" s="478"/>
      <c r="I1012" s="478"/>
      <c r="J1012" s="478"/>
      <c r="M1012" s="26"/>
      <c r="N1012" s="26"/>
      <c r="O1012" s="26"/>
      <c r="P1012" s="26"/>
      <c r="R1012" s="24"/>
    </row>
    <row r="1013" spans="1:18" x14ac:dyDescent="0.3">
      <c r="A1013" s="691" t="s">
        <v>50</v>
      </c>
      <c r="B1013" s="691" t="s">
        <v>51</v>
      </c>
      <c r="C1013" s="691" t="s">
        <v>52</v>
      </c>
      <c r="D1013" s="691"/>
      <c r="E1013" s="728" t="s">
        <v>53</v>
      </c>
      <c r="F1013" s="651" t="s">
        <v>54</v>
      </c>
      <c r="G1013" s="651" t="s">
        <v>55</v>
      </c>
      <c r="H1013" s="678" t="s">
        <v>56</v>
      </c>
      <c r="I1013" s="680" t="s">
        <v>57</v>
      </c>
      <c r="J1013" s="682" t="s">
        <v>58</v>
      </c>
    </row>
    <row r="1014" spans="1:18" x14ac:dyDescent="0.3">
      <c r="A1014" s="651"/>
      <c r="B1014" s="651"/>
      <c r="C1014" s="119" t="s">
        <v>59</v>
      </c>
      <c r="D1014" s="119" t="s">
        <v>60</v>
      </c>
      <c r="E1014" s="647"/>
      <c r="F1014" s="653"/>
      <c r="G1014" s="653"/>
      <c r="H1014" s="679"/>
      <c r="I1014" s="681"/>
      <c r="J1014" s="683"/>
    </row>
    <row r="1015" spans="1:18" s="26" customFormat="1" ht="30" x14ac:dyDescent="0.3">
      <c r="A1015" s="521" t="s">
        <v>363</v>
      </c>
      <c r="B1015" s="521">
        <v>4</v>
      </c>
      <c r="C1015" s="521">
        <v>524</v>
      </c>
      <c r="D1015" s="25"/>
      <c r="E1015" s="38">
        <v>9.8611111111111108E-2</v>
      </c>
      <c r="F1015" s="398" t="s">
        <v>364</v>
      </c>
      <c r="G1015" s="521">
        <v>1</v>
      </c>
      <c r="H1015" s="34">
        <v>2.06</v>
      </c>
      <c r="I1015" s="35">
        <v>1.38</v>
      </c>
      <c r="J1015" s="179" t="s">
        <v>365</v>
      </c>
      <c r="K1015" s="449"/>
    </row>
    <row r="1016" spans="1:18" s="26" customFormat="1" ht="31.5" customHeight="1" x14ac:dyDescent="0.3">
      <c r="A1016" s="734" t="s">
        <v>160</v>
      </c>
      <c r="B1016" s="726"/>
      <c r="C1016" s="726"/>
      <c r="D1016" s="726"/>
      <c r="E1016" s="726"/>
      <c r="F1016" s="726"/>
      <c r="G1016" s="726"/>
      <c r="H1016" s="726"/>
      <c r="I1016" s="727"/>
      <c r="J1016" s="44">
        <f>SUM(J1015)</f>
        <v>0</v>
      </c>
      <c r="K1016" s="449"/>
    </row>
    <row r="1017" spans="1:18" s="26" customFormat="1" ht="19.5" customHeight="1" x14ac:dyDescent="0.3">
      <c r="A1017" s="494"/>
      <c r="B1017" s="494"/>
      <c r="C1017" s="494"/>
      <c r="D1017" s="494"/>
      <c r="E1017" s="494"/>
      <c r="F1017" s="494"/>
      <c r="G1017" s="494"/>
      <c r="H1017" s="494"/>
      <c r="I1017" s="494"/>
      <c r="J1017" s="494"/>
      <c r="K1017" s="449"/>
    </row>
    <row r="1018" spans="1:18" s="26" customFormat="1" ht="23.25" customHeight="1" x14ac:dyDescent="0.4">
      <c r="A1018" s="666" t="s">
        <v>195</v>
      </c>
      <c r="B1018" s="666"/>
      <c r="C1018" s="666"/>
      <c r="D1018" s="666"/>
      <c r="E1018" s="666"/>
      <c r="F1018" s="666"/>
      <c r="G1018" s="666"/>
      <c r="H1018" s="666"/>
      <c r="I1018" s="666"/>
      <c r="J1018" s="666"/>
      <c r="K1018" s="449"/>
    </row>
    <row r="1019" spans="1:18" s="26" customFormat="1" ht="20.100000000000001" customHeight="1" x14ac:dyDescent="0.3">
      <c r="A1019" s="667" t="s">
        <v>479</v>
      </c>
      <c r="B1019" s="668"/>
      <c r="C1019" s="668"/>
      <c r="D1019" s="668"/>
      <c r="E1019" s="668"/>
      <c r="F1019" s="668"/>
      <c r="G1019" s="668"/>
      <c r="H1019" s="668"/>
      <c r="I1019" s="668"/>
      <c r="J1019" s="668"/>
      <c r="K1019" s="449"/>
    </row>
    <row r="1020" spans="1:18" s="26" customFormat="1" ht="20.100000000000001" customHeight="1" x14ac:dyDescent="0.3">
      <c r="A1020" s="667" t="s">
        <v>632</v>
      </c>
      <c r="B1020" s="667"/>
      <c r="C1020" s="667"/>
      <c r="D1020" s="667"/>
      <c r="E1020" s="667"/>
      <c r="F1020" s="667"/>
      <c r="G1020" s="667"/>
      <c r="H1020" s="667"/>
      <c r="I1020" s="667"/>
      <c r="J1020" s="667"/>
      <c r="K1020" s="449"/>
    </row>
    <row r="1021" spans="1:18" s="26" customFormat="1" ht="24" customHeight="1" x14ac:dyDescent="0.3">
      <c r="A1021" s="667" t="s">
        <v>480</v>
      </c>
      <c r="B1021" s="668"/>
      <c r="C1021" s="668"/>
      <c r="D1021" s="668"/>
      <c r="E1021" s="668"/>
      <c r="F1021" s="668"/>
      <c r="G1021" s="668"/>
      <c r="H1021" s="668"/>
      <c r="I1021" s="668"/>
      <c r="J1021" s="668"/>
      <c r="K1021" s="449"/>
    </row>
    <row r="1022" spans="1:18" s="26" customFormat="1" ht="21" customHeight="1" x14ac:dyDescent="0.3">
      <c r="A1022" s="478"/>
      <c r="B1022" s="494"/>
      <c r="C1022" s="494"/>
      <c r="D1022" s="494"/>
      <c r="E1022" s="494"/>
      <c r="F1022" s="494"/>
      <c r="G1022" s="494"/>
      <c r="H1022" s="494"/>
      <c r="I1022" s="494"/>
      <c r="J1022" s="494"/>
      <c r="K1022" s="449"/>
    </row>
    <row r="1023" spans="1:18" s="26" customFormat="1" ht="24.75" customHeight="1" x14ac:dyDescent="0.3">
      <c r="A1023" s="651" t="s">
        <v>50</v>
      </c>
      <c r="B1023" s="651" t="s">
        <v>51</v>
      </c>
      <c r="C1023" s="704" t="s">
        <v>52</v>
      </c>
      <c r="D1023" s="705"/>
      <c r="E1023" s="647" t="s">
        <v>94</v>
      </c>
      <c r="F1023" s="651" t="s">
        <v>95</v>
      </c>
      <c r="G1023" s="651" t="s">
        <v>55</v>
      </c>
      <c r="H1023" s="654" t="s">
        <v>96</v>
      </c>
      <c r="I1023" s="50" t="s">
        <v>97</v>
      </c>
      <c r="J1023" s="656" t="s">
        <v>252</v>
      </c>
      <c r="K1023" s="449"/>
    </row>
    <row r="1024" spans="1:18" s="26" customFormat="1" ht="27" customHeight="1" x14ac:dyDescent="0.3">
      <c r="A1024" s="653"/>
      <c r="B1024" s="653"/>
      <c r="C1024" s="25" t="s">
        <v>59</v>
      </c>
      <c r="D1024" s="25" t="s">
        <v>60</v>
      </c>
      <c r="E1024" s="706"/>
      <c r="F1024" s="653"/>
      <c r="G1024" s="653"/>
      <c r="H1024" s="655"/>
      <c r="I1024" s="51" t="s">
        <v>98</v>
      </c>
      <c r="J1024" s="657"/>
      <c r="K1024" s="449"/>
    </row>
    <row r="1025" spans="1:15" x14ac:dyDescent="0.3">
      <c r="A1025" s="508" t="s">
        <v>366</v>
      </c>
      <c r="B1025" s="512">
        <v>4</v>
      </c>
      <c r="C1025" s="91">
        <v>524</v>
      </c>
      <c r="D1025" s="398">
        <v>1</v>
      </c>
      <c r="E1025" s="91"/>
      <c r="F1025" s="91" t="s">
        <v>119</v>
      </c>
      <c r="G1025" s="142" t="s">
        <v>105</v>
      </c>
      <c r="H1025" s="137" t="s">
        <v>367</v>
      </c>
      <c r="I1025" s="141">
        <v>1515.91</v>
      </c>
      <c r="J1025" s="138">
        <f>I1025*100</f>
        <v>151591</v>
      </c>
    </row>
    <row r="1026" spans="1:15" s="26" customFormat="1" x14ac:dyDescent="0.3">
      <c r="A1026" s="504" t="s">
        <v>368</v>
      </c>
      <c r="B1026" s="91"/>
      <c r="C1026" s="91"/>
      <c r="D1026" s="398">
        <v>2</v>
      </c>
      <c r="E1026" s="91"/>
      <c r="F1026" s="91" t="s">
        <v>119</v>
      </c>
      <c r="G1026" s="142" t="s">
        <v>105</v>
      </c>
      <c r="H1026" s="137" t="s">
        <v>369</v>
      </c>
      <c r="I1026" s="141">
        <v>1083.32</v>
      </c>
      <c r="J1026" s="138">
        <f>I1026*100</f>
        <v>108332</v>
      </c>
      <c r="K1026" s="449"/>
    </row>
    <row r="1027" spans="1:15" x14ac:dyDescent="0.3">
      <c r="A1027" s="505"/>
      <c r="B1027" s="91"/>
      <c r="C1027" s="91">
        <v>511</v>
      </c>
      <c r="D1027" s="398"/>
      <c r="E1027" s="91"/>
      <c r="F1027" s="91"/>
      <c r="G1027" s="142"/>
      <c r="H1027" s="137"/>
      <c r="I1027" s="141"/>
      <c r="J1027" s="138"/>
    </row>
    <row r="1028" spans="1:15" s="545" customFormat="1" x14ac:dyDescent="0.3">
      <c r="A1028" s="895" t="s">
        <v>586</v>
      </c>
      <c r="B1028" s="895"/>
      <c r="C1028" s="895"/>
      <c r="D1028" s="895"/>
      <c r="E1028" s="895"/>
      <c r="F1028" s="895"/>
      <c r="G1028" s="895"/>
      <c r="H1028" s="895"/>
      <c r="I1028" s="895"/>
      <c r="J1028" s="99">
        <v>18426.43</v>
      </c>
      <c r="K1028" s="449"/>
    </row>
    <row r="1029" spans="1:15" x14ac:dyDescent="0.3">
      <c r="A1029" s="650" t="s">
        <v>160</v>
      </c>
      <c r="B1029" s="650"/>
      <c r="C1029" s="650"/>
      <c r="D1029" s="650"/>
      <c r="E1029" s="650"/>
      <c r="F1029" s="650"/>
      <c r="G1029" s="650"/>
      <c r="H1029" s="650"/>
      <c r="I1029" s="650"/>
      <c r="J1029" s="44">
        <v>278349.43</v>
      </c>
      <c r="K1029" s="455"/>
    </row>
    <row r="1030" spans="1:15" ht="32.25" customHeight="1" thickBot="1" x14ac:dyDescent="0.35">
      <c r="A1030" s="760" t="s">
        <v>575</v>
      </c>
      <c r="B1030" s="871"/>
      <c r="C1030" s="871"/>
      <c r="D1030" s="871"/>
      <c r="E1030" s="871"/>
      <c r="F1030" s="871"/>
      <c r="G1030" s="871"/>
      <c r="H1030" s="871"/>
      <c r="I1030" s="871"/>
      <c r="J1030" s="871"/>
    </row>
    <row r="1031" spans="1:15" ht="35.25" customHeight="1" thickBot="1" x14ac:dyDescent="0.35">
      <c r="A1031" s="448" t="s">
        <v>690</v>
      </c>
      <c r="B1031" s="404"/>
      <c r="C1031" s="404"/>
      <c r="D1031" s="404"/>
      <c r="E1031" s="404"/>
      <c r="F1031" s="404"/>
      <c r="G1031" s="404"/>
      <c r="H1031" s="404"/>
      <c r="I1031" s="404"/>
      <c r="J1031" s="404"/>
    </row>
    <row r="1032" spans="1:15" ht="21" customHeight="1" x14ac:dyDescent="0.3">
      <c r="A1032" s="629" t="s">
        <v>595</v>
      </c>
      <c r="B1032" s="630"/>
      <c r="C1032" s="630"/>
      <c r="D1032" s="630"/>
      <c r="E1032" s="630"/>
      <c r="F1032" s="630"/>
      <c r="G1032" s="630"/>
      <c r="H1032" s="630"/>
      <c r="I1032" s="631"/>
      <c r="J1032" s="380">
        <v>351505.73008929542</v>
      </c>
      <c r="K1032" s="449" t="s">
        <v>596</v>
      </c>
    </row>
    <row r="1033" spans="1:15" ht="21" customHeight="1" x14ac:dyDescent="0.3">
      <c r="A1033" s="632" t="s">
        <v>597</v>
      </c>
      <c r="B1033" s="633"/>
      <c r="C1033" s="633"/>
      <c r="D1033" s="633"/>
      <c r="E1033" s="633"/>
      <c r="F1033" s="633"/>
      <c r="G1033" s="633"/>
      <c r="H1033" s="633"/>
      <c r="I1033" s="634"/>
      <c r="J1033" s="381">
        <v>18426.43</v>
      </c>
    </row>
    <row r="1034" spans="1:15" ht="21" customHeight="1" thickBot="1" x14ac:dyDescent="0.35">
      <c r="A1034" s="635" t="s">
        <v>598</v>
      </c>
      <c r="B1034" s="636"/>
      <c r="C1034" s="636"/>
      <c r="D1034" s="636"/>
      <c r="E1034" s="636"/>
      <c r="F1034" s="636"/>
      <c r="G1034" s="636"/>
      <c r="H1034" s="636"/>
      <c r="I1034" s="637"/>
      <c r="J1034" s="382">
        <v>0</v>
      </c>
    </row>
    <row r="1035" spans="1:15" ht="25.5" customHeight="1" x14ac:dyDescent="0.2">
      <c r="A1035" s="641" t="s">
        <v>599</v>
      </c>
      <c r="B1035" s="642"/>
      <c r="C1035" s="642"/>
      <c r="D1035" s="642"/>
      <c r="E1035" s="642"/>
      <c r="F1035" s="642"/>
      <c r="G1035" s="642"/>
      <c r="H1035" s="642"/>
      <c r="I1035" s="643"/>
      <c r="J1035" s="383">
        <f>+J1032+J1033+J1034</f>
        <v>369932.16008929542</v>
      </c>
      <c r="K1035" s="542"/>
    </row>
    <row r="1036" spans="1:15" ht="36" customHeight="1" x14ac:dyDescent="0.3">
      <c r="A1036" s="644" t="s">
        <v>724</v>
      </c>
      <c r="B1036" s="645"/>
      <c r="C1036" s="645"/>
      <c r="D1036" s="645"/>
      <c r="E1036" s="645"/>
      <c r="F1036" s="645"/>
      <c r="G1036" s="645"/>
      <c r="H1036" s="645"/>
      <c r="I1036" s="645"/>
      <c r="J1036" s="646"/>
    </row>
    <row r="1037" spans="1:15" ht="15.75" customHeight="1" x14ac:dyDescent="0.3">
      <c r="A1037" s="479"/>
      <c r="B1037" s="587"/>
      <c r="C1037" s="587"/>
      <c r="D1037" s="587"/>
      <c r="E1037" s="587"/>
      <c r="F1037" s="587"/>
      <c r="G1037" s="587"/>
      <c r="H1037" s="587"/>
      <c r="I1037" s="587"/>
      <c r="J1037" s="587"/>
    </row>
    <row r="1038" spans="1:15" s="5" customFormat="1" ht="26.45" customHeight="1" x14ac:dyDescent="0.4">
      <c r="A1038" s="666" t="s">
        <v>195</v>
      </c>
      <c r="B1038" s="666"/>
      <c r="C1038" s="666"/>
      <c r="D1038" s="666"/>
      <c r="E1038" s="666"/>
      <c r="F1038" s="666"/>
      <c r="G1038" s="666"/>
      <c r="H1038" s="666"/>
      <c r="I1038" s="666"/>
      <c r="J1038" s="666"/>
      <c r="K1038" s="449"/>
    </row>
    <row r="1039" spans="1:15" s="401" customFormat="1" ht="24" customHeight="1" x14ac:dyDescent="0.25">
      <c r="A1039" s="667" t="s">
        <v>417</v>
      </c>
      <c r="B1039" s="668"/>
      <c r="C1039" s="668"/>
      <c r="D1039" s="668"/>
      <c r="E1039" s="668"/>
      <c r="F1039" s="668"/>
      <c r="G1039" s="668"/>
      <c r="H1039" s="668"/>
      <c r="I1039" s="668"/>
      <c r="J1039" s="668"/>
      <c r="K1039" s="584"/>
      <c r="L1039" s="408">
        <v>351505.73008929542</v>
      </c>
      <c r="M1039" s="407"/>
      <c r="N1039" s="5"/>
      <c r="O1039" s="5"/>
    </row>
    <row r="1040" spans="1:15" s="401" customFormat="1" ht="24" customHeight="1" x14ac:dyDescent="0.3">
      <c r="A1040" s="667" t="s">
        <v>634</v>
      </c>
      <c r="B1040" s="667"/>
      <c r="C1040" s="667"/>
      <c r="D1040" s="667"/>
      <c r="E1040" s="667"/>
      <c r="F1040" s="667"/>
      <c r="G1040" s="667"/>
      <c r="H1040" s="667"/>
      <c r="I1040" s="667"/>
      <c r="J1040" s="667"/>
      <c r="K1040" s="449"/>
      <c r="L1040" s="5"/>
      <c r="M1040" s="407"/>
      <c r="N1040" s="5"/>
      <c r="O1040" s="5"/>
    </row>
    <row r="1041" spans="1:19" s="401" customFormat="1" ht="24" customHeight="1" x14ac:dyDescent="0.3">
      <c r="A1041" s="667" t="s">
        <v>435</v>
      </c>
      <c r="B1041" s="668"/>
      <c r="C1041" s="668"/>
      <c r="D1041" s="668"/>
      <c r="E1041" s="668"/>
      <c r="F1041" s="668"/>
      <c r="G1041" s="668"/>
      <c r="H1041" s="668"/>
      <c r="I1041" s="668"/>
      <c r="J1041" s="668"/>
      <c r="K1041" s="449"/>
      <c r="L1041" s="5"/>
      <c r="M1041" s="5"/>
      <c r="N1041" s="5"/>
      <c r="O1041" s="5"/>
    </row>
    <row r="1042" spans="1:19" s="401" customFormat="1" ht="24" customHeight="1" x14ac:dyDescent="0.3">
      <c r="A1042" s="478"/>
      <c r="B1042" s="494"/>
      <c r="C1042" s="494"/>
      <c r="D1042" s="494"/>
      <c r="E1042" s="494"/>
      <c r="F1042" s="494"/>
      <c r="G1042" s="494"/>
      <c r="H1042" s="494"/>
      <c r="I1042" s="494"/>
      <c r="J1042" s="494"/>
      <c r="K1042" s="449"/>
      <c r="L1042" s="5"/>
      <c r="M1042" s="5"/>
      <c r="N1042" s="5"/>
      <c r="O1042" s="5"/>
    </row>
    <row r="1043" spans="1:19" s="417" customFormat="1" ht="71.25" customHeight="1" x14ac:dyDescent="0.3">
      <c r="A1043" s="651" t="s">
        <v>50</v>
      </c>
      <c r="B1043" s="651" t="s">
        <v>51</v>
      </c>
      <c r="C1043" s="704" t="s">
        <v>52</v>
      </c>
      <c r="D1043" s="705"/>
      <c r="E1043" s="647" t="s">
        <v>94</v>
      </c>
      <c r="F1043" s="651" t="s">
        <v>95</v>
      </c>
      <c r="G1043" s="651" t="s">
        <v>55</v>
      </c>
      <c r="H1043" s="654" t="s">
        <v>96</v>
      </c>
      <c r="I1043" s="50" t="s">
        <v>97</v>
      </c>
      <c r="J1043" s="656" t="s">
        <v>252</v>
      </c>
      <c r="K1043" s="449"/>
      <c r="L1043" s="418"/>
      <c r="M1043" s="418"/>
      <c r="N1043" s="418"/>
      <c r="O1043" s="418"/>
      <c r="P1043" s="585"/>
      <c r="Q1043" s="585"/>
      <c r="R1043" s="585"/>
      <c r="S1043" s="585"/>
    </row>
    <row r="1044" spans="1:19" ht="21" customHeight="1" x14ac:dyDescent="0.3">
      <c r="A1044" s="653"/>
      <c r="B1044" s="653"/>
      <c r="C1044" s="25" t="s">
        <v>59</v>
      </c>
      <c r="D1044" s="25" t="s">
        <v>60</v>
      </c>
      <c r="E1044" s="706"/>
      <c r="F1044" s="653"/>
      <c r="G1044" s="653"/>
      <c r="H1044" s="655"/>
      <c r="I1044" s="51" t="s">
        <v>98</v>
      </c>
      <c r="J1044" s="657"/>
    </row>
    <row r="1045" spans="1:19" s="26" customFormat="1" ht="24.95" customHeight="1" x14ac:dyDescent="0.3">
      <c r="A1045" s="398" t="s">
        <v>370</v>
      </c>
      <c r="B1045" s="521">
        <v>4</v>
      </c>
      <c r="C1045" s="521">
        <v>611</v>
      </c>
      <c r="D1045" s="521"/>
      <c r="E1045" s="521"/>
      <c r="F1045" s="521" t="s">
        <v>100</v>
      </c>
      <c r="G1045" s="521" t="s">
        <v>105</v>
      </c>
      <c r="H1045" s="506" t="s">
        <v>371</v>
      </c>
      <c r="I1045" s="43">
        <v>8589.7199999999993</v>
      </c>
      <c r="J1045" s="34">
        <f>I1045*100</f>
        <v>858971.99999999988</v>
      </c>
      <c r="K1045" s="449"/>
    </row>
    <row r="1046" spans="1:19" ht="20.100000000000001" customHeight="1" x14ac:dyDescent="0.3">
      <c r="A1046" s="650" t="s">
        <v>160</v>
      </c>
      <c r="B1046" s="650"/>
      <c r="C1046" s="650"/>
      <c r="D1046" s="650"/>
      <c r="E1046" s="650"/>
      <c r="F1046" s="650"/>
      <c r="G1046" s="650"/>
      <c r="H1046" s="650"/>
      <c r="I1046" s="650"/>
      <c r="J1046" s="44">
        <v>858972</v>
      </c>
    </row>
    <row r="1047" spans="1:19" s="26" customFormat="1" ht="20.100000000000001" customHeight="1" x14ac:dyDescent="0.3">
      <c r="A1047" s="909" t="s">
        <v>372</v>
      </c>
      <c r="B1047" s="910"/>
      <c r="C1047" s="910"/>
      <c r="D1047" s="910"/>
      <c r="E1047" s="910"/>
      <c r="F1047" s="910"/>
      <c r="G1047" s="910"/>
      <c r="H1047" s="910"/>
      <c r="I1047" s="911"/>
      <c r="J1047" s="44">
        <v>2776.95</v>
      </c>
      <c r="K1047" s="449"/>
    </row>
    <row r="1048" spans="1:19" ht="18" customHeight="1" x14ac:dyDescent="0.3">
      <c r="A1048" s="650" t="s">
        <v>160</v>
      </c>
      <c r="B1048" s="650"/>
      <c r="C1048" s="650"/>
      <c r="D1048" s="650"/>
      <c r="E1048" s="650"/>
      <c r="F1048" s="650"/>
      <c r="G1048" s="650"/>
      <c r="H1048" s="650"/>
      <c r="I1048" s="650"/>
      <c r="J1048" s="44">
        <f>J1047+J1046</f>
        <v>861748.95</v>
      </c>
    </row>
    <row r="1049" spans="1:19" ht="29.25" customHeight="1" thickBot="1" x14ac:dyDescent="0.35">
      <c r="A1049" s="100"/>
      <c r="B1049" s="100"/>
      <c r="C1049" s="100"/>
      <c r="D1049" s="100"/>
      <c r="E1049" s="100"/>
      <c r="F1049" s="100"/>
      <c r="G1049" s="100"/>
      <c r="H1049" s="100"/>
      <c r="I1049" s="100"/>
      <c r="J1049" s="101"/>
    </row>
    <row r="1050" spans="1:19" ht="15.75" customHeight="1" thickBot="1" x14ac:dyDescent="0.35">
      <c r="A1050" s="448" t="s">
        <v>691</v>
      </c>
      <c r="B1050" s="404"/>
      <c r="C1050" s="404"/>
      <c r="D1050" s="404"/>
      <c r="E1050" s="404"/>
      <c r="F1050" s="404"/>
      <c r="G1050" s="404"/>
      <c r="H1050" s="404"/>
      <c r="I1050" s="404"/>
      <c r="J1050" s="404"/>
    </row>
    <row r="1051" spans="1:19" s="26" customFormat="1" x14ac:dyDescent="0.3">
      <c r="A1051" s="629" t="s">
        <v>595</v>
      </c>
      <c r="B1051" s="630"/>
      <c r="C1051" s="630"/>
      <c r="D1051" s="630"/>
      <c r="E1051" s="630"/>
      <c r="F1051" s="630"/>
      <c r="G1051" s="630"/>
      <c r="H1051" s="630"/>
      <c r="I1051" s="631"/>
      <c r="J1051" s="380">
        <v>904696.62029391562</v>
      </c>
      <c r="K1051" s="449" t="s">
        <v>596</v>
      </c>
    </row>
    <row r="1052" spans="1:19" ht="23.25" customHeight="1" x14ac:dyDescent="0.3">
      <c r="A1052" s="632" t="s">
        <v>597</v>
      </c>
      <c r="B1052" s="633"/>
      <c r="C1052" s="633"/>
      <c r="D1052" s="633"/>
      <c r="E1052" s="633"/>
      <c r="F1052" s="633"/>
      <c r="G1052" s="633"/>
      <c r="H1052" s="633"/>
      <c r="I1052" s="634"/>
      <c r="J1052" s="381">
        <v>0</v>
      </c>
    </row>
    <row r="1053" spans="1:19" ht="30" customHeight="1" thickBot="1" x14ac:dyDescent="0.35">
      <c r="A1053" s="635" t="s">
        <v>598</v>
      </c>
      <c r="B1053" s="636"/>
      <c r="C1053" s="636"/>
      <c r="D1053" s="636"/>
      <c r="E1053" s="636"/>
      <c r="F1053" s="636"/>
      <c r="G1053" s="636"/>
      <c r="H1053" s="636"/>
      <c r="I1053" s="637"/>
      <c r="J1053" s="382">
        <v>0</v>
      </c>
    </row>
    <row r="1054" spans="1:19" ht="21" customHeight="1" x14ac:dyDescent="0.2">
      <c r="A1054" s="641" t="s">
        <v>599</v>
      </c>
      <c r="B1054" s="642"/>
      <c r="C1054" s="642"/>
      <c r="D1054" s="642"/>
      <c r="E1054" s="642"/>
      <c r="F1054" s="642"/>
      <c r="G1054" s="642"/>
      <c r="H1054" s="642"/>
      <c r="I1054" s="643"/>
      <c r="J1054" s="383">
        <f>+J1051+J1052+J1053</f>
        <v>904696.62029391562</v>
      </c>
      <c r="K1054" s="542"/>
    </row>
    <row r="1055" spans="1:19" ht="57.75" customHeight="1" x14ac:dyDescent="0.3">
      <c r="A1055" s="669" t="s">
        <v>725</v>
      </c>
      <c r="B1055" s="670"/>
      <c r="C1055" s="670"/>
      <c r="D1055" s="670"/>
      <c r="E1055" s="670"/>
      <c r="F1055" s="670"/>
      <c r="G1055" s="670"/>
      <c r="H1055" s="670"/>
      <c r="I1055" s="670"/>
      <c r="J1055" s="671"/>
    </row>
    <row r="1056" spans="1:19" s="5" customFormat="1" ht="26.45" customHeight="1" x14ac:dyDescent="0.4">
      <c r="A1056" s="666" t="s">
        <v>195</v>
      </c>
      <c r="B1056" s="666"/>
      <c r="C1056" s="666"/>
      <c r="D1056" s="666"/>
      <c r="E1056" s="666"/>
      <c r="F1056" s="666"/>
      <c r="G1056" s="666"/>
      <c r="H1056" s="666"/>
      <c r="I1056" s="666"/>
      <c r="J1056" s="666"/>
      <c r="K1056" s="449"/>
    </row>
    <row r="1057" spans="1:17" s="401" customFormat="1" ht="24" customHeight="1" x14ac:dyDescent="0.3">
      <c r="A1057" s="667" t="s">
        <v>417</v>
      </c>
      <c r="B1057" s="667"/>
      <c r="C1057" s="667"/>
      <c r="D1057" s="667"/>
      <c r="E1057" s="667"/>
      <c r="F1057" s="667"/>
      <c r="G1057" s="667"/>
      <c r="H1057" s="667"/>
      <c r="I1057" s="667"/>
      <c r="J1057" s="667"/>
      <c r="K1057" s="449"/>
      <c r="L1057" s="408">
        <v>904696.62029391562</v>
      </c>
      <c r="M1057" s="401" t="s">
        <v>633</v>
      </c>
      <c r="P1057" s="5"/>
    </row>
    <row r="1058" spans="1:17" s="401" customFormat="1" ht="24" customHeight="1" x14ac:dyDescent="0.3">
      <c r="A1058" s="667" t="s">
        <v>693</v>
      </c>
      <c r="B1058" s="667"/>
      <c r="C1058" s="667"/>
      <c r="D1058" s="667"/>
      <c r="E1058" s="667"/>
      <c r="F1058" s="667"/>
      <c r="G1058" s="667"/>
      <c r="H1058" s="667"/>
      <c r="I1058" s="667"/>
      <c r="J1058" s="667"/>
      <c r="K1058" s="449"/>
      <c r="L1058" s="408"/>
    </row>
    <row r="1059" spans="1:17" s="401" customFormat="1" ht="24" customHeight="1" x14ac:dyDescent="0.3">
      <c r="A1059" s="667" t="s">
        <v>694</v>
      </c>
      <c r="B1059" s="667"/>
      <c r="C1059" s="667"/>
      <c r="D1059" s="667"/>
      <c r="E1059" s="667"/>
      <c r="F1059" s="667"/>
      <c r="G1059" s="667"/>
      <c r="H1059" s="667"/>
      <c r="I1059" s="667"/>
      <c r="J1059" s="667"/>
      <c r="K1059" s="449"/>
      <c r="L1059" s="408"/>
      <c r="Q1059" s="5"/>
    </row>
    <row r="1060" spans="1:17" s="401" customFormat="1" ht="24" customHeight="1" x14ac:dyDescent="0.3">
      <c r="A1060" s="478"/>
      <c r="B1060" s="494"/>
      <c r="C1060" s="494"/>
      <c r="D1060" s="494"/>
      <c r="E1060" s="494"/>
      <c r="F1060" s="494"/>
      <c r="G1060" s="494"/>
      <c r="H1060" s="494"/>
      <c r="I1060" s="494"/>
      <c r="J1060" s="494"/>
      <c r="K1060" s="449"/>
      <c r="L1060" s="5"/>
      <c r="Q1060" s="5"/>
    </row>
    <row r="1061" spans="1:17" s="401" customFormat="1" ht="93" customHeight="1" x14ac:dyDescent="0.3">
      <c r="A1061" s="651" t="s">
        <v>50</v>
      </c>
      <c r="B1061" s="651" t="s">
        <v>51</v>
      </c>
      <c r="C1061" s="704" t="s">
        <v>52</v>
      </c>
      <c r="D1061" s="705"/>
      <c r="E1061" s="647" t="s">
        <v>94</v>
      </c>
      <c r="F1061" s="651" t="s">
        <v>95</v>
      </c>
      <c r="G1061" s="651" t="s">
        <v>55</v>
      </c>
      <c r="H1061" s="654" t="s">
        <v>96</v>
      </c>
      <c r="I1061" s="50" t="s">
        <v>97</v>
      </c>
      <c r="J1061" s="656" t="s">
        <v>252</v>
      </c>
      <c r="K1061" s="449"/>
      <c r="P1061" s="5"/>
      <c r="Q1061" s="5"/>
    </row>
    <row r="1062" spans="1:17" ht="34.5" customHeight="1" x14ac:dyDescent="0.3">
      <c r="A1062" s="653"/>
      <c r="B1062" s="653"/>
      <c r="C1062" s="25" t="s">
        <v>59</v>
      </c>
      <c r="D1062" s="25" t="s">
        <v>60</v>
      </c>
      <c r="E1062" s="706"/>
      <c r="F1062" s="653"/>
      <c r="G1062" s="653"/>
      <c r="H1062" s="655"/>
      <c r="I1062" s="51" t="s">
        <v>98</v>
      </c>
      <c r="J1062" s="657"/>
    </row>
    <row r="1063" spans="1:17" x14ac:dyDescent="0.3">
      <c r="A1063" s="398" t="s">
        <v>373</v>
      </c>
      <c r="B1063" s="521">
        <v>3</v>
      </c>
      <c r="C1063" s="521">
        <v>241</v>
      </c>
      <c r="D1063" s="521"/>
      <c r="E1063" s="521"/>
      <c r="F1063" s="521" t="s">
        <v>119</v>
      </c>
      <c r="G1063" s="521" t="s">
        <v>105</v>
      </c>
      <c r="H1063" s="506" t="s">
        <v>374</v>
      </c>
      <c r="I1063" s="43">
        <v>2263.3200000000002</v>
      </c>
      <c r="J1063" s="34">
        <f>I1063*100</f>
        <v>226332.00000000003</v>
      </c>
    </row>
    <row r="1064" spans="1:17" ht="20.100000000000001" customHeight="1" x14ac:dyDescent="0.3">
      <c r="A1064" s="371"/>
      <c r="B1064" s="372"/>
      <c r="C1064" s="372"/>
      <c r="D1064" s="372"/>
      <c r="E1064" s="372"/>
      <c r="F1064" s="372"/>
      <c r="G1064" s="372"/>
      <c r="H1064" s="373"/>
      <c r="I1064" s="374" t="s">
        <v>587</v>
      </c>
      <c r="J1064" s="363">
        <v>28387.06</v>
      </c>
    </row>
    <row r="1065" spans="1:17" ht="20.100000000000001" customHeight="1" x14ac:dyDescent="0.3">
      <c r="A1065" s="894" t="s">
        <v>160</v>
      </c>
      <c r="B1065" s="894"/>
      <c r="C1065" s="894"/>
      <c r="D1065" s="894"/>
      <c r="E1065" s="894"/>
      <c r="F1065" s="894"/>
      <c r="G1065" s="894"/>
      <c r="H1065" s="894"/>
      <c r="I1065" s="894"/>
      <c r="J1065" s="44">
        <v>254719.06</v>
      </c>
    </row>
    <row r="1066" spans="1:17" ht="21" thickBot="1" x14ac:dyDescent="0.35">
      <c r="A1066" s="760" t="s">
        <v>576</v>
      </c>
      <c r="B1066" s="871"/>
      <c r="C1066" s="871"/>
      <c r="D1066" s="871"/>
      <c r="E1066" s="871"/>
      <c r="F1066" s="871"/>
      <c r="G1066" s="871"/>
      <c r="H1066" s="871"/>
      <c r="I1066" s="871"/>
      <c r="J1066" s="871"/>
    </row>
    <row r="1067" spans="1:17" ht="24" customHeight="1" thickBot="1" x14ac:dyDescent="0.35">
      <c r="A1067" s="448" t="s">
        <v>692</v>
      </c>
      <c r="B1067" s="404"/>
      <c r="C1067" s="404"/>
      <c r="D1067" s="404"/>
      <c r="E1067" s="404"/>
      <c r="F1067" s="404"/>
      <c r="G1067" s="404"/>
      <c r="H1067" s="404"/>
      <c r="I1067" s="404"/>
      <c r="J1067" s="404"/>
    </row>
    <row r="1068" spans="1:17" s="26" customFormat="1" ht="19.5" customHeight="1" x14ac:dyDescent="0.3">
      <c r="A1068" s="629" t="s">
        <v>595</v>
      </c>
      <c r="B1068" s="630"/>
      <c r="C1068" s="630"/>
      <c r="D1068" s="630"/>
      <c r="E1068" s="630"/>
      <c r="F1068" s="630"/>
      <c r="G1068" s="630"/>
      <c r="H1068" s="630"/>
      <c r="I1068" s="631"/>
      <c r="J1068" s="380">
        <v>237648.67502982539</v>
      </c>
      <c r="K1068" s="449" t="s">
        <v>596</v>
      </c>
    </row>
    <row r="1069" spans="1:17" ht="28.5" customHeight="1" x14ac:dyDescent="0.3">
      <c r="A1069" s="632" t="s">
        <v>597</v>
      </c>
      <c r="B1069" s="633"/>
      <c r="C1069" s="633"/>
      <c r="D1069" s="633"/>
      <c r="E1069" s="633"/>
      <c r="F1069" s="633"/>
      <c r="G1069" s="633"/>
      <c r="H1069" s="633"/>
      <c r="I1069" s="634"/>
      <c r="J1069" s="381">
        <v>28387.06</v>
      </c>
    </row>
    <row r="1070" spans="1:17" ht="21" thickBot="1" x14ac:dyDescent="0.35">
      <c r="A1070" s="635" t="s">
        <v>598</v>
      </c>
      <c r="B1070" s="636"/>
      <c r="C1070" s="636"/>
      <c r="D1070" s="636"/>
      <c r="E1070" s="636"/>
      <c r="F1070" s="636"/>
      <c r="G1070" s="636"/>
      <c r="H1070" s="636"/>
      <c r="I1070" s="637"/>
      <c r="J1070" s="382">
        <v>0</v>
      </c>
    </row>
    <row r="1071" spans="1:17" s="26" customFormat="1" ht="15" x14ac:dyDescent="0.2">
      <c r="A1071" s="641" t="s">
        <v>599</v>
      </c>
      <c r="B1071" s="642"/>
      <c r="C1071" s="642"/>
      <c r="D1071" s="642"/>
      <c r="E1071" s="642"/>
      <c r="F1071" s="642"/>
      <c r="G1071" s="642"/>
      <c r="H1071" s="642"/>
      <c r="I1071" s="643"/>
      <c r="J1071" s="383">
        <f>+J1068+J1069+J1070</f>
        <v>266035.73502982542</v>
      </c>
    </row>
    <row r="1072" spans="1:17" ht="40.5" customHeight="1" x14ac:dyDescent="0.3">
      <c r="A1072" s="669" t="s">
        <v>635</v>
      </c>
      <c r="B1072" s="670"/>
      <c r="C1072" s="670"/>
      <c r="D1072" s="670"/>
      <c r="E1072" s="670"/>
      <c r="F1072" s="670"/>
      <c r="G1072" s="670"/>
      <c r="H1072" s="670"/>
      <c r="I1072" s="670"/>
      <c r="J1072" s="671"/>
    </row>
    <row r="1073" spans="1:16" s="401" customFormat="1" ht="38.25" customHeight="1" x14ac:dyDescent="0.3">
      <c r="A1073" s="915" t="s">
        <v>375</v>
      </c>
      <c r="B1073" s="916"/>
      <c r="C1073" s="916"/>
      <c r="D1073" s="916"/>
      <c r="E1073" s="916"/>
      <c r="F1073" s="916"/>
      <c r="G1073" s="916"/>
      <c r="H1073" s="916"/>
      <c r="I1073" s="916"/>
      <c r="J1073" s="917"/>
      <c r="K1073" s="449"/>
      <c r="L1073" s="408">
        <v>237648.67502982539</v>
      </c>
      <c r="P1073" s="5"/>
    </row>
    <row r="1074" spans="1:16" s="401" customFormat="1" ht="26.45" customHeight="1" x14ac:dyDescent="0.4">
      <c r="A1074" s="738" t="s">
        <v>93</v>
      </c>
      <c r="B1074" s="738"/>
      <c r="C1074" s="738"/>
      <c r="D1074" s="738"/>
      <c r="E1074" s="738"/>
      <c r="F1074" s="738"/>
      <c r="G1074" s="738"/>
      <c r="H1074" s="738"/>
      <c r="I1074" s="738"/>
      <c r="J1074" s="738"/>
      <c r="K1074" s="449"/>
      <c r="L1074" s="5"/>
      <c r="M1074" s="5"/>
      <c r="N1074" s="5"/>
      <c r="O1074" s="5"/>
    </row>
    <row r="1075" spans="1:16" s="401" customFormat="1" ht="15" customHeight="1" x14ac:dyDescent="0.4">
      <c r="A1075" s="591"/>
      <c r="B1075" s="591"/>
      <c r="C1075" s="591"/>
      <c r="D1075" s="591"/>
      <c r="E1075" s="591"/>
      <c r="F1075" s="591"/>
      <c r="G1075" s="591"/>
      <c r="H1075" s="591"/>
      <c r="I1075" s="591"/>
      <c r="J1075" s="591"/>
      <c r="K1075" s="449"/>
    </row>
    <row r="1076" spans="1:16" ht="21.75" customHeight="1" x14ac:dyDescent="0.3">
      <c r="A1076" s="751" t="s">
        <v>704</v>
      </c>
      <c r="B1076" s="751"/>
      <c r="C1076" s="751"/>
      <c r="D1076" s="751"/>
      <c r="E1076" s="751"/>
      <c r="F1076" s="751"/>
      <c r="G1076" s="751"/>
      <c r="H1076" s="751"/>
      <c r="I1076" s="751"/>
      <c r="J1076" s="751"/>
    </row>
    <row r="1077" spans="1:16" ht="22.5" customHeight="1" x14ac:dyDescent="0.3">
      <c r="A1077" s="721" t="s">
        <v>695</v>
      </c>
      <c r="B1077" s="721"/>
      <c r="C1077" s="721"/>
      <c r="D1077" s="721"/>
      <c r="E1077" s="721"/>
      <c r="F1077" s="721"/>
      <c r="G1077" s="721"/>
      <c r="H1077" s="721"/>
      <c r="I1077" s="721"/>
      <c r="J1077" s="530"/>
    </row>
    <row r="1078" spans="1:16" ht="18.75" customHeight="1" x14ac:dyDescent="0.3">
      <c r="A1078" s="721" t="s">
        <v>696</v>
      </c>
      <c r="B1078" s="721"/>
      <c r="C1078" s="721"/>
      <c r="D1078" s="721"/>
      <c r="E1078" s="721"/>
      <c r="F1078" s="721"/>
      <c r="G1078" s="721"/>
      <c r="H1078" s="721"/>
      <c r="I1078" s="721"/>
      <c r="J1078" s="721"/>
    </row>
    <row r="1079" spans="1:16" x14ac:dyDescent="0.3">
      <c r="A1079" s="483"/>
      <c r="B1079" s="483"/>
      <c r="C1079" s="483"/>
      <c r="D1079" s="483"/>
      <c r="E1079" s="483"/>
      <c r="F1079" s="483"/>
      <c r="G1079" s="483"/>
      <c r="H1079" s="483"/>
      <c r="I1079" s="483"/>
      <c r="J1079" s="483"/>
    </row>
    <row r="1080" spans="1:16" x14ac:dyDescent="0.3">
      <c r="A1080" s="651" t="s">
        <v>50</v>
      </c>
      <c r="B1080" s="651" t="s">
        <v>51</v>
      </c>
      <c r="C1080" s="704" t="s">
        <v>52</v>
      </c>
      <c r="D1080" s="705"/>
      <c r="E1080" s="647" t="s">
        <v>94</v>
      </c>
      <c r="F1080" s="899" t="s">
        <v>95</v>
      </c>
      <c r="G1080" s="651" t="s">
        <v>55</v>
      </c>
      <c r="H1080" s="654" t="s">
        <v>96</v>
      </c>
      <c r="I1080" s="50" t="s">
        <v>97</v>
      </c>
      <c r="J1080" s="682" t="s">
        <v>58</v>
      </c>
    </row>
    <row r="1081" spans="1:16" x14ac:dyDescent="0.3">
      <c r="A1081" s="653"/>
      <c r="B1081" s="653"/>
      <c r="C1081" s="25" t="s">
        <v>59</v>
      </c>
      <c r="D1081" s="25" t="s">
        <v>60</v>
      </c>
      <c r="E1081" s="706"/>
      <c r="F1081" s="900"/>
      <c r="G1081" s="653"/>
      <c r="H1081" s="655"/>
      <c r="I1081" s="51" t="s">
        <v>98</v>
      </c>
      <c r="J1081" s="683"/>
    </row>
    <row r="1082" spans="1:16" s="529" customFormat="1" ht="57.75" customHeight="1" x14ac:dyDescent="0.3">
      <c r="A1082" s="180" t="s">
        <v>376</v>
      </c>
      <c r="B1082" s="521">
        <v>12</v>
      </c>
      <c r="C1082" s="521">
        <v>2450</v>
      </c>
      <c r="D1082" s="521"/>
      <c r="E1082" s="521"/>
      <c r="F1082" s="521" t="s">
        <v>319</v>
      </c>
      <c r="G1082" s="521"/>
      <c r="H1082" s="506"/>
      <c r="I1082" s="35">
        <v>19958</v>
      </c>
      <c r="J1082" s="34">
        <f>I1082*50</f>
        <v>997900</v>
      </c>
      <c r="K1082" s="449"/>
    </row>
    <row r="1083" spans="1:16" s="531" customFormat="1" x14ac:dyDescent="0.2">
      <c r="A1083" s="532"/>
      <c r="B1083" s="497"/>
      <c r="C1083" s="497"/>
      <c r="D1083" s="497"/>
      <c r="E1083" s="497"/>
      <c r="F1083" s="497"/>
      <c r="G1083" s="497"/>
      <c r="H1083" s="524"/>
      <c r="I1083" s="176"/>
      <c r="J1083" s="34"/>
      <c r="K1083" s="584"/>
    </row>
    <row r="1084" spans="1:16" s="529" customFormat="1" x14ac:dyDescent="0.3">
      <c r="A1084" s="626" t="s">
        <v>638</v>
      </c>
      <c r="B1084" s="627"/>
      <c r="C1084" s="627"/>
      <c r="D1084" s="627"/>
      <c r="E1084" s="627"/>
      <c r="F1084" s="627"/>
      <c r="G1084" s="627"/>
      <c r="H1084" s="627"/>
      <c r="I1084" s="628"/>
      <c r="J1084" s="44">
        <v>948645.45</v>
      </c>
      <c r="K1084" s="449"/>
    </row>
    <row r="1085" spans="1:16" ht="16.5" customHeight="1" x14ac:dyDescent="0.3">
      <c r="A1085" s="626" t="s">
        <v>639</v>
      </c>
      <c r="B1085" s="627"/>
      <c r="C1085" s="627"/>
      <c r="D1085" s="627"/>
      <c r="E1085" s="627"/>
      <c r="F1085" s="627"/>
      <c r="G1085" s="627"/>
      <c r="H1085" s="627"/>
      <c r="I1085" s="628"/>
      <c r="J1085" s="44">
        <v>65884.5</v>
      </c>
    </row>
    <row r="1086" spans="1:16" ht="44.25" customHeight="1" x14ac:dyDescent="0.3">
      <c r="A1086" s="626" t="s">
        <v>640</v>
      </c>
      <c r="B1086" s="627"/>
      <c r="C1086" s="627"/>
      <c r="D1086" s="627"/>
      <c r="E1086" s="627"/>
      <c r="F1086" s="627"/>
      <c r="G1086" s="627"/>
      <c r="H1086" s="627"/>
      <c r="I1086" s="628"/>
      <c r="J1086" s="44">
        <v>1368.8</v>
      </c>
    </row>
    <row r="1087" spans="1:16" ht="21.75" customHeight="1" x14ac:dyDescent="0.3">
      <c r="A1087" s="626" t="s">
        <v>123</v>
      </c>
      <c r="B1087" s="627"/>
      <c r="C1087" s="627"/>
      <c r="D1087" s="627"/>
      <c r="E1087" s="627"/>
      <c r="F1087" s="627"/>
      <c r="G1087" s="627"/>
      <c r="H1087" s="627"/>
      <c r="I1087" s="628"/>
      <c r="J1087" s="44">
        <f>SUM(J1084:J1086)</f>
        <v>1015898.75</v>
      </c>
    </row>
    <row r="1088" spans="1:16" ht="19.5" customHeight="1" thickBot="1" x14ac:dyDescent="0.35">
      <c r="A1088" s="533"/>
      <c r="B1088" s="416"/>
      <c r="C1088" s="416"/>
      <c r="D1088" s="416"/>
      <c r="E1088" s="416"/>
      <c r="F1088" s="416"/>
      <c r="G1088" s="416"/>
      <c r="H1088" s="416"/>
      <c r="I1088" s="416"/>
      <c r="J1088" s="101"/>
    </row>
    <row r="1089" spans="1:17" ht="24" customHeight="1" thickBot="1" x14ac:dyDescent="0.35">
      <c r="A1089" s="448" t="s">
        <v>697</v>
      </c>
      <c r="B1089" s="5"/>
      <c r="C1089" s="5"/>
      <c r="D1089" s="5"/>
      <c r="E1089" s="5"/>
      <c r="F1089" s="5"/>
      <c r="G1089" s="5"/>
      <c r="H1089" s="2"/>
      <c r="J1089" s="181"/>
    </row>
    <row r="1090" spans="1:17" x14ac:dyDescent="0.3">
      <c r="A1090" s="629" t="s">
        <v>595</v>
      </c>
      <c r="B1090" s="630"/>
      <c r="C1090" s="630"/>
      <c r="D1090" s="630"/>
      <c r="E1090" s="630"/>
      <c r="F1090" s="630"/>
      <c r="G1090" s="630"/>
      <c r="H1090" s="630"/>
      <c r="I1090" s="631"/>
      <c r="J1090" s="380">
        <v>1017097</v>
      </c>
      <c r="K1090" s="449" t="s">
        <v>596</v>
      </c>
    </row>
    <row r="1091" spans="1:17" x14ac:dyDescent="0.3">
      <c r="A1091" s="632" t="s">
        <v>597</v>
      </c>
      <c r="B1091" s="633"/>
      <c r="C1091" s="633"/>
      <c r="D1091" s="633"/>
      <c r="E1091" s="633"/>
      <c r="F1091" s="633"/>
      <c r="G1091" s="633"/>
      <c r="H1091" s="633"/>
      <c r="I1091" s="634"/>
      <c r="J1091" s="381">
        <v>0</v>
      </c>
    </row>
    <row r="1092" spans="1:17" s="17" customFormat="1" ht="19.5" customHeight="1" thickBot="1" x14ac:dyDescent="0.3">
      <c r="A1092" s="635" t="s">
        <v>598</v>
      </c>
      <c r="B1092" s="636"/>
      <c r="C1092" s="636"/>
      <c r="D1092" s="636"/>
      <c r="E1092" s="636"/>
      <c r="F1092" s="636"/>
      <c r="G1092" s="636"/>
      <c r="H1092" s="636"/>
      <c r="I1092" s="637"/>
      <c r="J1092" s="382">
        <v>0</v>
      </c>
    </row>
    <row r="1093" spans="1:17" ht="24" customHeight="1" x14ac:dyDescent="0.3">
      <c r="A1093" s="641" t="s">
        <v>599</v>
      </c>
      <c r="B1093" s="642"/>
      <c r="C1093" s="642"/>
      <c r="D1093" s="642"/>
      <c r="E1093" s="642"/>
      <c r="F1093" s="642"/>
      <c r="G1093" s="642"/>
      <c r="H1093" s="642"/>
      <c r="I1093" s="643"/>
      <c r="J1093" s="383">
        <f>+J1090+J1091+J1092</f>
        <v>1017097</v>
      </c>
    </row>
    <row r="1094" spans="1:17" s="401" customFormat="1" ht="82.5" customHeight="1" x14ac:dyDescent="0.3">
      <c r="A1094" s="669" t="s">
        <v>636</v>
      </c>
      <c r="B1094" s="670"/>
      <c r="C1094" s="670"/>
      <c r="D1094" s="670"/>
      <c r="E1094" s="670"/>
      <c r="F1094" s="670"/>
      <c r="G1094" s="670"/>
      <c r="H1094" s="670"/>
      <c r="I1094" s="670"/>
      <c r="J1094" s="671"/>
      <c r="K1094" s="449"/>
    </row>
    <row r="1095" spans="1:17" s="401" customFormat="1" ht="11.25" customHeight="1" x14ac:dyDescent="0.3">
      <c r="A1095" s="592"/>
      <c r="B1095" s="593"/>
      <c r="C1095" s="593"/>
      <c r="D1095" s="593"/>
      <c r="E1095" s="593"/>
      <c r="F1095" s="593"/>
      <c r="G1095" s="593"/>
      <c r="H1095" s="593"/>
      <c r="I1095" s="593"/>
      <c r="J1095" s="594"/>
      <c r="K1095" s="449"/>
      <c r="Q1095" s="5"/>
    </row>
    <row r="1096" spans="1:17" s="401" customFormat="1" ht="48" customHeight="1" x14ac:dyDescent="0.3">
      <c r="A1096" s="915" t="s">
        <v>377</v>
      </c>
      <c r="B1096" s="916"/>
      <c r="C1096" s="916"/>
      <c r="D1096" s="916"/>
      <c r="E1096" s="916"/>
      <c r="F1096" s="916"/>
      <c r="G1096" s="916"/>
      <c r="H1096" s="916"/>
      <c r="I1096" s="916"/>
      <c r="J1096" s="917"/>
      <c r="K1096" s="449"/>
    </row>
    <row r="1097" spans="1:17" s="401" customFormat="1" ht="26.25" customHeight="1" x14ac:dyDescent="0.4">
      <c r="A1097" s="738" t="s">
        <v>93</v>
      </c>
      <c r="B1097" s="738"/>
      <c r="C1097" s="738"/>
      <c r="D1097" s="738"/>
      <c r="E1097" s="738"/>
      <c r="F1097" s="738"/>
      <c r="G1097" s="738"/>
      <c r="H1097" s="738"/>
      <c r="I1097" s="738"/>
      <c r="J1097" s="738"/>
      <c r="K1097" s="449"/>
    </row>
    <row r="1098" spans="1:17" s="26" customFormat="1" x14ac:dyDescent="0.3">
      <c r="A1098" s="736" t="s">
        <v>481</v>
      </c>
      <c r="B1098" s="736"/>
      <c r="C1098" s="736"/>
      <c r="D1098" s="736"/>
      <c r="E1098" s="736"/>
      <c r="F1098" s="736"/>
      <c r="G1098" s="736"/>
      <c r="H1098" s="736"/>
      <c r="I1098" s="736"/>
      <c r="J1098" s="736"/>
      <c r="K1098" s="449"/>
    </row>
    <row r="1099" spans="1:17" s="26" customFormat="1" x14ac:dyDescent="0.3">
      <c r="A1099" s="713" t="s">
        <v>482</v>
      </c>
      <c r="B1099" s="713"/>
      <c r="C1099" s="713"/>
      <c r="D1099" s="713"/>
      <c r="E1099" s="713"/>
      <c r="F1099" s="713"/>
      <c r="G1099" s="713"/>
      <c r="H1099" s="713"/>
      <c r="I1099" s="2"/>
      <c r="J1099" s="570"/>
      <c r="K1099" s="449"/>
    </row>
    <row r="1100" spans="1:17" s="26" customFormat="1" x14ac:dyDescent="0.3">
      <c r="A1100" s="713" t="s">
        <v>637</v>
      </c>
      <c r="B1100" s="713"/>
      <c r="C1100" s="713"/>
      <c r="D1100" s="713"/>
      <c r="E1100" s="713"/>
      <c r="F1100" s="713"/>
      <c r="G1100" s="713"/>
      <c r="H1100" s="713"/>
      <c r="I1100" s="713"/>
      <c r="J1100" s="713"/>
      <c r="K1100" s="449"/>
    </row>
    <row r="1101" spans="1:17" ht="18" customHeight="1" x14ac:dyDescent="0.3">
      <c r="A1101" s="483"/>
      <c r="B1101" s="483"/>
      <c r="C1101" s="483"/>
      <c r="D1101" s="483"/>
      <c r="E1101" s="483"/>
      <c r="F1101" s="483"/>
      <c r="G1101" s="483"/>
      <c r="H1101" s="483"/>
      <c r="I1101" s="483"/>
      <c r="J1101" s="483"/>
    </row>
    <row r="1102" spans="1:17" x14ac:dyDescent="0.3">
      <c r="A1102" s="691" t="s">
        <v>50</v>
      </c>
      <c r="B1102" s="691" t="s">
        <v>51</v>
      </c>
      <c r="C1102" s="691" t="s">
        <v>52</v>
      </c>
      <c r="D1102" s="691"/>
      <c r="E1102" s="728" t="s">
        <v>94</v>
      </c>
      <c r="F1102" s="898" t="s">
        <v>95</v>
      </c>
      <c r="G1102" s="691" t="s">
        <v>55</v>
      </c>
      <c r="H1102" s="822" t="s">
        <v>96</v>
      </c>
      <c r="I1102" s="50" t="s">
        <v>97</v>
      </c>
      <c r="J1102" s="844" t="s">
        <v>252</v>
      </c>
    </row>
    <row r="1103" spans="1:17" s="26" customFormat="1" x14ac:dyDescent="0.3">
      <c r="A1103" s="691"/>
      <c r="B1103" s="691"/>
      <c r="C1103" s="25" t="s">
        <v>59</v>
      </c>
      <c r="D1103" s="25" t="s">
        <v>60</v>
      </c>
      <c r="E1103" s="728"/>
      <c r="F1103" s="898"/>
      <c r="G1103" s="691"/>
      <c r="H1103" s="822"/>
      <c r="I1103" s="51" t="s">
        <v>98</v>
      </c>
      <c r="J1103" s="844"/>
      <c r="K1103" s="449"/>
    </row>
    <row r="1104" spans="1:17" s="26" customFormat="1" ht="31.5" x14ac:dyDescent="0.3">
      <c r="A1104" s="114" t="s">
        <v>378</v>
      </c>
      <c r="B1104" s="521">
        <v>11</v>
      </c>
      <c r="C1104" s="521">
        <v>958</v>
      </c>
      <c r="D1104" s="521"/>
      <c r="E1104" s="521">
        <v>1</v>
      </c>
      <c r="F1104" s="521" t="s">
        <v>319</v>
      </c>
      <c r="G1104" s="521"/>
      <c r="H1104" s="506"/>
      <c r="I1104" s="35">
        <v>7037</v>
      </c>
      <c r="J1104" s="34">
        <f>I1104*50</f>
        <v>351850</v>
      </c>
      <c r="K1104" s="449"/>
    </row>
    <row r="1105" spans="1:17" s="26" customFormat="1" x14ac:dyDescent="0.3">
      <c r="A1105" s="480"/>
      <c r="B1105" s="480"/>
      <c r="C1105" s="480"/>
      <c r="D1105" s="480"/>
      <c r="E1105" s="480"/>
      <c r="F1105" s="480"/>
      <c r="G1105" s="480"/>
      <c r="H1105" s="480"/>
      <c r="I1105" s="480"/>
      <c r="J1105" s="44"/>
      <c r="K1105" s="449"/>
    </row>
    <row r="1106" spans="1:17" s="26" customFormat="1" ht="20.25" customHeight="1" x14ac:dyDescent="0.3">
      <c r="A1106" s="845" t="s">
        <v>483</v>
      </c>
      <c r="B1106" s="845"/>
      <c r="C1106" s="845"/>
      <c r="D1106" s="845"/>
      <c r="E1106" s="845"/>
      <c r="F1106" s="845"/>
      <c r="G1106" s="845"/>
      <c r="H1106" s="845"/>
      <c r="I1106" s="845"/>
      <c r="J1106" s="44">
        <v>348086.68</v>
      </c>
      <c r="K1106" s="449"/>
    </row>
    <row r="1107" spans="1:17" s="26" customFormat="1" ht="32.25" customHeight="1" x14ac:dyDescent="0.3">
      <c r="A1107" s="836" t="s">
        <v>123</v>
      </c>
      <c r="B1107" s="836"/>
      <c r="C1107" s="836"/>
      <c r="D1107" s="836"/>
      <c r="E1107" s="836"/>
      <c r="F1107" s="836"/>
      <c r="G1107" s="836"/>
      <c r="H1107" s="836"/>
      <c r="I1107" s="836"/>
      <c r="J1107" s="44">
        <f>SUM(J1106)</f>
        <v>348086.68</v>
      </c>
      <c r="K1107" s="449"/>
    </row>
    <row r="1108" spans="1:17" s="26" customFormat="1" ht="15.75" thickBot="1" x14ac:dyDescent="0.25">
      <c r="A1108" s="832"/>
      <c r="B1108" s="832"/>
      <c r="C1108" s="832"/>
      <c r="D1108" s="832"/>
      <c r="E1108" s="832"/>
      <c r="F1108" s="832"/>
      <c r="G1108" s="832"/>
      <c r="H1108" s="832"/>
      <c r="I1108" s="832"/>
      <c r="J1108" s="832"/>
    </row>
    <row r="1109" spans="1:17" s="26" customFormat="1" ht="26.25" customHeight="1" thickBot="1" x14ac:dyDescent="0.35">
      <c r="A1109" s="448" t="s">
        <v>698</v>
      </c>
      <c r="B1109" s="551"/>
      <c r="C1109" s="551"/>
      <c r="D1109" s="551"/>
      <c r="E1109" s="551"/>
      <c r="F1109" s="551"/>
      <c r="G1109" s="551"/>
      <c r="H1109" s="551"/>
      <c r="I1109" s="551"/>
      <c r="J1109" s="551"/>
      <c r="K1109" s="449"/>
    </row>
    <row r="1110" spans="1:17" s="26" customFormat="1" ht="26.25" customHeight="1" x14ac:dyDescent="0.3">
      <c r="A1110" s="629" t="s">
        <v>595</v>
      </c>
      <c r="B1110" s="630"/>
      <c r="C1110" s="630"/>
      <c r="D1110" s="630"/>
      <c r="E1110" s="630"/>
      <c r="F1110" s="630"/>
      <c r="G1110" s="630"/>
      <c r="H1110" s="630"/>
      <c r="I1110" s="631"/>
      <c r="J1110" s="380">
        <v>379462.38</v>
      </c>
      <c r="K1110" s="449" t="s">
        <v>596</v>
      </c>
    </row>
    <row r="1111" spans="1:17" s="26" customFormat="1" ht="26.25" customHeight="1" x14ac:dyDescent="0.2">
      <c r="A1111" s="632" t="s">
        <v>597</v>
      </c>
      <c r="B1111" s="633"/>
      <c r="C1111" s="633"/>
      <c r="D1111" s="633"/>
      <c r="E1111" s="633"/>
      <c r="F1111" s="633"/>
      <c r="G1111" s="633"/>
      <c r="H1111" s="633"/>
      <c r="I1111" s="634"/>
      <c r="J1111" s="381">
        <v>0</v>
      </c>
    </row>
    <row r="1112" spans="1:17" s="26" customFormat="1" ht="26.25" customHeight="1" thickBot="1" x14ac:dyDescent="0.35">
      <c r="A1112" s="635" t="s">
        <v>598</v>
      </c>
      <c r="B1112" s="636"/>
      <c r="C1112" s="636"/>
      <c r="D1112" s="636"/>
      <c r="E1112" s="636"/>
      <c r="F1112" s="636"/>
      <c r="G1112" s="636"/>
      <c r="H1112" s="636"/>
      <c r="I1112" s="637"/>
      <c r="J1112" s="382">
        <v>0</v>
      </c>
      <c r="K1112" s="449"/>
    </row>
    <row r="1113" spans="1:17" s="26" customFormat="1" ht="26.25" customHeight="1" x14ac:dyDescent="0.3">
      <c r="A1113" s="641" t="s">
        <v>599</v>
      </c>
      <c r="B1113" s="642"/>
      <c r="C1113" s="642"/>
      <c r="D1113" s="642"/>
      <c r="E1113" s="642"/>
      <c r="F1113" s="642"/>
      <c r="G1113" s="642"/>
      <c r="H1113" s="642"/>
      <c r="I1113" s="643"/>
      <c r="J1113" s="383">
        <f>+J1110+J1111+J1112</f>
        <v>379462.38</v>
      </c>
      <c r="K1113" s="449"/>
    </row>
    <row r="1114" spans="1:17" s="401" customFormat="1" ht="58.5" customHeight="1" x14ac:dyDescent="0.3">
      <c r="A1114" s="669" t="s">
        <v>641</v>
      </c>
      <c r="B1114" s="670"/>
      <c r="C1114" s="670"/>
      <c r="D1114" s="670"/>
      <c r="E1114" s="670"/>
      <c r="F1114" s="670"/>
      <c r="G1114" s="670"/>
      <c r="H1114" s="670"/>
      <c r="I1114" s="670"/>
      <c r="J1114" s="671"/>
      <c r="K1114" s="449"/>
    </row>
    <row r="1115" spans="1:17" s="401" customFormat="1" ht="24" customHeight="1" x14ac:dyDescent="0.3">
      <c r="A1115" s="481"/>
      <c r="B1115" s="481"/>
      <c r="C1115" s="481"/>
      <c r="D1115" s="481"/>
      <c r="E1115" s="481"/>
      <c r="F1115" s="481"/>
      <c r="G1115" s="481"/>
      <c r="H1115" s="481"/>
      <c r="I1115" s="481"/>
      <c r="J1115" s="481"/>
      <c r="K1115" s="449"/>
      <c r="M1115" s="5"/>
      <c r="N1115" s="5"/>
      <c r="Q1115" s="5"/>
    </row>
    <row r="1116" spans="1:17" s="401" customFormat="1" ht="24" customHeight="1" x14ac:dyDescent="0.3">
      <c r="A1116" s="481"/>
      <c r="B1116" s="481"/>
      <c r="C1116" s="481"/>
      <c r="D1116" s="481"/>
      <c r="E1116" s="481"/>
      <c r="F1116" s="481"/>
      <c r="G1116" s="481"/>
      <c r="H1116" s="481"/>
      <c r="I1116" s="481"/>
      <c r="J1116" s="481"/>
      <c r="K1116" s="449"/>
      <c r="M1116" s="5"/>
      <c r="N1116" s="5"/>
      <c r="O1116" s="5"/>
      <c r="P1116" s="5"/>
    </row>
    <row r="1117" spans="1:17" s="401" customFormat="1" ht="72" customHeight="1" x14ac:dyDescent="0.3">
      <c r="A1117" s="912" t="s">
        <v>379</v>
      </c>
      <c r="B1117" s="913"/>
      <c r="C1117" s="913"/>
      <c r="D1117" s="913"/>
      <c r="E1117" s="913"/>
      <c r="F1117" s="913"/>
      <c r="G1117" s="913"/>
      <c r="H1117" s="913"/>
      <c r="I1117" s="913"/>
      <c r="J1117" s="914"/>
      <c r="K1117" s="449"/>
      <c r="O1117" s="5"/>
    </row>
    <row r="1118" spans="1:17" s="26" customFormat="1" x14ac:dyDescent="0.3">
      <c r="A1118" s="542"/>
      <c r="B1118" s="542"/>
      <c r="C1118" s="542"/>
      <c r="D1118" s="542"/>
      <c r="E1118" s="542"/>
      <c r="F1118" s="542"/>
      <c r="G1118" s="542"/>
      <c r="H1118" s="542"/>
      <c r="I1118" s="181"/>
      <c r="J1118" s="570"/>
      <c r="K1118" s="449"/>
    </row>
    <row r="1119" spans="1:17" s="26" customFormat="1" x14ac:dyDescent="0.3">
      <c r="A1119" s="17" t="s">
        <v>380</v>
      </c>
      <c r="B1119" s="17"/>
      <c r="C1119" s="17"/>
      <c r="D1119" s="17"/>
      <c r="E1119" s="17"/>
      <c r="F1119" s="17"/>
      <c r="G1119" s="17"/>
      <c r="H1119" s="17"/>
      <c r="I1119" s="181"/>
      <c r="J1119" s="16"/>
      <c r="K1119" s="449"/>
    </row>
    <row r="1120" spans="1:17" s="26" customFormat="1" x14ac:dyDescent="0.3">
      <c r="A1120" s="17"/>
      <c r="B1120" s="17"/>
      <c r="C1120" s="17"/>
      <c r="D1120" s="17"/>
      <c r="E1120" s="17"/>
      <c r="F1120" s="17"/>
      <c r="G1120" s="17"/>
      <c r="H1120" s="17"/>
      <c r="I1120" s="181"/>
      <c r="J1120" s="16"/>
      <c r="K1120" s="449"/>
    </row>
    <row r="1121" spans="1:11" s="26" customFormat="1" x14ac:dyDescent="0.3">
      <c r="A1121" s="796" t="s">
        <v>381</v>
      </c>
      <c r="B1121" s="796"/>
      <c r="C1121" s="904" t="s">
        <v>382</v>
      </c>
      <c r="D1121" s="904"/>
      <c r="E1121" s="904"/>
      <c r="F1121" s="904"/>
      <c r="G1121" s="904"/>
      <c r="H1121" s="904"/>
      <c r="I1121" s="904"/>
      <c r="J1121" s="904"/>
      <c r="K1121" s="449"/>
    </row>
    <row r="1122" spans="1:11" s="26" customFormat="1" x14ac:dyDescent="0.3">
      <c r="A1122" s="17"/>
      <c r="B1122" s="17"/>
      <c r="C1122" s="17"/>
      <c r="D1122" s="17"/>
      <c r="E1122" s="17"/>
      <c r="F1122" s="17"/>
      <c r="G1122" s="17"/>
      <c r="H1122" s="17"/>
      <c r="I1122" s="181"/>
      <c r="J1122" s="16"/>
      <c r="K1122" s="449"/>
    </row>
    <row r="1123" spans="1:11" s="26" customFormat="1" x14ac:dyDescent="0.3">
      <c r="A1123" s="905" t="s">
        <v>383</v>
      </c>
      <c r="B1123" s="905"/>
      <c r="C1123" s="808" t="s">
        <v>484</v>
      </c>
      <c r="D1123" s="808"/>
      <c r="E1123" s="808"/>
      <c r="F1123" s="808"/>
      <c r="G1123" s="808"/>
      <c r="H1123" s="808"/>
      <c r="I1123" s="808"/>
      <c r="J1123" s="808"/>
      <c r="K1123" s="449"/>
    </row>
    <row r="1124" spans="1:11" s="26" customFormat="1" x14ac:dyDescent="0.3">
      <c r="A1124" s="17"/>
      <c r="B1124" s="17"/>
      <c r="C1124" s="739" t="s">
        <v>485</v>
      </c>
      <c r="D1124" s="739"/>
      <c r="E1124" s="739"/>
      <c r="F1124" s="739"/>
      <c r="G1124" s="739"/>
      <c r="H1124" s="739"/>
      <c r="I1124" s="739"/>
      <c r="J1124" s="739"/>
      <c r="K1124" s="449"/>
    </row>
    <row r="1125" spans="1:11" s="26" customFormat="1" ht="16.5" customHeight="1" x14ac:dyDescent="0.3">
      <c r="A1125" s="17"/>
      <c r="B1125" s="17"/>
      <c r="C1125" s="906"/>
      <c r="D1125" s="906"/>
      <c r="E1125" s="906"/>
      <c r="F1125" s="906"/>
      <c r="G1125" s="906"/>
      <c r="H1125" s="906"/>
      <c r="I1125" s="906"/>
      <c r="J1125" s="906"/>
      <c r="K1125" s="449"/>
    </row>
    <row r="1126" spans="1:11" s="26" customFormat="1" x14ac:dyDescent="0.3">
      <c r="A1126" s="17"/>
      <c r="B1126" s="17"/>
      <c r="C1126" s="908" t="s">
        <v>699</v>
      </c>
      <c r="D1126" s="908"/>
      <c r="E1126" s="908"/>
      <c r="F1126" s="908"/>
      <c r="G1126" s="908"/>
      <c r="H1126" s="908"/>
      <c r="I1126" s="908"/>
      <c r="J1126" s="908"/>
      <c r="K1126" s="449"/>
    </row>
    <row r="1127" spans="1:11" s="26" customFormat="1" ht="36" customHeight="1" x14ac:dyDescent="0.3">
      <c r="A1127" s="279"/>
      <c r="B1127" s="279"/>
      <c r="C1127" s="907" t="s">
        <v>700</v>
      </c>
      <c r="D1127" s="907"/>
      <c r="E1127" s="907"/>
      <c r="F1127" s="907"/>
      <c r="G1127" s="907"/>
      <c r="H1127" s="907"/>
      <c r="I1127" s="907"/>
      <c r="J1127" s="907"/>
      <c r="K1127" s="449"/>
    </row>
    <row r="1128" spans="1:11" s="26" customFormat="1" ht="37.5" customHeight="1" x14ac:dyDescent="0.3">
      <c r="A1128" s="279"/>
      <c r="B1128" s="279"/>
      <c r="C1128" s="280"/>
      <c r="D1128" s="280"/>
      <c r="E1128" s="280"/>
      <c r="F1128" s="280"/>
      <c r="G1128" s="280"/>
      <c r="H1128" s="280"/>
      <c r="I1128" s="281"/>
      <c r="J1128" s="282"/>
      <c r="K1128" s="449"/>
    </row>
    <row r="1129" spans="1:11" s="26" customFormat="1" ht="21.75" customHeight="1" x14ac:dyDescent="0.3">
      <c r="A1129" s="901" t="s">
        <v>554</v>
      </c>
      <c r="B1129" s="901"/>
      <c r="C1129" s="901"/>
      <c r="D1129" s="901"/>
      <c r="E1129" s="901"/>
      <c r="F1129" s="901"/>
      <c r="G1129" s="901"/>
      <c r="H1129" s="901"/>
      <c r="I1129" s="901"/>
      <c r="J1129" s="901"/>
      <c r="K1129" s="449"/>
    </row>
    <row r="1130" spans="1:11" s="26" customFormat="1" ht="22.5" customHeight="1" x14ac:dyDescent="0.3">
      <c r="A1130" s="902" t="s">
        <v>384</v>
      </c>
      <c r="B1130" s="902"/>
      <c r="C1130" s="902"/>
      <c r="D1130" s="343" t="s">
        <v>385</v>
      </c>
      <c r="E1130" s="343"/>
      <c r="F1130" s="343"/>
      <c r="G1130" s="343"/>
      <c r="H1130" s="343"/>
      <c r="I1130" s="283"/>
      <c r="J1130" s="283"/>
      <c r="K1130" s="449"/>
    </row>
    <row r="1131" spans="1:11" s="26" customFormat="1" ht="37.5" customHeight="1" x14ac:dyDescent="0.3">
      <c r="A1131" s="902" t="s">
        <v>386</v>
      </c>
      <c r="B1131" s="902"/>
      <c r="C1131" s="902"/>
      <c r="D1131" s="343" t="s">
        <v>387</v>
      </c>
      <c r="E1131" s="343"/>
      <c r="F1131" s="343"/>
      <c r="G1131" s="343"/>
      <c r="H1131" s="343"/>
      <c r="I1131" s="283"/>
      <c r="J1131" s="283"/>
      <c r="K1131" s="449"/>
    </row>
    <row r="1132" spans="1:11" s="26" customFormat="1" x14ac:dyDescent="0.3">
      <c r="A1132" s="364"/>
      <c r="B1132" s="364"/>
      <c r="C1132" s="364"/>
      <c r="D1132" s="364"/>
      <c r="E1132" s="364"/>
      <c r="F1132" s="364"/>
      <c r="G1132" s="364"/>
      <c r="H1132" s="365"/>
      <c r="I1132" s="366"/>
      <c r="J1132" s="367"/>
      <c r="K1132" s="449"/>
    </row>
    <row r="1133" spans="1:11" s="26" customFormat="1" ht="23.25" x14ac:dyDescent="0.35">
      <c r="A1133" s="368"/>
      <c r="B1133" s="368"/>
      <c r="C1133" s="368"/>
      <c r="D1133" s="368"/>
      <c r="E1133" s="368"/>
      <c r="F1133" s="368"/>
      <c r="G1133" s="368"/>
      <c r="H1133" s="368"/>
      <c r="I1133" s="369"/>
      <c r="J1133" s="370"/>
      <c r="K1133" s="449"/>
    </row>
    <row r="1134" spans="1:11" s="26" customFormat="1" x14ac:dyDescent="0.3">
      <c r="A1134" s="903" t="s">
        <v>388</v>
      </c>
      <c r="B1134" s="903"/>
      <c r="C1134" s="903"/>
      <c r="D1134" s="903"/>
      <c r="E1134" s="903"/>
      <c r="F1134" s="903"/>
      <c r="G1134" s="903"/>
      <c r="H1134" s="903"/>
      <c r="I1134" s="903"/>
      <c r="J1134" s="903"/>
      <c r="K1134" s="449"/>
    </row>
    <row r="1135" spans="1:11" s="26" customFormat="1" x14ac:dyDescent="0.3">
      <c r="A1135" s="364"/>
      <c r="B1135" s="364"/>
      <c r="C1135" s="364"/>
      <c r="D1135" s="364"/>
      <c r="E1135" s="364"/>
      <c r="F1135" s="364"/>
      <c r="G1135" s="364"/>
      <c r="H1135" s="365"/>
      <c r="I1135" s="366"/>
      <c r="J1135" s="367"/>
      <c r="K1135" s="449"/>
    </row>
    <row r="1136" spans="1:11" s="26" customFormat="1" x14ac:dyDescent="0.3">
      <c r="A1136" s="364"/>
      <c r="B1136" s="364"/>
      <c r="C1136" s="364"/>
      <c r="D1136" s="364"/>
      <c r="E1136" s="364"/>
      <c r="F1136" s="364"/>
      <c r="G1136" s="364"/>
      <c r="H1136" s="365"/>
      <c r="I1136" s="366"/>
      <c r="J1136" s="367"/>
      <c r="K1136" s="449"/>
    </row>
    <row r="1137" spans="1:11" s="26" customFormat="1" x14ac:dyDescent="0.3">
      <c r="A1137" s="364"/>
      <c r="B1137" s="364"/>
      <c r="C1137" s="364"/>
      <c r="D1137" s="364"/>
      <c r="E1137" s="364"/>
      <c r="F1137" s="364"/>
      <c r="G1137" s="364"/>
      <c r="H1137" s="365"/>
      <c r="I1137" s="366"/>
      <c r="J1137" s="367"/>
      <c r="K1137" s="449"/>
    </row>
    <row r="1138" spans="1:11" s="26" customFormat="1" x14ac:dyDescent="0.3">
      <c r="A1138" s="364"/>
      <c r="B1138" s="364"/>
      <c r="C1138" s="364"/>
      <c r="D1138" s="364"/>
      <c r="E1138" s="364"/>
      <c r="F1138" s="364"/>
      <c r="G1138" s="364"/>
      <c r="H1138" s="365"/>
      <c r="I1138" s="366"/>
      <c r="J1138" s="367"/>
      <c r="K1138" s="449"/>
    </row>
    <row r="1139" spans="1:11" s="26" customFormat="1" x14ac:dyDescent="0.3">
      <c r="A1139" s="364"/>
      <c r="B1139" s="364"/>
      <c r="C1139" s="364"/>
      <c r="D1139" s="364"/>
      <c r="E1139" s="364"/>
      <c r="F1139" s="364"/>
      <c r="G1139" s="364"/>
      <c r="H1139" s="365"/>
      <c r="I1139" s="366"/>
      <c r="J1139" s="367"/>
      <c r="K1139" s="449"/>
    </row>
    <row r="1140" spans="1:11" s="26" customFormat="1" x14ac:dyDescent="0.3">
      <c r="A1140" s="364"/>
      <c r="B1140" s="364"/>
      <c r="C1140" s="364"/>
      <c r="D1140" s="364"/>
      <c r="E1140" s="364"/>
      <c r="F1140" s="364"/>
      <c r="G1140" s="364"/>
      <c r="H1140" s="365"/>
      <c r="I1140" s="366"/>
      <c r="J1140" s="367"/>
      <c r="K1140" s="449"/>
    </row>
    <row r="1141" spans="1:11" s="26" customFormat="1" x14ac:dyDescent="0.3">
      <c r="H1141" s="85"/>
      <c r="I1141" s="2"/>
      <c r="J1141" s="86"/>
      <c r="K1141" s="449"/>
    </row>
    <row r="1142" spans="1:11" s="26" customFormat="1" x14ac:dyDescent="0.3">
      <c r="H1142" s="85"/>
      <c r="I1142" s="2"/>
      <c r="J1142" s="86"/>
      <c r="K1142" s="449"/>
    </row>
    <row r="1143" spans="1:11" s="26" customFormat="1" x14ac:dyDescent="0.3">
      <c r="H1143" s="85"/>
      <c r="I1143" s="2"/>
      <c r="J1143" s="86"/>
      <c r="K1143" s="449"/>
    </row>
    <row r="1144" spans="1:11" s="26" customFormat="1" x14ac:dyDescent="0.3">
      <c r="H1144" s="85"/>
      <c r="I1144" s="2"/>
      <c r="J1144" s="86"/>
      <c r="K1144" s="449"/>
    </row>
    <row r="1145" spans="1:11" s="26" customFormat="1" x14ac:dyDescent="0.3">
      <c r="H1145" s="85"/>
      <c r="I1145" s="2"/>
      <c r="J1145" s="86"/>
      <c r="K1145" s="449"/>
    </row>
    <row r="1146" spans="1:11" s="26" customFormat="1" x14ac:dyDescent="0.3">
      <c r="H1146" s="85"/>
      <c r="I1146" s="2"/>
      <c r="J1146" s="86"/>
      <c r="K1146" s="449"/>
    </row>
    <row r="1147" spans="1:11" s="26" customFormat="1" x14ac:dyDescent="0.3">
      <c r="H1147" s="85"/>
      <c r="I1147" s="2"/>
      <c r="J1147" s="86"/>
      <c r="K1147" s="449"/>
    </row>
    <row r="1148" spans="1:11" s="26" customFormat="1" x14ac:dyDescent="0.3">
      <c r="H1148" s="85"/>
      <c r="I1148" s="2"/>
      <c r="J1148" s="86"/>
      <c r="K1148" s="449"/>
    </row>
    <row r="1149" spans="1:11" s="26" customFormat="1" x14ac:dyDescent="0.3">
      <c r="H1149" s="85"/>
      <c r="I1149" s="2"/>
      <c r="J1149" s="86"/>
      <c r="K1149" s="449"/>
    </row>
    <row r="1150" spans="1:11" s="26" customFormat="1" x14ac:dyDescent="0.3">
      <c r="H1150" s="85"/>
      <c r="I1150" s="2"/>
      <c r="J1150" s="86"/>
      <c r="K1150" s="449"/>
    </row>
    <row r="1151" spans="1:11" s="26" customFormat="1" x14ac:dyDescent="0.3">
      <c r="H1151" s="85"/>
      <c r="I1151" s="2"/>
      <c r="J1151" s="86"/>
      <c r="K1151" s="449"/>
    </row>
    <row r="1152" spans="1:11" s="26" customFormat="1" x14ac:dyDescent="0.3">
      <c r="H1152" s="85"/>
      <c r="I1152" s="2"/>
      <c r="J1152" s="86"/>
      <c r="K1152" s="449"/>
    </row>
    <row r="1153" spans="8:11" s="26" customFormat="1" x14ac:dyDescent="0.3">
      <c r="H1153" s="85"/>
      <c r="I1153" s="2"/>
      <c r="J1153" s="86"/>
      <c r="K1153" s="449"/>
    </row>
    <row r="1154" spans="8:11" s="26" customFormat="1" x14ac:dyDescent="0.3">
      <c r="H1154" s="85"/>
      <c r="I1154" s="2"/>
      <c r="J1154" s="86"/>
      <c r="K1154" s="449"/>
    </row>
    <row r="1155" spans="8:11" s="26" customFormat="1" x14ac:dyDescent="0.3">
      <c r="H1155" s="85"/>
      <c r="I1155" s="2"/>
      <c r="J1155" s="86"/>
      <c r="K1155" s="449"/>
    </row>
    <row r="1156" spans="8:11" s="26" customFormat="1" x14ac:dyDescent="0.3">
      <c r="H1156" s="85"/>
      <c r="I1156" s="2"/>
      <c r="J1156" s="86"/>
      <c r="K1156" s="449"/>
    </row>
    <row r="1157" spans="8:11" s="26" customFormat="1" x14ac:dyDescent="0.3">
      <c r="H1157" s="85"/>
      <c r="I1157" s="2"/>
      <c r="J1157" s="86"/>
      <c r="K1157" s="449"/>
    </row>
    <row r="1158" spans="8:11" s="26" customFormat="1" x14ac:dyDescent="0.3">
      <c r="H1158" s="85"/>
      <c r="I1158" s="2"/>
      <c r="J1158" s="86"/>
      <c r="K1158" s="449"/>
    </row>
    <row r="1159" spans="8:11" s="26" customFormat="1" x14ac:dyDescent="0.3">
      <c r="H1159" s="85"/>
      <c r="I1159" s="2"/>
      <c r="J1159" s="86"/>
      <c r="K1159" s="449"/>
    </row>
    <row r="1160" spans="8:11" s="26" customFormat="1" x14ac:dyDescent="0.3">
      <c r="H1160" s="85"/>
      <c r="I1160" s="2"/>
      <c r="J1160" s="86"/>
      <c r="K1160" s="449"/>
    </row>
    <row r="1161" spans="8:11" s="26" customFormat="1" x14ac:dyDescent="0.3">
      <c r="H1161" s="85"/>
      <c r="I1161" s="2"/>
      <c r="J1161" s="86"/>
      <c r="K1161" s="449"/>
    </row>
    <row r="1162" spans="8:11" s="26" customFormat="1" x14ac:dyDescent="0.3">
      <c r="H1162" s="85"/>
      <c r="I1162" s="2"/>
      <c r="J1162" s="86"/>
      <c r="K1162" s="449"/>
    </row>
    <row r="1163" spans="8:11" s="26" customFormat="1" x14ac:dyDescent="0.3">
      <c r="H1163" s="85"/>
      <c r="I1163" s="2"/>
      <c r="J1163" s="86"/>
      <c r="K1163" s="449"/>
    </row>
    <row r="1164" spans="8:11" s="26" customFormat="1" x14ac:dyDescent="0.3">
      <c r="H1164" s="85"/>
      <c r="I1164" s="2"/>
      <c r="J1164" s="86"/>
      <c r="K1164" s="449"/>
    </row>
    <row r="1165" spans="8:11" s="26" customFormat="1" x14ac:dyDescent="0.3">
      <c r="H1165" s="85"/>
      <c r="I1165" s="2"/>
      <c r="J1165" s="86"/>
      <c r="K1165" s="449"/>
    </row>
    <row r="1166" spans="8:11" s="26" customFormat="1" x14ac:dyDescent="0.3">
      <c r="H1166" s="85"/>
      <c r="I1166" s="2"/>
      <c r="J1166" s="86"/>
      <c r="K1166" s="449"/>
    </row>
    <row r="1167" spans="8:11" s="26" customFormat="1" x14ac:dyDescent="0.3">
      <c r="H1167" s="85"/>
      <c r="I1167" s="2"/>
      <c r="J1167" s="86"/>
      <c r="K1167" s="449"/>
    </row>
    <row r="1168" spans="8:11" s="26" customFormat="1" x14ac:dyDescent="0.3">
      <c r="H1168" s="85"/>
      <c r="I1168" s="2"/>
      <c r="J1168" s="86"/>
      <c r="K1168" s="449"/>
    </row>
    <row r="1169" spans="8:11" s="26" customFormat="1" x14ac:dyDescent="0.3">
      <c r="H1169" s="85"/>
      <c r="I1169" s="2"/>
      <c r="J1169" s="86"/>
      <c r="K1169" s="449"/>
    </row>
    <row r="1170" spans="8:11" s="26" customFormat="1" x14ac:dyDescent="0.3">
      <c r="H1170" s="85"/>
      <c r="I1170" s="2"/>
      <c r="J1170" s="86"/>
      <c r="K1170" s="449"/>
    </row>
    <row r="1171" spans="8:11" s="26" customFormat="1" x14ac:dyDescent="0.3">
      <c r="H1171" s="85"/>
      <c r="I1171" s="2"/>
      <c r="J1171" s="86"/>
      <c r="K1171" s="449"/>
    </row>
    <row r="1172" spans="8:11" s="26" customFormat="1" x14ac:dyDescent="0.3">
      <c r="H1172" s="85"/>
      <c r="I1172" s="2"/>
      <c r="J1172" s="86"/>
      <c r="K1172" s="449"/>
    </row>
    <row r="1173" spans="8:11" s="26" customFormat="1" x14ac:dyDescent="0.3">
      <c r="H1173" s="85"/>
      <c r="I1173" s="2"/>
      <c r="J1173" s="86"/>
      <c r="K1173" s="449"/>
    </row>
    <row r="1174" spans="8:11" s="26" customFormat="1" x14ac:dyDescent="0.3">
      <c r="H1174" s="85"/>
      <c r="I1174" s="2"/>
      <c r="J1174" s="86"/>
      <c r="K1174" s="449"/>
    </row>
    <row r="1175" spans="8:11" s="26" customFormat="1" x14ac:dyDescent="0.3">
      <c r="H1175" s="85"/>
      <c r="I1175" s="2"/>
      <c r="J1175" s="86"/>
      <c r="K1175" s="449"/>
    </row>
    <row r="1176" spans="8:11" s="26" customFormat="1" x14ac:dyDescent="0.3">
      <c r="H1176" s="85"/>
      <c r="I1176" s="2"/>
      <c r="J1176" s="86"/>
      <c r="K1176" s="449"/>
    </row>
    <row r="1177" spans="8:11" s="26" customFormat="1" x14ac:dyDescent="0.3">
      <c r="H1177" s="85"/>
      <c r="I1177" s="2"/>
      <c r="J1177" s="86"/>
      <c r="K1177" s="449"/>
    </row>
    <row r="1178" spans="8:11" s="26" customFormat="1" x14ac:dyDescent="0.3">
      <c r="H1178" s="85"/>
      <c r="I1178" s="2"/>
      <c r="J1178" s="86"/>
      <c r="K1178" s="449"/>
    </row>
    <row r="1179" spans="8:11" s="26" customFormat="1" x14ac:dyDescent="0.3">
      <c r="H1179" s="85"/>
      <c r="I1179" s="2"/>
      <c r="J1179" s="86"/>
      <c r="K1179" s="449"/>
    </row>
    <row r="1180" spans="8:11" s="26" customFormat="1" x14ac:dyDescent="0.3">
      <c r="H1180" s="85"/>
      <c r="I1180" s="2"/>
      <c r="J1180" s="86"/>
      <c r="K1180" s="449"/>
    </row>
    <row r="1181" spans="8:11" s="26" customFormat="1" x14ac:dyDescent="0.3">
      <c r="H1181" s="85"/>
      <c r="I1181" s="2"/>
      <c r="J1181" s="86"/>
      <c r="K1181" s="449"/>
    </row>
    <row r="1182" spans="8:11" s="26" customFormat="1" x14ac:dyDescent="0.3">
      <c r="H1182" s="85"/>
      <c r="I1182" s="2"/>
      <c r="J1182" s="86"/>
      <c r="K1182" s="449"/>
    </row>
    <row r="1183" spans="8:11" s="26" customFormat="1" x14ac:dyDescent="0.3">
      <c r="H1183" s="85"/>
      <c r="I1183" s="2"/>
      <c r="J1183" s="86"/>
      <c r="K1183" s="449"/>
    </row>
    <row r="1184" spans="8:11" s="26" customFormat="1" x14ac:dyDescent="0.3">
      <c r="H1184" s="85"/>
      <c r="I1184" s="2"/>
      <c r="J1184" s="86"/>
      <c r="K1184" s="449"/>
    </row>
    <row r="1185" spans="8:11" s="26" customFormat="1" x14ac:dyDescent="0.3">
      <c r="H1185" s="85"/>
      <c r="I1185" s="2"/>
      <c r="J1185" s="86"/>
      <c r="K1185" s="449"/>
    </row>
    <row r="1186" spans="8:11" s="26" customFormat="1" x14ac:dyDescent="0.3">
      <c r="H1186" s="85"/>
      <c r="I1186" s="2"/>
      <c r="J1186" s="86"/>
      <c r="K1186" s="449"/>
    </row>
    <row r="1187" spans="8:11" s="26" customFormat="1" x14ac:dyDescent="0.3">
      <c r="H1187" s="85"/>
      <c r="I1187" s="2"/>
      <c r="J1187" s="86"/>
      <c r="K1187" s="449"/>
    </row>
    <row r="1188" spans="8:11" s="26" customFormat="1" x14ac:dyDescent="0.3">
      <c r="H1188" s="85"/>
      <c r="I1188" s="2"/>
      <c r="J1188" s="86"/>
      <c r="K1188" s="449"/>
    </row>
    <row r="1189" spans="8:11" s="26" customFormat="1" x14ac:dyDescent="0.3">
      <c r="H1189" s="85"/>
      <c r="I1189" s="2"/>
      <c r="J1189" s="86"/>
      <c r="K1189" s="449"/>
    </row>
    <row r="1190" spans="8:11" s="26" customFormat="1" x14ac:dyDescent="0.3">
      <c r="H1190" s="85"/>
      <c r="I1190" s="2"/>
      <c r="J1190" s="86"/>
      <c r="K1190" s="449"/>
    </row>
    <row r="1191" spans="8:11" s="26" customFormat="1" x14ac:dyDescent="0.3">
      <c r="H1191" s="85"/>
      <c r="I1191" s="2"/>
      <c r="J1191" s="86"/>
      <c r="K1191" s="449"/>
    </row>
    <row r="1192" spans="8:11" s="26" customFormat="1" x14ac:dyDescent="0.3">
      <c r="H1192" s="85"/>
      <c r="I1192" s="2"/>
      <c r="J1192" s="86"/>
      <c r="K1192" s="449"/>
    </row>
    <row r="1193" spans="8:11" s="26" customFormat="1" x14ac:dyDescent="0.3">
      <c r="H1193" s="85"/>
      <c r="I1193" s="2"/>
      <c r="J1193" s="86"/>
      <c r="K1193" s="449"/>
    </row>
    <row r="1194" spans="8:11" s="26" customFormat="1" x14ac:dyDescent="0.3">
      <c r="H1194" s="85"/>
      <c r="I1194" s="2"/>
      <c r="J1194" s="86"/>
      <c r="K1194" s="449"/>
    </row>
    <row r="1195" spans="8:11" s="26" customFormat="1" x14ac:dyDescent="0.3">
      <c r="H1195" s="85"/>
      <c r="I1195" s="2"/>
      <c r="J1195" s="86"/>
      <c r="K1195" s="449"/>
    </row>
    <row r="1196" spans="8:11" s="26" customFormat="1" x14ac:dyDescent="0.3">
      <c r="H1196" s="85"/>
      <c r="I1196" s="2"/>
      <c r="J1196" s="86"/>
      <c r="K1196" s="449"/>
    </row>
    <row r="1197" spans="8:11" s="26" customFormat="1" x14ac:dyDescent="0.3">
      <c r="H1197" s="85"/>
      <c r="I1197" s="2"/>
      <c r="J1197" s="86"/>
      <c r="K1197" s="449"/>
    </row>
    <row r="1198" spans="8:11" s="26" customFormat="1" x14ac:dyDescent="0.3">
      <c r="H1198" s="85"/>
      <c r="I1198" s="2"/>
      <c r="J1198" s="86"/>
      <c r="K1198" s="449"/>
    </row>
    <row r="1199" spans="8:11" s="26" customFormat="1" x14ac:dyDescent="0.3">
      <c r="H1199" s="85"/>
      <c r="I1199" s="2"/>
      <c r="J1199" s="86"/>
      <c r="K1199" s="449"/>
    </row>
    <row r="1200" spans="8:11" s="26" customFormat="1" x14ac:dyDescent="0.3">
      <c r="H1200" s="85"/>
      <c r="I1200" s="2"/>
      <c r="J1200" s="86"/>
      <c r="K1200" s="449"/>
    </row>
    <row r="1201" spans="8:11" s="26" customFormat="1" x14ac:dyDescent="0.3">
      <c r="H1201" s="85"/>
      <c r="I1201" s="2"/>
      <c r="J1201" s="86"/>
      <c r="K1201" s="449"/>
    </row>
    <row r="1202" spans="8:11" s="26" customFormat="1" x14ac:dyDescent="0.3">
      <c r="H1202" s="85"/>
      <c r="I1202" s="2"/>
      <c r="J1202" s="86"/>
      <c r="K1202" s="449"/>
    </row>
    <row r="1203" spans="8:11" s="26" customFormat="1" x14ac:dyDescent="0.3">
      <c r="H1203" s="85"/>
      <c r="I1203" s="2"/>
      <c r="J1203" s="86"/>
      <c r="K1203" s="449"/>
    </row>
    <row r="1204" spans="8:11" s="26" customFormat="1" x14ac:dyDescent="0.3">
      <c r="H1204" s="85"/>
      <c r="I1204" s="2"/>
      <c r="J1204" s="86"/>
      <c r="K1204" s="449"/>
    </row>
    <row r="1205" spans="8:11" s="26" customFormat="1" x14ac:dyDescent="0.3">
      <c r="H1205" s="85"/>
      <c r="I1205" s="2"/>
      <c r="J1205" s="86"/>
      <c r="K1205" s="449"/>
    </row>
    <row r="1206" spans="8:11" s="26" customFormat="1" x14ac:dyDescent="0.3">
      <c r="H1206" s="85"/>
      <c r="I1206" s="2"/>
      <c r="J1206" s="86"/>
      <c r="K1206" s="449"/>
    </row>
    <row r="1207" spans="8:11" s="26" customFormat="1" x14ac:dyDescent="0.3">
      <c r="H1207" s="85"/>
      <c r="I1207" s="2"/>
      <c r="J1207" s="86"/>
      <c r="K1207" s="449"/>
    </row>
    <row r="1208" spans="8:11" s="26" customFormat="1" x14ac:dyDescent="0.3">
      <c r="H1208" s="85"/>
      <c r="I1208" s="2"/>
      <c r="J1208" s="86"/>
      <c r="K1208" s="449"/>
    </row>
    <row r="1209" spans="8:11" s="26" customFormat="1" x14ac:dyDescent="0.3">
      <c r="H1209" s="85"/>
      <c r="I1209" s="2"/>
      <c r="J1209" s="86"/>
      <c r="K1209" s="449"/>
    </row>
    <row r="1210" spans="8:11" s="26" customFormat="1" x14ac:dyDescent="0.3">
      <c r="H1210" s="85"/>
      <c r="I1210" s="2"/>
      <c r="J1210" s="86"/>
      <c r="K1210" s="449"/>
    </row>
    <row r="1211" spans="8:11" s="26" customFormat="1" x14ac:dyDescent="0.3">
      <c r="H1211" s="85"/>
      <c r="I1211" s="2"/>
      <c r="J1211" s="86"/>
      <c r="K1211" s="449"/>
    </row>
    <row r="1212" spans="8:11" s="26" customFormat="1" x14ac:dyDescent="0.3">
      <c r="H1212" s="85"/>
      <c r="I1212" s="2"/>
      <c r="J1212" s="86"/>
      <c r="K1212" s="449"/>
    </row>
    <row r="1213" spans="8:11" s="26" customFormat="1" x14ac:dyDescent="0.3">
      <c r="H1213" s="85"/>
      <c r="I1213" s="2"/>
      <c r="J1213" s="86"/>
      <c r="K1213" s="449"/>
    </row>
    <row r="1214" spans="8:11" s="26" customFormat="1" x14ac:dyDescent="0.3">
      <c r="H1214" s="85"/>
      <c r="I1214" s="2"/>
      <c r="J1214" s="86"/>
      <c r="K1214" s="449"/>
    </row>
    <row r="1215" spans="8:11" s="26" customFormat="1" x14ac:dyDescent="0.3">
      <c r="H1215" s="85"/>
      <c r="I1215" s="2"/>
      <c r="J1215" s="86"/>
      <c r="K1215" s="449"/>
    </row>
    <row r="1216" spans="8:11" s="26" customFormat="1" x14ac:dyDescent="0.3">
      <c r="H1216" s="85"/>
      <c r="I1216" s="2"/>
      <c r="J1216" s="86"/>
      <c r="K1216" s="449"/>
    </row>
    <row r="1217" spans="8:11" s="26" customFormat="1" x14ac:dyDescent="0.3">
      <c r="H1217" s="85"/>
      <c r="I1217" s="2"/>
      <c r="J1217" s="86"/>
      <c r="K1217" s="449"/>
    </row>
    <row r="1218" spans="8:11" s="26" customFormat="1" x14ac:dyDescent="0.3">
      <c r="H1218" s="85"/>
      <c r="I1218" s="2"/>
      <c r="J1218" s="86"/>
      <c r="K1218" s="449"/>
    </row>
    <row r="1219" spans="8:11" s="26" customFormat="1" x14ac:dyDescent="0.3">
      <c r="H1219" s="85"/>
      <c r="I1219" s="2"/>
      <c r="J1219" s="86"/>
      <c r="K1219" s="449"/>
    </row>
    <row r="1220" spans="8:11" s="26" customFormat="1" x14ac:dyDescent="0.3">
      <c r="H1220" s="85"/>
      <c r="I1220" s="2"/>
      <c r="J1220" s="86"/>
      <c r="K1220" s="449"/>
    </row>
    <row r="1221" spans="8:11" s="26" customFormat="1" x14ac:dyDescent="0.3">
      <c r="H1221" s="85"/>
      <c r="I1221" s="2"/>
      <c r="J1221" s="86"/>
      <c r="K1221" s="449"/>
    </row>
    <row r="1222" spans="8:11" s="26" customFormat="1" x14ac:dyDescent="0.3">
      <c r="H1222" s="85"/>
      <c r="I1222" s="2"/>
      <c r="J1222" s="86"/>
      <c r="K1222" s="449"/>
    </row>
    <row r="1223" spans="8:11" s="26" customFormat="1" x14ac:dyDescent="0.3">
      <c r="H1223" s="85"/>
      <c r="I1223" s="2"/>
      <c r="J1223" s="86"/>
      <c r="K1223" s="449"/>
    </row>
    <row r="1224" spans="8:11" s="26" customFormat="1" x14ac:dyDescent="0.3">
      <c r="H1224" s="85"/>
      <c r="I1224" s="2"/>
      <c r="J1224" s="86"/>
      <c r="K1224" s="449"/>
    </row>
    <row r="1225" spans="8:11" s="26" customFormat="1" x14ac:dyDescent="0.3">
      <c r="H1225" s="85"/>
      <c r="I1225" s="2"/>
      <c r="J1225" s="86"/>
      <c r="K1225" s="449"/>
    </row>
    <row r="1226" spans="8:11" s="26" customFormat="1" x14ac:dyDescent="0.3">
      <c r="H1226" s="85"/>
      <c r="I1226" s="2"/>
      <c r="J1226" s="86"/>
      <c r="K1226" s="449"/>
    </row>
    <row r="1227" spans="8:11" s="26" customFormat="1" x14ac:dyDescent="0.3">
      <c r="H1227" s="85"/>
      <c r="I1227" s="2"/>
      <c r="J1227" s="86"/>
      <c r="K1227" s="449"/>
    </row>
    <row r="1228" spans="8:11" s="26" customFormat="1" x14ac:dyDescent="0.3">
      <c r="H1228" s="85"/>
      <c r="I1228" s="2"/>
      <c r="J1228" s="86"/>
      <c r="K1228" s="449"/>
    </row>
    <row r="1229" spans="8:11" s="26" customFormat="1" x14ac:dyDescent="0.3">
      <c r="H1229" s="85"/>
      <c r="I1229" s="2"/>
      <c r="J1229" s="86"/>
      <c r="K1229" s="449"/>
    </row>
    <row r="1230" spans="8:11" s="26" customFormat="1" x14ac:dyDescent="0.3">
      <c r="H1230" s="85"/>
      <c r="I1230" s="2"/>
      <c r="J1230" s="86"/>
      <c r="K1230" s="449"/>
    </row>
    <row r="1231" spans="8:11" s="26" customFormat="1" x14ac:dyDescent="0.3">
      <c r="H1231" s="85"/>
      <c r="I1231" s="2"/>
      <c r="J1231" s="86"/>
      <c r="K1231" s="449"/>
    </row>
    <row r="1232" spans="8:11" s="26" customFormat="1" x14ac:dyDescent="0.3">
      <c r="H1232" s="85"/>
      <c r="I1232" s="2"/>
      <c r="J1232" s="86"/>
      <c r="K1232" s="449"/>
    </row>
    <row r="1233" spans="8:11" s="26" customFormat="1" x14ac:dyDescent="0.3">
      <c r="H1233" s="85"/>
      <c r="I1233" s="2"/>
      <c r="J1233" s="86"/>
      <c r="K1233" s="449"/>
    </row>
    <row r="1234" spans="8:11" s="26" customFormat="1" x14ac:dyDescent="0.3">
      <c r="H1234" s="85"/>
      <c r="I1234" s="2"/>
      <c r="J1234" s="86"/>
      <c r="K1234" s="449"/>
    </row>
    <row r="1235" spans="8:11" s="26" customFormat="1" x14ac:dyDescent="0.3">
      <c r="H1235" s="85"/>
      <c r="I1235" s="2"/>
      <c r="J1235" s="86"/>
      <c r="K1235" s="449"/>
    </row>
    <row r="1236" spans="8:11" s="26" customFormat="1" x14ac:dyDescent="0.3">
      <c r="H1236" s="85"/>
      <c r="I1236" s="2"/>
      <c r="J1236" s="86"/>
      <c r="K1236" s="449"/>
    </row>
    <row r="1237" spans="8:11" s="26" customFormat="1" x14ac:dyDescent="0.3">
      <c r="H1237" s="85"/>
      <c r="I1237" s="2"/>
      <c r="J1237" s="86"/>
      <c r="K1237" s="449"/>
    </row>
    <row r="1238" spans="8:11" s="26" customFormat="1" x14ac:dyDescent="0.3">
      <c r="H1238" s="85"/>
      <c r="I1238" s="2"/>
      <c r="J1238" s="86"/>
      <c r="K1238" s="449"/>
    </row>
    <row r="1239" spans="8:11" s="26" customFormat="1" x14ac:dyDescent="0.3">
      <c r="H1239" s="85"/>
      <c r="I1239" s="2"/>
      <c r="J1239" s="86"/>
      <c r="K1239" s="449"/>
    </row>
    <row r="1240" spans="8:11" s="26" customFormat="1" x14ac:dyDescent="0.3">
      <c r="H1240" s="85"/>
      <c r="I1240" s="2"/>
      <c r="J1240" s="86"/>
      <c r="K1240" s="449"/>
    </row>
    <row r="1241" spans="8:11" s="26" customFormat="1" x14ac:dyDescent="0.3">
      <c r="H1241" s="85"/>
      <c r="I1241" s="2"/>
      <c r="J1241" s="86"/>
      <c r="K1241" s="449"/>
    </row>
    <row r="1242" spans="8:11" s="26" customFormat="1" x14ac:dyDescent="0.3">
      <c r="H1242" s="85"/>
      <c r="I1242" s="2"/>
      <c r="J1242" s="86"/>
      <c r="K1242" s="449"/>
    </row>
    <row r="1243" spans="8:11" s="26" customFormat="1" x14ac:dyDescent="0.3">
      <c r="H1243" s="85"/>
      <c r="I1243" s="2"/>
      <c r="J1243" s="86"/>
      <c r="K1243" s="449"/>
    </row>
    <row r="1244" spans="8:11" s="26" customFormat="1" x14ac:dyDescent="0.3">
      <c r="H1244" s="85"/>
      <c r="I1244" s="2"/>
      <c r="J1244" s="86"/>
      <c r="K1244" s="449"/>
    </row>
    <row r="1245" spans="8:11" s="26" customFormat="1" x14ac:dyDescent="0.3">
      <c r="H1245" s="85"/>
      <c r="I1245" s="2"/>
      <c r="J1245" s="86"/>
      <c r="K1245" s="449"/>
    </row>
    <row r="1246" spans="8:11" s="26" customFormat="1" x14ac:dyDescent="0.3">
      <c r="H1246" s="85"/>
      <c r="I1246" s="2"/>
      <c r="J1246" s="86"/>
      <c r="K1246" s="449"/>
    </row>
    <row r="1247" spans="8:11" s="26" customFormat="1" x14ac:dyDescent="0.3">
      <c r="H1247" s="85"/>
      <c r="I1247" s="2"/>
      <c r="J1247" s="86"/>
      <c r="K1247" s="449"/>
    </row>
    <row r="1248" spans="8:11" s="26" customFormat="1" x14ac:dyDescent="0.3">
      <c r="H1248" s="85"/>
      <c r="I1248" s="2"/>
      <c r="J1248" s="86"/>
      <c r="K1248" s="449"/>
    </row>
    <row r="1249" spans="8:11" s="26" customFormat="1" x14ac:dyDescent="0.3">
      <c r="H1249" s="85"/>
      <c r="I1249" s="2"/>
      <c r="J1249" s="86"/>
      <c r="K1249" s="449"/>
    </row>
    <row r="1250" spans="8:11" s="26" customFormat="1" x14ac:dyDescent="0.3">
      <c r="H1250" s="85"/>
      <c r="I1250" s="2"/>
      <c r="J1250" s="86"/>
      <c r="K1250" s="449"/>
    </row>
    <row r="1251" spans="8:11" s="26" customFormat="1" x14ac:dyDescent="0.3">
      <c r="H1251" s="85"/>
      <c r="I1251" s="2"/>
      <c r="J1251" s="86"/>
      <c r="K1251" s="449"/>
    </row>
    <row r="1252" spans="8:11" s="26" customFormat="1" x14ac:dyDescent="0.3">
      <c r="H1252" s="85"/>
      <c r="I1252" s="2"/>
      <c r="J1252" s="86"/>
      <c r="K1252" s="449"/>
    </row>
    <row r="1253" spans="8:11" s="26" customFormat="1" x14ac:dyDescent="0.3">
      <c r="H1253" s="85"/>
      <c r="I1253" s="2"/>
      <c r="J1253" s="86"/>
      <c r="K1253" s="449"/>
    </row>
    <row r="1254" spans="8:11" s="26" customFormat="1" x14ac:dyDescent="0.3">
      <c r="H1254" s="85"/>
      <c r="I1254" s="2"/>
      <c r="J1254" s="86"/>
      <c r="K1254" s="449"/>
    </row>
    <row r="1255" spans="8:11" s="26" customFormat="1" x14ac:dyDescent="0.3">
      <c r="H1255" s="85"/>
      <c r="I1255" s="2"/>
      <c r="J1255" s="86"/>
      <c r="K1255" s="449"/>
    </row>
    <row r="1256" spans="8:11" s="26" customFormat="1" x14ac:dyDescent="0.3">
      <c r="H1256" s="85"/>
      <c r="I1256" s="2"/>
      <c r="J1256" s="86"/>
      <c r="K1256" s="449"/>
    </row>
    <row r="1257" spans="8:11" s="26" customFormat="1" x14ac:dyDescent="0.3">
      <c r="H1257" s="85"/>
      <c r="I1257" s="2"/>
      <c r="J1257" s="86"/>
      <c r="K1257" s="449"/>
    </row>
    <row r="1258" spans="8:11" s="26" customFormat="1" x14ac:dyDescent="0.3">
      <c r="H1258" s="85"/>
      <c r="I1258" s="2"/>
      <c r="J1258" s="86"/>
      <c r="K1258" s="449"/>
    </row>
    <row r="1259" spans="8:11" s="26" customFormat="1" x14ac:dyDescent="0.3">
      <c r="H1259" s="85"/>
      <c r="I1259" s="2"/>
      <c r="J1259" s="86"/>
      <c r="K1259" s="449"/>
    </row>
    <row r="1260" spans="8:11" s="26" customFormat="1" x14ac:dyDescent="0.3">
      <c r="H1260" s="85"/>
      <c r="I1260" s="2"/>
      <c r="J1260" s="86"/>
      <c r="K1260" s="449"/>
    </row>
    <row r="1261" spans="8:11" s="26" customFormat="1" x14ac:dyDescent="0.3">
      <c r="H1261" s="85"/>
      <c r="I1261" s="2"/>
      <c r="J1261" s="86"/>
      <c r="K1261" s="449"/>
    </row>
    <row r="1262" spans="8:11" s="26" customFormat="1" x14ac:dyDescent="0.3">
      <c r="H1262" s="85"/>
      <c r="I1262" s="2"/>
      <c r="J1262" s="86"/>
      <c r="K1262" s="449"/>
    </row>
    <row r="1263" spans="8:11" s="26" customFormat="1" x14ac:dyDescent="0.3">
      <c r="H1263" s="85"/>
      <c r="I1263" s="2"/>
      <c r="J1263" s="86"/>
      <c r="K1263" s="449"/>
    </row>
    <row r="1264" spans="8:11" s="26" customFormat="1" x14ac:dyDescent="0.3">
      <c r="H1264" s="85"/>
      <c r="I1264" s="2"/>
      <c r="J1264" s="86"/>
      <c r="K1264" s="449"/>
    </row>
    <row r="1265" spans="8:11" s="26" customFormat="1" x14ac:dyDescent="0.3">
      <c r="H1265" s="85"/>
      <c r="I1265" s="2"/>
      <c r="J1265" s="86"/>
      <c r="K1265" s="449"/>
    </row>
    <row r="1266" spans="8:11" s="26" customFormat="1" x14ac:dyDescent="0.3">
      <c r="H1266" s="85"/>
      <c r="I1266" s="2"/>
      <c r="J1266" s="86"/>
      <c r="K1266" s="449"/>
    </row>
    <row r="1267" spans="8:11" s="26" customFormat="1" x14ac:dyDescent="0.3">
      <c r="H1267" s="85"/>
      <c r="I1267" s="2"/>
      <c r="J1267" s="86"/>
      <c r="K1267" s="449"/>
    </row>
    <row r="1268" spans="8:11" s="26" customFormat="1" x14ac:dyDescent="0.3">
      <c r="H1268" s="85"/>
      <c r="I1268" s="2"/>
      <c r="J1268" s="86"/>
      <c r="K1268" s="449"/>
    </row>
    <row r="1269" spans="8:11" s="26" customFormat="1" x14ac:dyDescent="0.3">
      <c r="H1269" s="85"/>
      <c r="I1269" s="2"/>
      <c r="J1269" s="86"/>
      <c r="K1269" s="449"/>
    </row>
    <row r="1270" spans="8:11" s="26" customFormat="1" x14ac:dyDescent="0.3">
      <c r="H1270" s="85"/>
      <c r="I1270" s="2"/>
      <c r="J1270" s="86"/>
      <c r="K1270" s="449"/>
    </row>
    <row r="1271" spans="8:11" s="26" customFormat="1" x14ac:dyDescent="0.3">
      <c r="H1271" s="85"/>
      <c r="I1271" s="2"/>
      <c r="J1271" s="86"/>
      <c r="K1271" s="449"/>
    </row>
    <row r="1272" spans="8:11" s="26" customFormat="1" x14ac:dyDescent="0.3">
      <c r="H1272" s="85"/>
      <c r="I1272" s="2"/>
      <c r="J1272" s="86"/>
      <c r="K1272" s="449"/>
    </row>
    <row r="1273" spans="8:11" s="26" customFormat="1" x14ac:dyDescent="0.3">
      <c r="H1273" s="85"/>
      <c r="I1273" s="2"/>
      <c r="J1273" s="86"/>
      <c r="K1273" s="449"/>
    </row>
    <row r="1274" spans="8:11" s="26" customFormat="1" x14ac:dyDescent="0.3">
      <c r="H1274" s="85"/>
      <c r="I1274" s="2"/>
      <c r="J1274" s="86"/>
      <c r="K1274" s="449"/>
    </row>
    <row r="1275" spans="8:11" s="26" customFormat="1" x14ac:dyDescent="0.3">
      <c r="H1275" s="85"/>
      <c r="I1275" s="2"/>
      <c r="J1275" s="86"/>
      <c r="K1275" s="449"/>
    </row>
    <row r="1276" spans="8:11" s="26" customFormat="1" x14ac:dyDescent="0.3">
      <c r="H1276" s="85"/>
      <c r="I1276" s="2"/>
      <c r="J1276" s="86"/>
      <c r="K1276" s="449"/>
    </row>
    <row r="1277" spans="8:11" s="26" customFormat="1" x14ac:dyDescent="0.3">
      <c r="H1277" s="85"/>
      <c r="I1277" s="2"/>
      <c r="J1277" s="86"/>
      <c r="K1277" s="449"/>
    </row>
    <row r="1278" spans="8:11" s="26" customFormat="1" x14ac:dyDescent="0.3">
      <c r="H1278" s="85"/>
      <c r="I1278" s="2"/>
      <c r="J1278" s="86"/>
      <c r="K1278" s="449"/>
    </row>
    <row r="1279" spans="8:11" s="26" customFormat="1" x14ac:dyDescent="0.3">
      <c r="H1279" s="85"/>
      <c r="I1279" s="2"/>
      <c r="J1279" s="86"/>
      <c r="K1279" s="449"/>
    </row>
    <row r="1280" spans="8:11" s="26" customFormat="1" x14ac:dyDescent="0.3">
      <c r="H1280" s="85"/>
      <c r="I1280" s="2"/>
      <c r="J1280" s="86"/>
      <c r="K1280" s="449"/>
    </row>
    <row r="1281" spans="8:11" s="26" customFormat="1" x14ac:dyDescent="0.3">
      <c r="H1281" s="85"/>
      <c r="I1281" s="2"/>
      <c r="J1281" s="86"/>
      <c r="K1281" s="449"/>
    </row>
    <row r="1282" spans="8:11" s="26" customFormat="1" x14ac:dyDescent="0.3">
      <c r="H1282" s="85"/>
      <c r="I1282" s="2"/>
      <c r="J1282" s="86"/>
      <c r="K1282" s="449"/>
    </row>
    <row r="1283" spans="8:11" s="26" customFormat="1" x14ac:dyDescent="0.3">
      <c r="H1283" s="85"/>
      <c r="I1283" s="2"/>
      <c r="J1283" s="86"/>
      <c r="K1283" s="449"/>
    </row>
    <row r="1284" spans="8:11" s="26" customFormat="1" x14ac:dyDescent="0.3">
      <c r="H1284" s="85"/>
      <c r="I1284" s="2"/>
      <c r="J1284" s="86"/>
      <c r="K1284" s="449"/>
    </row>
    <row r="1285" spans="8:11" s="26" customFormat="1" x14ac:dyDescent="0.3">
      <c r="H1285" s="85"/>
      <c r="I1285" s="2"/>
      <c r="J1285" s="86"/>
      <c r="K1285" s="449"/>
    </row>
    <row r="1286" spans="8:11" s="26" customFormat="1" x14ac:dyDescent="0.3">
      <c r="H1286" s="85"/>
      <c r="I1286" s="2"/>
      <c r="J1286" s="86"/>
      <c r="K1286" s="449"/>
    </row>
    <row r="1287" spans="8:11" s="26" customFormat="1" x14ac:dyDescent="0.3">
      <c r="H1287" s="85"/>
      <c r="I1287" s="2"/>
      <c r="J1287" s="86"/>
      <c r="K1287" s="449"/>
    </row>
    <row r="1288" spans="8:11" s="26" customFormat="1" x14ac:dyDescent="0.3">
      <c r="H1288" s="85"/>
      <c r="I1288" s="2"/>
      <c r="J1288" s="86"/>
      <c r="K1288" s="449"/>
    </row>
    <row r="1289" spans="8:11" s="26" customFormat="1" x14ac:dyDescent="0.3">
      <c r="H1289" s="85"/>
      <c r="I1289" s="2"/>
      <c r="J1289" s="86"/>
      <c r="K1289" s="449"/>
    </row>
    <row r="1290" spans="8:11" s="26" customFormat="1" x14ac:dyDescent="0.3">
      <c r="H1290" s="85"/>
      <c r="I1290" s="2"/>
      <c r="J1290" s="86"/>
      <c r="K1290" s="449"/>
    </row>
    <row r="1291" spans="8:11" s="26" customFormat="1" x14ac:dyDescent="0.3">
      <c r="H1291" s="85"/>
      <c r="I1291" s="2"/>
      <c r="J1291" s="86"/>
      <c r="K1291" s="449"/>
    </row>
    <row r="1292" spans="8:11" s="26" customFormat="1" x14ac:dyDescent="0.3">
      <c r="H1292" s="85"/>
      <c r="I1292" s="2"/>
      <c r="J1292" s="86"/>
      <c r="K1292" s="449"/>
    </row>
    <row r="1293" spans="8:11" s="26" customFormat="1" x14ac:dyDescent="0.3">
      <c r="H1293" s="85"/>
      <c r="I1293" s="2"/>
      <c r="J1293" s="86"/>
      <c r="K1293" s="449"/>
    </row>
    <row r="1294" spans="8:11" s="26" customFormat="1" x14ac:dyDescent="0.3">
      <c r="H1294" s="85"/>
      <c r="I1294" s="2"/>
      <c r="J1294" s="86"/>
      <c r="K1294" s="449"/>
    </row>
    <row r="1295" spans="8:11" s="26" customFormat="1" x14ac:dyDescent="0.3">
      <c r="H1295" s="85"/>
      <c r="I1295" s="2"/>
      <c r="J1295" s="86"/>
      <c r="K1295" s="449"/>
    </row>
    <row r="1296" spans="8:11" s="26" customFormat="1" x14ac:dyDescent="0.3">
      <c r="H1296" s="85"/>
      <c r="I1296" s="2"/>
      <c r="J1296" s="86"/>
      <c r="K1296" s="449"/>
    </row>
    <row r="1297" spans="8:11" s="26" customFormat="1" x14ac:dyDescent="0.3">
      <c r="H1297" s="85"/>
      <c r="I1297" s="2"/>
      <c r="J1297" s="86"/>
      <c r="K1297" s="449"/>
    </row>
    <row r="1298" spans="8:11" s="26" customFormat="1" x14ac:dyDescent="0.3">
      <c r="H1298" s="85"/>
      <c r="I1298" s="2"/>
      <c r="J1298" s="86"/>
      <c r="K1298" s="449"/>
    </row>
    <row r="1299" spans="8:11" s="26" customFormat="1" x14ac:dyDescent="0.3">
      <c r="H1299" s="85"/>
      <c r="I1299" s="2"/>
      <c r="J1299" s="86"/>
      <c r="K1299" s="449"/>
    </row>
    <row r="1300" spans="8:11" s="26" customFormat="1" x14ac:dyDescent="0.3">
      <c r="H1300" s="85"/>
      <c r="I1300" s="2"/>
      <c r="J1300" s="86"/>
      <c r="K1300" s="449"/>
    </row>
    <row r="1301" spans="8:11" s="26" customFormat="1" x14ac:dyDescent="0.3">
      <c r="H1301" s="85"/>
      <c r="I1301" s="2"/>
      <c r="J1301" s="86"/>
      <c r="K1301" s="449"/>
    </row>
    <row r="1302" spans="8:11" s="26" customFormat="1" x14ac:dyDescent="0.3">
      <c r="H1302" s="85"/>
      <c r="I1302" s="2"/>
      <c r="J1302" s="86"/>
      <c r="K1302" s="449"/>
    </row>
    <row r="1303" spans="8:11" s="26" customFormat="1" x14ac:dyDescent="0.3">
      <c r="H1303" s="85"/>
      <c r="I1303" s="2"/>
      <c r="J1303" s="86"/>
      <c r="K1303" s="449"/>
    </row>
    <row r="1304" spans="8:11" s="26" customFormat="1" x14ac:dyDescent="0.3">
      <c r="H1304" s="85"/>
      <c r="I1304" s="2"/>
      <c r="J1304" s="86"/>
      <c r="K1304" s="449"/>
    </row>
    <row r="1305" spans="8:11" s="26" customFormat="1" x14ac:dyDescent="0.3">
      <c r="H1305" s="85"/>
      <c r="I1305" s="2"/>
      <c r="J1305" s="86"/>
      <c r="K1305" s="449"/>
    </row>
    <row r="1306" spans="8:11" s="26" customFormat="1" x14ac:dyDescent="0.3">
      <c r="H1306" s="85"/>
      <c r="I1306" s="2"/>
      <c r="J1306" s="86"/>
      <c r="K1306" s="449"/>
    </row>
    <row r="1307" spans="8:11" s="26" customFormat="1" x14ac:dyDescent="0.3">
      <c r="H1307" s="85"/>
      <c r="I1307" s="2"/>
      <c r="J1307" s="86"/>
      <c r="K1307" s="449"/>
    </row>
    <row r="1308" spans="8:11" s="26" customFormat="1" x14ac:dyDescent="0.3">
      <c r="H1308" s="85"/>
      <c r="I1308" s="2"/>
      <c r="J1308" s="86"/>
      <c r="K1308" s="449"/>
    </row>
    <row r="1309" spans="8:11" s="26" customFormat="1" x14ac:dyDescent="0.3">
      <c r="H1309" s="85"/>
      <c r="I1309" s="2"/>
      <c r="J1309" s="86"/>
      <c r="K1309" s="449"/>
    </row>
    <row r="1310" spans="8:11" s="26" customFormat="1" x14ac:dyDescent="0.3">
      <c r="H1310" s="85"/>
      <c r="I1310" s="2"/>
      <c r="J1310" s="86"/>
      <c r="K1310" s="449"/>
    </row>
    <row r="1311" spans="8:11" s="26" customFormat="1" x14ac:dyDescent="0.3">
      <c r="H1311" s="85"/>
      <c r="I1311" s="2"/>
      <c r="J1311" s="86"/>
      <c r="K1311" s="449"/>
    </row>
    <row r="1312" spans="8:11" s="26" customFormat="1" x14ac:dyDescent="0.3">
      <c r="H1312" s="85"/>
      <c r="I1312" s="2"/>
      <c r="J1312" s="86"/>
      <c r="K1312" s="449"/>
    </row>
    <row r="1313" spans="8:11" s="26" customFormat="1" x14ac:dyDescent="0.3">
      <c r="H1313" s="85"/>
      <c r="I1313" s="2"/>
      <c r="J1313" s="86"/>
      <c r="K1313" s="449"/>
    </row>
    <row r="1314" spans="8:11" s="26" customFormat="1" x14ac:dyDescent="0.3">
      <c r="H1314" s="85"/>
      <c r="I1314" s="2"/>
      <c r="J1314" s="86"/>
      <c r="K1314" s="449"/>
    </row>
    <row r="1315" spans="8:11" s="26" customFormat="1" x14ac:dyDescent="0.3">
      <c r="H1315" s="85"/>
      <c r="I1315" s="2"/>
      <c r="J1315" s="86"/>
      <c r="K1315" s="449"/>
    </row>
    <row r="1316" spans="8:11" s="26" customFormat="1" x14ac:dyDescent="0.3">
      <c r="H1316" s="85"/>
      <c r="I1316" s="2"/>
      <c r="J1316" s="86"/>
      <c r="K1316" s="449"/>
    </row>
    <row r="1317" spans="8:11" s="26" customFormat="1" x14ac:dyDescent="0.3">
      <c r="H1317" s="85"/>
      <c r="I1317" s="2"/>
      <c r="J1317" s="86"/>
      <c r="K1317" s="449"/>
    </row>
    <row r="1318" spans="8:11" s="26" customFormat="1" x14ac:dyDescent="0.3">
      <c r="H1318" s="85"/>
      <c r="I1318" s="2"/>
      <c r="J1318" s="86"/>
      <c r="K1318" s="449"/>
    </row>
    <row r="1319" spans="8:11" s="26" customFormat="1" x14ac:dyDescent="0.3">
      <c r="H1319" s="85"/>
      <c r="I1319" s="2"/>
      <c r="J1319" s="86"/>
      <c r="K1319" s="449"/>
    </row>
    <row r="1320" spans="8:11" s="26" customFormat="1" x14ac:dyDescent="0.3">
      <c r="H1320" s="85"/>
      <c r="I1320" s="2"/>
      <c r="J1320" s="86"/>
      <c r="K1320" s="449"/>
    </row>
    <row r="1321" spans="8:11" s="26" customFormat="1" x14ac:dyDescent="0.3">
      <c r="H1321" s="85"/>
      <c r="I1321" s="2"/>
      <c r="J1321" s="86"/>
      <c r="K1321" s="449"/>
    </row>
    <row r="1322" spans="8:11" s="26" customFormat="1" x14ac:dyDescent="0.3">
      <c r="H1322" s="85"/>
      <c r="I1322" s="2"/>
      <c r="J1322" s="86"/>
      <c r="K1322" s="449"/>
    </row>
    <row r="1323" spans="8:11" s="26" customFormat="1" x14ac:dyDescent="0.3">
      <c r="H1323" s="85"/>
      <c r="I1323" s="2"/>
      <c r="J1323" s="86"/>
      <c r="K1323" s="449"/>
    </row>
    <row r="1324" spans="8:11" s="26" customFormat="1" x14ac:dyDescent="0.3">
      <c r="H1324" s="85"/>
      <c r="I1324" s="2"/>
      <c r="J1324" s="86"/>
      <c r="K1324" s="449"/>
    </row>
    <row r="1325" spans="8:11" s="26" customFormat="1" x14ac:dyDescent="0.3">
      <c r="H1325" s="85"/>
      <c r="I1325" s="2"/>
      <c r="J1325" s="86"/>
      <c r="K1325" s="449"/>
    </row>
    <row r="1326" spans="8:11" s="26" customFormat="1" x14ac:dyDescent="0.3">
      <c r="H1326" s="85"/>
      <c r="I1326" s="2"/>
      <c r="J1326" s="86"/>
      <c r="K1326" s="449"/>
    </row>
    <row r="1327" spans="8:11" s="26" customFormat="1" x14ac:dyDescent="0.3">
      <c r="H1327" s="85"/>
      <c r="I1327" s="2"/>
      <c r="J1327" s="86"/>
      <c r="K1327" s="449"/>
    </row>
    <row r="1328" spans="8:11" s="26" customFormat="1" x14ac:dyDescent="0.3">
      <c r="H1328" s="85"/>
      <c r="I1328" s="2"/>
      <c r="J1328" s="86"/>
      <c r="K1328" s="449"/>
    </row>
    <row r="1329" spans="1:11" s="26" customFormat="1" x14ac:dyDescent="0.3">
      <c r="H1329" s="85"/>
      <c r="I1329" s="2"/>
      <c r="J1329" s="86"/>
      <c r="K1329" s="449"/>
    </row>
    <row r="1330" spans="1:11" s="26" customFormat="1" x14ac:dyDescent="0.3">
      <c r="H1330" s="85"/>
      <c r="I1330" s="2"/>
      <c r="J1330" s="86"/>
      <c r="K1330" s="449"/>
    </row>
    <row r="1331" spans="1:11" s="26" customFormat="1" x14ac:dyDescent="0.3">
      <c r="H1331" s="85"/>
      <c r="I1331" s="2"/>
      <c r="J1331" s="86"/>
      <c r="K1331" s="449"/>
    </row>
    <row r="1332" spans="1:11" s="26" customFormat="1" x14ac:dyDescent="0.3">
      <c r="H1332" s="85"/>
      <c r="I1332" s="2"/>
      <c r="J1332" s="86"/>
      <c r="K1332" s="449"/>
    </row>
    <row r="1333" spans="1:11" s="26" customFormat="1" x14ac:dyDescent="0.3">
      <c r="H1333" s="85"/>
      <c r="I1333" s="2"/>
      <c r="J1333" s="86"/>
      <c r="K1333" s="449"/>
    </row>
    <row r="1334" spans="1:11" x14ac:dyDescent="0.3">
      <c r="A1334" s="26"/>
      <c r="B1334" s="26"/>
      <c r="C1334" s="26"/>
      <c r="D1334" s="26"/>
      <c r="E1334" s="26"/>
      <c r="F1334" s="26"/>
      <c r="G1334" s="26"/>
      <c r="H1334" s="85"/>
      <c r="J1334" s="86"/>
    </row>
    <row r="1335" spans="1:11" x14ac:dyDescent="0.3">
      <c r="A1335" s="26"/>
      <c r="B1335" s="26"/>
      <c r="C1335" s="26"/>
      <c r="D1335" s="26"/>
      <c r="E1335" s="26"/>
      <c r="F1335" s="26"/>
      <c r="G1335" s="26"/>
      <c r="H1335" s="85"/>
      <c r="J1335" s="86"/>
    </row>
    <row r="1336" spans="1:11" x14ac:dyDescent="0.3">
      <c r="A1336" s="26"/>
      <c r="B1336" s="26"/>
      <c r="C1336" s="26"/>
      <c r="D1336" s="26"/>
      <c r="E1336" s="26"/>
      <c r="F1336" s="26"/>
      <c r="G1336" s="26"/>
      <c r="H1336" s="85"/>
      <c r="J1336" s="86"/>
    </row>
    <row r="1337" spans="1:11" x14ac:dyDescent="0.3">
      <c r="A1337" s="26"/>
      <c r="B1337" s="26"/>
      <c r="C1337" s="26"/>
      <c r="D1337" s="26"/>
      <c r="E1337" s="26"/>
      <c r="F1337" s="26"/>
      <c r="G1337" s="26"/>
      <c r="H1337" s="85"/>
      <c r="J1337" s="86"/>
    </row>
    <row r="1338" spans="1:11" x14ac:dyDescent="0.3">
      <c r="A1338" s="26"/>
      <c r="B1338" s="26"/>
      <c r="C1338" s="26"/>
      <c r="D1338" s="26"/>
      <c r="E1338" s="26"/>
      <c r="F1338" s="26"/>
      <c r="G1338" s="26"/>
      <c r="H1338" s="85"/>
      <c r="J1338" s="86"/>
    </row>
    <row r="1339" spans="1:11" x14ac:dyDescent="0.3">
      <c r="A1339" s="26"/>
      <c r="B1339" s="26"/>
      <c r="C1339" s="26"/>
      <c r="D1339" s="26"/>
      <c r="E1339" s="26"/>
      <c r="F1339" s="26"/>
      <c r="G1339" s="26"/>
      <c r="H1339" s="85"/>
      <c r="J1339" s="86"/>
    </row>
    <row r="1340" spans="1:11" x14ac:dyDescent="0.3">
      <c r="A1340" s="26"/>
      <c r="B1340" s="26"/>
      <c r="C1340" s="26"/>
      <c r="D1340" s="26"/>
      <c r="E1340" s="26"/>
      <c r="F1340" s="26"/>
      <c r="G1340" s="26"/>
      <c r="H1340" s="85"/>
      <c r="J1340" s="86"/>
    </row>
    <row r="1341" spans="1:11" x14ac:dyDescent="0.3">
      <c r="A1341" s="26"/>
      <c r="B1341" s="26"/>
      <c r="C1341" s="26"/>
      <c r="D1341" s="26"/>
      <c r="E1341" s="26"/>
      <c r="F1341" s="26"/>
      <c r="G1341" s="26"/>
      <c r="H1341" s="85"/>
      <c r="J1341" s="86"/>
    </row>
    <row r="1342" spans="1:11" x14ac:dyDescent="0.3">
      <c r="A1342" s="26"/>
      <c r="B1342" s="26"/>
      <c r="C1342" s="26"/>
      <c r="D1342" s="26"/>
      <c r="E1342" s="26"/>
      <c r="F1342" s="26"/>
      <c r="G1342" s="26"/>
      <c r="H1342" s="85"/>
      <c r="J1342" s="86"/>
    </row>
    <row r="1343" spans="1:11" x14ac:dyDescent="0.3">
      <c r="A1343" s="26"/>
      <c r="B1343" s="26"/>
      <c r="C1343" s="26"/>
      <c r="D1343" s="26"/>
      <c r="E1343" s="26"/>
      <c r="F1343" s="26"/>
      <c r="G1343" s="26"/>
      <c r="H1343" s="85"/>
      <c r="J1343" s="86"/>
    </row>
    <row r="1344" spans="1:11" x14ac:dyDescent="0.3">
      <c r="A1344" s="26"/>
      <c r="B1344" s="26"/>
      <c r="C1344" s="26"/>
      <c r="D1344" s="26"/>
      <c r="E1344" s="26"/>
      <c r="F1344" s="26"/>
      <c r="G1344" s="26"/>
      <c r="H1344" s="85"/>
      <c r="J1344" s="86"/>
    </row>
    <row r="1345" spans="1:10" x14ac:dyDescent="0.3">
      <c r="A1345" s="26"/>
      <c r="B1345" s="26"/>
      <c r="C1345" s="26"/>
      <c r="D1345" s="26"/>
      <c r="E1345" s="26"/>
      <c r="F1345" s="26"/>
      <c r="G1345" s="26"/>
      <c r="H1345" s="85"/>
      <c r="J1345" s="86"/>
    </row>
    <row r="1346" spans="1:10" x14ac:dyDescent="0.3">
      <c r="A1346" s="26"/>
      <c r="B1346" s="26"/>
      <c r="C1346" s="26"/>
      <c r="D1346" s="26"/>
      <c r="E1346" s="26"/>
      <c r="F1346" s="26"/>
      <c r="G1346" s="26"/>
      <c r="H1346" s="85"/>
      <c r="J1346" s="86"/>
    </row>
    <row r="1347" spans="1:10" x14ac:dyDescent="0.3">
      <c r="A1347" s="26"/>
      <c r="B1347" s="26"/>
      <c r="C1347" s="26"/>
      <c r="D1347" s="26"/>
      <c r="E1347" s="26"/>
      <c r="F1347" s="26"/>
      <c r="G1347" s="26"/>
      <c r="H1347" s="85"/>
      <c r="J1347" s="86"/>
    </row>
    <row r="1348" spans="1:10" x14ac:dyDescent="0.3">
      <c r="A1348" s="26"/>
      <c r="B1348" s="26"/>
      <c r="C1348" s="26"/>
      <c r="D1348" s="26"/>
      <c r="E1348" s="26"/>
      <c r="F1348" s="26"/>
      <c r="G1348" s="26"/>
      <c r="H1348" s="85"/>
      <c r="J1348" s="86"/>
    </row>
    <row r="1349" spans="1:10" x14ac:dyDescent="0.3">
      <c r="A1349" s="26"/>
      <c r="B1349" s="26"/>
      <c r="C1349" s="26"/>
      <c r="D1349" s="26"/>
      <c r="E1349" s="26"/>
      <c r="F1349" s="26"/>
      <c r="G1349" s="26"/>
      <c r="H1349" s="85"/>
      <c r="J1349" s="86"/>
    </row>
    <row r="1350" spans="1:10" x14ac:dyDescent="0.3">
      <c r="A1350" s="26"/>
      <c r="B1350" s="26"/>
      <c r="C1350" s="26"/>
      <c r="D1350" s="26"/>
      <c r="E1350" s="26"/>
      <c r="F1350" s="26"/>
      <c r="G1350" s="26"/>
      <c r="H1350" s="85"/>
      <c r="J1350" s="86"/>
    </row>
    <row r="1351" spans="1:10" x14ac:dyDescent="0.3">
      <c r="A1351" s="26"/>
      <c r="B1351" s="26"/>
      <c r="C1351" s="26"/>
      <c r="D1351" s="26"/>
      <c r="E1351" s="26"/>
      <c r="F1351" s="26"/>
      <c r="G1351" s="26"/>
      <c r="H1351" s="85"/>
      <c r="J1351" s="86"/>
    </row>
    <row r="1352" spans="1:10" x14ac:dyDescent="0.3">
      <c r="A1352" s="26"/>
      <c r="B1352" s="26"/>
      <c r="C1352" s="26"/>
      <c r="D1352" s="26"/>
      <c r="E1352" s="26"/>
      <c r="F1352" s="26"/>
      <c r="G1352" s="26"/>
      <c r="H1352" s="85"/>
      <c r="J1352" s="86"/>
    </row>
    <row r="1353" spans="1:10" x14ac:dyDescent="0.3">
      <c r="A1353" s="26"/>
      <c r="B1353" s="26"/>
      <c r="C1353" s="26"/>
      <c r="D1353" s="26"/>
      <c r="E1353" s="26"/>
      <c r="F1353" s="26"/>
      <c r="G1353" s="26"/>
      <c r="H1353" s="85"/>
      <c r="J1353" s="86"/>
    </row>
    <row r="1354" spans="1:10" x14ac:dyDescent="0.3">
      <c r="A1354" s="26"/>
      <c r="B1354" s="26"/>
      <c r="C1354" s="26"/>
      <c r="D1354" s="26"/>
      <c r="E1354" s="26"/>
      <c r="F1354" s="26"/>
      <c r="G1354" s="26"/>
      <c r="H1354" s="85"/>
      <c r="J1354" s="86"/>
    </row>
    <row r="1355" spans="1:10" x14ac:dyDescent="0.3">
      <c r="A1355" s="26"/>
      <c r="B1355" s="26"/>
      <c r="C1355" s="26"/>
      <c r="D1355" s="26"/>
      <c r="E1355" s="26"/>
      <c r="F1355" s="26"/>
      <c r="G1355" s="26"/>
      <c r="H1355" s="85"/>
      <c r="J1355" s="86"/>
    </row>
    <row r="1356" spans="1:10" x14ac:dyDescent="0.3">
      <c r="A1356" s="26"/>
      <c r="B1356" s="26"/>
      <c r="C1356" s="26"/>
      <c r="D1356" s="26"/>
      <c r="E1356" s="26"/>
      <c r="F1356" s="26"/>
      <c r="G1356" s="26"/>
      <c r="H1356" s="85"/>
      <c r="J1356" s="86"/>
    </row>
    <row r="1357" spans="1:10" x14ac:dyDescent="0.3">
      <c r="A1357" s="26"/>
      <c r="B1357" s="26"/>
      <c r="C1357" s="26"/>
      <c r="D1357" s="26"/>
      <c r="E1357" s="26"/>
      <c r="F1357" s="26"/>
      <c r="G1357" s="26"/>
      <c r="H1357" s="85"/>
      <c r="J1357" s="86"/>
    </row>
    <row r="1358" spans="1:10" x14ac:dyDescent="0.3">
      <c r="A1358" s="26"/>
      <c r="B1358" s="26"/>
      <c r="C1358" s="26"/>
      <c r="D1358" s="26"/>
      <c r="E1358" s="26"/>
      <c r="F1358" s="26"/>
      <c r="G1358" s="26"/>
      <c r="H1358" s="85"/>
      <c r="J1358" s="86"/>
    </row>
    <row r="1359" spans="1:10" x14ac:dyDescent="0.3">
      <c r="A1359" s="26"/>
      <c r="B1359" s="26"/>
      <c r="C1359" s="26"/>
      <c r="D1359" s="26"/>
      <c r="E1359" s="26"/>
      <c r="F1359" s="26"/>
      <c r="G1359" s="26"/>
      <c r="H1359" s="85"/>
      <c r="J1359" s="86"/>
    </row>
    <row r="1360" spans="1:10" x14ac:dyDescent="0.3">
      <c r="A1360" s="26"/>
      <c r="B1360" s="26"/>
      <c r="C1360" s="26"/>
      <c r="D1360" s="26"/>
      <c r="E1360" s="26"/>
      <c r="F1360" s="26"/>
      <c r="G1360" s="26"/>
      <c r="H1360" s="85"/>
      <c r="J1360" s="86"/>
    </row>
    <row r="1361" spans="1:10" x14ac:dyDescent="0.3">
      <c r="A1361" s="26"/>
      <c r="B1361" s="26"/>
      <c r="C1361" s="26"/>
      <c r="D1361" s="26"/>
      <c r="E1361" s="26"/>
      <c r="F1361" s="26"/>
      <c r="G1361" s="26"/>
      <c r="H1361" s="85"/>
      <c r="J1361" s="86"/>
    </row>
  </sheetData>
  <mergeCells count="1161">
    <mergeCell ref="H944:H945"/>
    <mergeCell ref="J944:J945"/>
    <mergeCell ref="A943:J943"/>
    <mergeCell ref="A1066:J1066"/>
    <mergeCell ref="A1030:J1030"/>
    <mergeCell ref="J1043:J1044"/>
    <mergeCell ref="A1046:I1046"/>
    <mergeCell ref="A1047:I1047"/>
    <mergeCell ref="A1048:I1048"/>
    <mergeCell ref="A1056:J1056"/>
    <mergeCell ref="A1029:I1029"/>
    <mergeCell ref="A1038:J1038"/>
    <mergeCell ref="A1117:J1117"/>
    <mergeCell ref="A1108:J1108"/>
    <mergeCell ref="A1076:J1076"/>
    <mergeCell ref="A1074:J1074"/>
    <mergeCell ref="A1073:J1073"/>
    <mergeCell ref="A1059:J1059"/>
    <mergeCell ref="A1058:J1058"/>
    <mergeCell ref="A1057:J1057"/>
    <mergeCell ref="A1106:I1106"/>
    <mergeCell ref="A1107:I1107"/>
    <mergeCell ref="A1096:J1096"/>
    <mergeCell ref="A1077:I1077"/>
    <mergeCell ref="A1078:J1078"/>
    <mergeCell ref="A1080:A1081"/>
    <mergeCell ref="B1080:B1081"/>
    <mergeCell ref="C1080:D1080"/>
    <mergeCell ref="E1080:E1081"/>
    <mergeCell ref="A1092:I1092"/>
    <mergeCell ref="A1093:I1093"/>
    <mergeCell ref="A1094:J1094"/>
    <mergeCell ref="A1110:I1110"/>
    <mergeCell ref="A1111:I1111"/>
    <mergeCell ref="A1112:I1112"/>
    <mergeCell ref="A1113:I1113"/>
    <mergeCell ref="A1114:J1114"/>
    <mergeCell ref="F1080:F1081"/>
    <mergeCell ref="G1080:G1081"/>
    <mergeCell ref="H1080:H1081"/>
    <mergeCell ref="H1061:H1062"/>
    <mergeCell ref="J1061:J1062"/>
    <mergeCell ref="A1084:I1084"/>
    <mergeCell ref="A1085:I1085"/>
    <mergeCell ref="A1129:J1129"/>
    <mergeCell ref="A1130:C1130"/>
    <mergeCell ref="A1131:C1131"/>
    <mergeCell ref="A1134:J1134"/>
    <mergeCell ref="A1121:B1121"/>
    <mergeCell ref="C1121:J1121"/>
    <mergeCell ref="A1123:B1123"/>
    <mergeCell ref="C1123:J1123"/>
    <mergeCell ref="C1124:J1124"/>
    <mergeCell ref="C1125:J1125"/>
    <mergeCell ref="C1127:J1127"/>
    <mergeCell ref="C1126:J1126"/>
    <mergeCell ref="A1068:I1068"/>
    <mergeCell ref="A1069:I1069"/>
    <mergeCell ref="A1070:I1070"/>
    <mergeCell ref="A1071:I1071"/>
    <mergeCell ref="A1072:J1072"/>
    <mergeCell ref="A1090:I1090"/>
    <mergeCell ref="A1091:I1091"/>
    <mergeCell ref="A1086:I1086"/>
    <mergeCell ref="A247:I247"/>
    <mergeCell ref="A248:I248"/>
    <mergeCell ref="A249:J249"/>
    <mergeCell ref="A271:I271"/>
    <mergeCell ref="A486:I486"/>
    <mergeCell ref="A487:I487"/>
    <mergeCell ref="A488:J488"/>
    <mergeCell ref="H1102:H1103"/>
    <mergeCell ref="J1102:J1103"/>
    <mergeCell ref="A1097:J1097"/>
    <mergeCell ref="A1098:J1098"/>
    <mergeCell ref="A1099:H1099"/>
    <mergeCell ref="A1100:J1100"/>
    <mergeCell ref="A1102:A1103"/>
    <mergeCell ref="B1102:B1103"/>
    <mergeCell ref="C1102:D1102"/>
    <mergeCell ref="E1102:E1103"/>
    <mergeCell ref="F1102:F1103"/>
    <mergeCell ref="G1102:G1103"/>
    <mergeCell ref="J1080:J1081"/>
    <mergeCell ref="A1023:A1024"/>
    <mergeCell ref="B1023:B1024"/>
    <mergeCell ref="C1023:D1023"/>
    <mergeCell ref="E1023:E1024"/>
    <mergeCell ref="F1023:F1024"/>
    <mergeCell ref="G1023:G1024"/>
    <mergeCell ref="H1023:H1024"/>
    <mergeCell ref="J1023:J1024"/>
    <mergeCell ref="A1039:J1039"/>
    <mergeCell ref="A1040:J1040"/>
    <mergeCell ref="A1041:J1041"/>
    <mergeCell ref="A1043:A1044"/>
    <mergeCell ref="B1043:B1044"/>
    <mergeCell ref="C1043:D1043"/>
    <mergeCell ref="E1043:E1044"/>
    <mergeCell ref="F1043:F1044"/>
    <mergeCell ref="A1065:I1065"/>
    <mergeCell ref="A1061:A1062"/>
    <mergeCell ref="B1061:B1062"/>
    <mergeCell ref="C1061:D1061"/>
    <mergeCell ref="E1061:E1062"/>
    <mergeCell ref="F1061:F1062"/>
    <mergeCell ref="G1061:G1062"/>
    <mergeCell ref="G1043:G1044"/>
    <mergeCell ref="H1043:H1044"/>
    <mergeCell ref="I1013:I1014"/>
    <mergeCell ref="J1013:J1014"/>
    <mergeCell ref="A1016:I1016"/>
    <mergeCell ref="A1018:J1018"/>
    <mergeCell ref="A1019:J1019"/>
    <mergeCell ref="A1020:J1020"/>
    <mergeCell ref="A1032:I1032"/>
    <mergeCell ref="A1033:I1033"/>
    <mergeCell ref="A1034:I1034"/>
    <mergeCell ref="A1035:I1035"/>
    <mergeCell ref="A1036:J1036"/>
    <mergeCell ref="A1051:I1051"/>
    <mergeCell ref="A1052:I1052"/>
    <mergeCell ref="A1053:I1053"/>
    <mergeCell ref="A1054:I1054"/>
    <mergeCell ref="A1055:J1055"/>
    <mergeCell ref="A1028:I1028"/>
    <mergeCell ref="A1008:J1008"/>
    <mergeCell ref="A1009:J1009"/>
    <mergeCell ref="A1011:J1011"/>
    <mergeCell ref="A1013:A1014"/>
    <mergeCell ref="B1013:B1014"/>
    <mergeCell ref="C1013:D1013"/>
    <mergeCell ref="E1013:E1014"/>
    <mergeCell ref="F1013:F1014"/>
    <mergeCell ref="G1013:G1014"/>
    <mergeCell ref="H1013:H1014"/>
    <mergeCell ref="A1021:J1021"/>
    <mergeCell ref="B974:B975"/>
    <mergeCell ref="C974:D974"/>
    <mergeCell ref="E974:E975"/>
    <mergeCell ref="F974:F975"/>
    <mergeCell ref="G994:G995"/>
    <mergeCell ref="H994:H995"/>
    <mergeCell ref="J994:J995"/>
    <mergeCell ref="A998:I998"/>
    <mergeCell ref="A999:J999"/>
    <mergeCell ref="A1007:J1007"/>
    <mergeCell ref="A989:J989"/>
    <mergeCell ref="A990:J990"/>
    <mergeCell ref="A991:J991"/>
    <mergeCell ref="A992:J992"/>
    <mergeCell ref="A993:J993"/>
    <mergeCell ref="A994:A995"/>
    <mergeCell ref="B994:B995"/>
    <mergeCell ref="C994:D994"/>
    <mergeCell ref="E994:E995"/>
    <mergeCell ref="F994:F995"/>
    <mergeCell ref="A974:A975"/>
    <mergeCell ref="A934:A935"/>
    <mergeCell ref="B934:B935"/>
    <mergeCell ref="C934:D934"/>
    <mergeCell ref="E934:E935"/>
    <mergeCell ref="F934:F935"/>
    <mergeCell ref="G934:G935"/>
    <mergeCell ref="H934:H935"/>
    <mergeCell ref="J934:J935"/>
    <mergeCell ref="A925:I925"/>
    <mergeCell ref="A926:I926"/>
    <mergeCell ref="A927:I927"/>
    <mergeCell ref="A928:I928"/>
    <mergeCell ref="A929:J929"/>
    <mergeCell ref="G959:G960"/>
    <mergeCell ref="H959:H960"/>
    <mergeCell ref="I959:I960"/>
    <mergeCell ref="J959:J960"/>
    <mergeCell ref="A954:J954"/>
    <mergeCell ref="A955:J955"/>
    <mergeCell ref="A956:J956"/>
    <mergeCell ref="A957:G957"/>
    <mergeCell ref="A959:A960"/>
    <mergeCell ref="B959:B960"/>
    <mergeCell ref="C959:D959"/>
    <mergeCell ref="E959:E960"/>
    <mergeCell ref="F959:F960"/>
    <mergeCell ref="A944:A945"/>
    <mergeCell ref="B944:B945"/>
    <mergeCell ref="C944:D944"/>
    <mergeCell ref="E944:E945"/>
    <mergeCell ref="F944:F945"/>
    <mergeCell ref="G944:G945"/>
    <mergeCell ref="G919:G920"/>
    <mergeCell ref="H919:H920"/>
    <mergeCell ref="J919:J920"/>
    <mergeCell ref="A922:I922"/>
    <mergeCell ref="A931:J931"/>
    <mergeCell ref="A932:J932"/>
    <mergeCell ref="A912:I912"/>
    <mergeCell ref="A914:J914"/>
    <mergeCell ref="A915:J915"/>
    <mergeCell ref="A916:J916"/>
    <mergeCell ref="A917:J917"/>
    <mergeCell ref="A919:A920"/>
    <mergeCell ref="B919:B920"/>
    <mergeCell ref="C919:D919"/>
    <mergeCell ref="E919:E920"/>
    <mergeCell ref="F919:F920"/>
    <mergeCell ref="A933:J933"/>
    <mergeCell ref="A866:J866"/>
    <mergeCell ref="A867:A868"/>
    <mergeCell ref="F848:F849"/>
    <mergeCell ref="G848:G849"/>
    <mergeCell ref="H848:H849"/>
    <mergeCell ref="J848:J849"/>
    <mergeCell ref="A850:A851"/>
    <mergeCell ref="A853:I853"/>
    <mergeCell ref="H904:H905"/>
    <mergeCell ref="I904:I905"/>
    <mergeCell ref="J904:J905"/>
    <mergeCell ref="A895:I895"/>
    <mergeCell ref="A896:I896"/>
    <mergeCell ref="A897:J897"/>
    <mergeCell ref="B906:B909"/>
    <mergeCell ref="A910:I910"/>
    <mergeCell ref="A911:I911"/>
    <mergeCell ref="A890:J890"/>
    <mergeCell ref="A899:J899"/>
    <mergeCell ref="A900:J900"/>
    <mergeCell ref="A902:J902"/>
    <mergeCell ref="A904:A905"/>
    <mergeCell ref="B904:B905"/>
    <mergeCell ref="C904:D904"/>
    <mergeCell ref="E904:E905"/>
    <mergeCell ref="F904:F905"/>
    <mergeCell ref="G904:G905"/>
    <mergeCell ref="E867:E868"/>
    <mergeCell ref="F867:F868"/>
    <mergeCell ref="J878:J879"/>
    <mergeCell ref="A884:I884"/>
    <mergeCell ref="A885:I885"/>
    <mergeCell ref="A886:J886"/>
    <mergeCell ref="A889:J889"/>
    <mergeCell ref="A875:J875"/>
    <mergeCell ref="A876:J876"/>
    <mergeCell ref="A877:J877"/>
    <mergeCell ref="A878:A879"/>
    <mergeCell ref="B878:B879"/>
    <mergeCell ref="C878:D878"/>
    <mergeCell ref="E878:E879"/>
    <mergeCell ref="F878:F879"/>
    <mergeCell ref="G878:G879"/>
    <mergeCell ref="H878:H879"/>
    <mergeCell ref="A816:J816"/>
    <mergeCell ref="A824:J824"/>
    <mergeCell ref="A794:J794"/>
    <mergeCell ref="A796:A797"/>
    <mergeCell ref="B796:B797"/>
    <mergeCell ref="C796:D796"/>
    <mergeCell ref="E796:E797"/>
    <mergeCell ref="F796:F797"/>
    <mergeCell ref="G796:G797"/>
    <mergeCell ref="H796:H797"/>
    <mergeCell ref="J796:J797"/>
    <mergeCell ref="H830:H831"/>
    <mergeCell ref="J830:J831"/>
    <mergeCell ref="A832:A833"/>
    <mergeCell ref="A834:I834"/>
    <mergeCell ref="A836:J836"/>
    <mergeCell ref="A825:J825"/>
    <mergeCell ref="A826:J826"/>
    <mergeCell ref="A827:J827"/>
    <mergeCell ref="A828:J828"/>
    <mergeCell ref="A830:A831"/>
    <mergeCell ref="B830:B831"/>
    <mergeCell ref="C830:D830"/>
    <mergeCell ref="E830:E831"/>
    <mergeCell ref="F830:F831"/>
    <mergeCell ref="G830:G831"/>
    <mergeCell ref="A818:I818"/>
    <mergeCell ref="A819:I819"/>
    <mergeCell ref="A820:I820"/>
    <mergeCell ref="A821:I821"/>
    <mergeCell ref="A822:J822"/>
    <mergeCell ref="A781:I781"/>
    <mergeCell ref="A790:J790"/>
    <mergeCell ref="A791:J791"/>
    <mergeCell ref="A792:J792"/>
    <mergeCell ref="A793:J793"/>
    <mergeCell ref="J769:J770"/>
    <mergeCell ref="B771:B777"/>
    <mergeCell ref="A772:A775"/>
    <mergeCell ref="A779:I779"/>
    <mergeCell ref="A780:I780"/>
    <mergeCell ref="A782:J782"/>
    <mergeCell ref="A798:A811"/>
    <mergeCell ref="J798:J811"/>
    <mergeCell ref="A812:I813"/>
    <mergeCell ref="A814:I814"/>
    <mergeCell ref="A785:I785"/>
    <mergeCell ref="A786:I786"/>
    <mergeCell ref="A787:I787"/>
    <mergeCell ref="A788:I788"/>
    <mergeCell ref="A789:J789"/>
    <mergeCell ref="A756:I756"/>
    <mergeCell ref="A757:J757"/>
    <mergeCell ref="A765:J765"/>
    <mergeCell ref="A747:J747"/>
    <mergeCell ref="A749:A750"/>
    <mergeCell ref="B749:B750"/>
    <mergeCell ref="C749:D749"/>
    <mergeCell ref="E749:E750"/>
    <mergeCell ref="F749:F750"/>
    <mergeCell ref="G749:G750"/>
    <mergeCell ref="H749:H750"/>
    <mergeCell ref="J749:J750"/>
    <mergeCell ref="A766:J766"/>
    <mergeCell ref="A767:J767"/>
    <mergeCell ref="A768:J768"/>
    <mergeCell ref="A769:A770"/>
    <mergeCell ref="B769:B770"/>
    <mergeCell ref="C769:D769"/>
    <mergeCell ref="E769:E770"/>
    <mergeCell ref="F769:F770"/>
    <mergeCell ref="G769:G770"/>
    <mergeCell ref="H769:H770"/>
    <mergeCell ref="A759:I759"/>
    <mergeCell ref="A760:I760"/>
    <mergeCell ref="A761:I761"/>
    <mergeCell ref="A762:I762"/>
    <mergeCell ref="A763:J763"/>
    <mergeCell ref="A736:A743"/>
    <mergeCell ref="B736:B743"/>
    <mergeCell ref="A744:J744"/>
    <mergeCell ref="A745:J745"/>
    <mergeCell ref="A746:J746"/>
    <mergeCell ref="A732:J732"/>
    <mergeCell ref="A733:J733"/>
    <mergeCell ref="A734:A735"/>
    <mergeCell ref="B734:B735"/>
    <mergeCell ref="C734:D734"/>
    <mergeCell ref="E734:E735"/>
    <mergeCell ref="F734:F735"/>
    <mergeCell ref="G734:G735"/>
    <mergeCell ref="H734:H735"/>
    <mergeCell ref="I734:I735"/>
    <mergeCell ref="A751:A755"/>
    <mergeCell ref="B752:I752"/>
    <mergeCell ref="B754:I754"/>
    <mergeCell ref="H724:H725"/>
    <mergeCell ref="I724:I725"/>
    <mergeCell ref="J724:J725"/>
    <mergeCell ref="A726:A729"/>
    <mergeCell ref="A730:J730"/>
    <mergeCell ref="A731:J731"/>
    <mergeCell ref="A719:J719"/>
    <mergeCell ref="A720:J720"/>
    <mergeCell ref="A721:J721"/>
    <mergeCell ref="A722:J722"/>
    <mergeCell ref="A724:A725"/>
    <mergeCell ref="B724:B725"/>
    <mergeCell ref="C724:D724"/>
    <mergeCell ref="E724:E725"/>
    <mergeCell ref="F724:F725"/>
    <mergeCell ref="G724:G725"/>
    <mergeCell ref="J734:J735"/>
    <mergeCell ref="A710:J710"/>
    <mergeCell ref="A711:J711"/>
    <mergeCell ref="A712:J712"/>
    <mergeCell ref="A693:J693"/>
    <mergeCell ref="A694:J694"/>
    <mergeCell ref="A696:A697"/>
    <mergeCell ref="B696:B697"/>
    <mergeCell ref="C696:D696"/>
    <mergeCell ref="E696:E697"/>
    <mergeCell ref="F696:F697"/>
    <mergeCell ref="G696:G697"/>
    <mergeCell ref="H696:H697"/>
    <mergeCell ref="J696:J697"/>
    <mergeCell ref="A713:J713"/>
    <mergeCell ref="A715:A716"/>
    <mergeCell ref="B715:B716"/>
    <mergeCell ref="C715:D715"/>
    <mergeCell ref="E715:E716"/>
    <mergeCell ref="F715:F716"/>
    <mergeCell ref="G715:G716"/>
    <mergeCell ref="H715:H716"/>
    <mergeCell ref="I715:I716"/>
    <mergeCell ref="J715:J716"/>
    <mergeCell ref="A704:I704"/>
    <mergeCell ref="A705:I705"/>
    <mergeCell ref="A706:I706"/>
    <mergeCell ref="A707:I707"/>
    <mergeCell ref="A708:J708"/>
    <mergeCell ref="A684:A688"/>
    <mergeCell ref="A689:I689"/>
    <mergeCell ref="A691:J691"/>
    <mergeCell ref="A692:J692"/>
    <mergeCell ref="A678:J678"/>
    <mergeCell ref="A679:J679"/>
    <mergeCell ref="A680:J680"/>
    <mergeCell ref="A682:A683"/>
    <mergeCell ref="B682:B683"/>
    <mergeCell ref="C682:D682"/>
    <mergeCell ref="E682:E683"/>
    <mergeCell ref="F682:F683"/>
    <mergeCell ref="G682:G683"/>
    <mergeCell ref="H682:H683"/>
    <mergeCell ref="A699:I699"/>
    <mergeCell ref="A700:I700"/>
    <mergeCell ref="A701:J701"/>
    <mergeCell ref="H664:H665"/>
    <mergeCell ref="J664:J665"/>
    <mergeCell ref="A667:I667"/>
    <mergeCell ref="A668:I668"/>
    <mergeCell ref="A669:J669"/>
    <mergeCell ref="A677:J677"/>
    <mergeCell ref="A659:J659"/>
    <mergeCell ref="A660:J660"/>
    <mergeCell ref="A661:J661"/>
    <mergeCell ref="A662:J662"/>
    <mergeCell ref="A664:A665"/>
    <mergeCell ref="B664:B665"/>
    <mergeCell ref="C664:D664"/>
    <mergeCell ref="E664:E665"/>
    <mergeCell ref="F664:F665"/>
    <mergeCell ref="G664:G665"/>
    <mergeCell ref="I682:I683"/>
    <mergeCell ref="J682:J683"/>
    <mergeCell ref="A672:I672"/>
    <mergeCell ref="A673:I673"/>
    <mergeCell ref="A674:I674"/>
    <mergeCell ref="A675:I675"/>
    <mergeCell ref="A676:J676"/>
    <mergeCell ref="A648:J648"/>
    <mergeCell ref="A649:J649"/>
    <mergeCell ref="A650:J650"/>
    <mergeCell ref="A651:J651"/>
    <mergeCell ref="A652:J652"/>
    <mergeCell ref="A632:J632"/>
    <mergeCell ref="A633:J633"/>
    <mergeCell ref="A634:J634"/>
    <mergeCell ref="A635:J635"/>
    <mergeCell ref="C637:D637"/>
    <mergeCell ref="A640:I640"/>
    <mergeCell ref="A653:J653"/>
    <mergeCell ref="A655:A656"/>
    <mergeCell ref="B655:B656"/>
    <mergeCell ref="C655:D655"/>
    <mergeCell ref="E655:E656"/>
    <mergeCell ref="F655:F656"/>
    <mergeCell ref="G655:G656"/>
    <mergeCell ref="H655:H656"/>
    <mergeCell ref="I655:I656"/>
    <mergeCell ref="J655:J656"/>
    <mergeCell ref="A643:I643"/>
    <mergeCell ref="A644:I644"/>
    <mergeCell ref="A645:I645"/>
    <mergeCell ref="A646:I646"/>
    <mergeCell ref="A623:J623"/>
    <mergeCell ref="A631:J631"/>
    <mergeCell ref="A614:J614"/>
    <mergeCell ref="A615:J615"/>
    <mergeCell ref="A616:J616"/>
    <mergeCell ref="A618:A619"/>
    <mergeCell ref="B618:B619"/>
    <mergeCell ref="C618:D618"/>
    <mergeCell ref="E618:E619"/>
    <mergeCell ref="F618:F619"/>
    <mergeCell ref="G618:G619"/>
    <mergeCell ref="B620:B621"/>
    <mergeCell ref="C620:C621"/>
    <mergeCell ref="F620:F621"/>
    <mergeCell ref="G620:G621"/>
    <mergeCell ref="H620:H621"/>
    <mergeCell ref="I620:I621"/>
    <mergeCell ref="J620:J621"/>
    <mergeCell ref="A625:I625"/>
    <mergeCell ref="A626:I626"/>
    <mergeCell ref="A627:I627"/>
    <mergeCell ref="A628:I628"/>
    <mergeCell ref="A629:J629"/>
    <mergeCell ref="A603:I603"/>
    <mergeCell ref="A612:J612"/>
    <mergeCell ref="A594:J594"/>
    <mergeCell ref="A595:J595"/>
    <mergeCell ref="A596:J596"/>
    <mergeCell ref="A597:J597"/>
    <mergeCell ref="A598:J598"/>
    <mergeCell ref="A600:A601"/>
    <mergeCell ref="B600:B601"/>
    <mergeCell ref="C600:D600"/>
    <mergeCell ref="E600:E601"/>
    <mergeCell ref="F600:F601"/>
    <mergeCell ref="H618:H619"/>
    <mergeCell ref="J618:J619"/>
    <mergeCell ref="A620:A621"/>
    <mergeCell ref="A622:I622"/>
    <mergeCell ref="A606:I606"/>
    <mergeCell ref="A607:I607"/>
    <mergeCell ref="A608:I608"/>
    <mergeCell ref="A609:I609"/>
    <mergeCell ref="A610:J610"/>
    <mergeCell ref="A613:J613"/>
    <mergeCell ref="J579:J580"/>
    <mergeCell ref="A582:I582"/>
    <mergeCell ref="A583:I583"/>
    <mergeCell ref="A584:I584"/>
    <mergeCell ref="A586:J586"/>
    <mergeCell ref="A576:J576"/>
    <mergeCell ref="A577:J577"/>
    <mergeCell ref="A578:J578"/>
    <mergeCell ref="A579:A580"/>
    <mergeCell ref="B579:B580"/>
    <mergeCell ref="C579:D579"/>
    <mergeCell ref="E579:E580"/>
    <mergeCell ref="F579:F580"/>
    <mergeCell ref="G579:G580"/>
    <mergeCell ref="H579:H580"/>
    <mergeCell ref="G600:G601"/>
    <mergeCell ref="H600:H601"/>
    <mergeCell ref="J600:J601"/>
    <mergeCell ref="A588:I588"/>
    <mergeCell ref="A589:I589"/>
    <mergeCell ref="A590:I590"/>
    <mergeCell ref="A591:I591"/>
    <mergeCell ref="A592:J592"/>
    <mergeCell ref="A565:I565"/>
    <mergeCell ref="A566:J566"/>
    <mergeCell ref="A574:J574"/>
    <mergeCell ref="A575:J575"/>
    <mergeCell ref="A556:J556"/>
    <mergeCell ref="A557:J557"/>
    <mergeCell ref="A559:J559"/>
    <mergeCell ref="A561:A562"/>
    <mergeCell ref="B561:B562"/>
    <mergeCell ref="C561:D561"/>
    <mergeCell ref="E561:E562"/>
    <mergeCell ref="F561:F562"/>
    <mergeCell ref="G561:G562"/>
    <mergeCell ref="H561:H562"/>
    <mergeCell ref="A569:I569"/>
    <mergeCell ref="A570:I570"/>
    <mergeCell ref="A571:I571"/>
    <mergeCell ref="A572:I572"/>
    <mergeCell ref="A573:J573"/>
    <mergeCell ref="A547:I547"/>
    <mergeCell ref="A538:J538"/>
    <mergeCell ref="A539:J539"/>
    <mergeCell ref="A540:J540"/>
    <mergeCell ref="A541:J541"/>
    <mergeCell ref="A542:J542"/>
    <mergeCell ref="A544:A545"/>
    <mergeCell ref="B544:B545"/>
    <mergeCell ref="C544:D544"/>
    <mergeCell ref="E544:E545"/>
    <mergeCell ref="F544:F545"/>
    <mergeCell ref="A550:I550"/>
    <mergeCell ref="A551:I551"/>
    <mergeCell ref="A552:I552"/>
    <mergeCell ref="A553:I553"/>
    <mergeCell ref="A554:J554"/>
    <mergeCell ref="J561:J562"/>
    <mergeCell ref="A531:J531"/>
    <mergeCell ref="C518:J518"/>
    <mergeCell ref="C519:I519"/>
    <mergeCell ref="A524:J524"/>
    <mergeCell ref="A525:J525"/>
    <mergeCell ref="A526:J526"/>
    <mergeCell ref="A527:A528"/>
    <mergeCell ref="B527:B528"/>
    <mergeCell ref="C527:D527"/>
    <mergeCell ref="E527:E528"/>
    <mergeCell ref="F527:F528"/>
    <mergeCell ref="A535:I535"/>
    <mergeCell ref="A536:I536"/>
    <mergeCell ref="A537:J537"/>
    <mergeCell ref="G544:G545"/>
    <mergeCell ref="H544:H545"/>
    <mergeCell ref="J544:J545"/>
    <mergeCell ref="A506:I506"/>
    <mergeCell ref="A515:J515"/>
    <mergeCell ref="A516:J516"/>
    <mergeCell ref="A517:J517"/>
    <mergeCell ref="A501:J501"/>
    <mergeCell ref="A503:A504"/>
    <mergeCell ref="B503:B504"/>
    <mergeCell ref="C503:D503"/>
    <mergeCell ref="E503:E504"/>
    <mergeCell ref="F503:F504"/>
    <mergeCell ref="G503:G504"/>
    <mergeCell ref="H503:H504"/>
    <mergeCell ref="J503:J504"/>
    <mergeCell ref="G527:G528"/>
    <mergeCell ref="H527:H528"/>
    <mergeCell ref="J527:J528"/>
    <mergeCell ref="A530:I530"/>
    <mergeCell ref="G466:G467"/>
    <mergeCell ref="J483:J484"/>
    <mergeCell ref="A497:J497"/>
    <mergeCell ref="A498:J498"/>
    <mergeCell ref="A499:J499"/>
    <mergeCell ref="A500:J500"/>
    <mergeCell ref="A479:J479"/>
    <mergeCell ref="A480:J480"/>
    <mergeCell ref="A481:J481"/>
    <mergeCell ref="A483:A484"/>
    <mergeCell ref="B483:B484"/>
    <mergeCell ref="C483:D483"/>
    <mergeCell ref="E483:E484"/>
    <mergeCell ref="F483:F484"/>
    <mergeCell ref="G483:G484"/>
    <mergeCell ref="H483:H484"/>
    <mergeCell ref="A466:A467"/>
    <mergeCell ref="B466:B467"/>
    <mergeCell ref="C466:D466"/>
    <mergeCell ref="E466:E467"/>
    <mergeCell ref="A428:I428"/>
    <mergeCell ref="A429:J429"/>
    <mergeCell ref="A431:J431"/>
    <mergeCell ref="A432:J432"/>
    <mergeCell ref="A433:J433"/>
    <mergeCell ref="J421:J422"/>
    <mergeCell ref="A423:A425"/>
    <mergeCell ref="B423:B425"/>
    <mergeCell ref="C423:C425"/>
    <mergeCell ref="A426:I426"/>
    <mergeCell ref="A427:I427"/>
    <mergeCell ref="H447:H448"/>
    <mergeCell ref="J447:J448"/>
    <mergeCell ref="A450:I450"/>
    <mergeCell ref="A451:I451"/>
    <mergeCell ref="A452:J452"/>
    <mergeCell ref="A453:J453"/>
    <mergeCell ref="A442:J442"/>
    <mergeCell ref="A443:J443"/>
    <mergeCell ref="A444:J444"/>
    <mergeCell ref="A445:J445"/>
    <mergeCell ref="A447:A448"/>
    <mergeCell ref="B447:B448"/>
    <mergeCell ref="C447:D447"/>
    <mergeCell ref="E447:E448"/>
    <mergeCell ref="F447:F448"/>
    <mergeCell ref="G447:G448"/>
    <mergeCell ref="A436:I436"/>
    <mergeCell ref="A437:I437"/>
    <mergeCell ref="A438:I438"/>
    <mergeCell ref="A439:I439"/>
    <mergeCell ref="A440:J440"/>
    <mergeCell ref="H411:H412"/>
    <mergeCell ref="I411:I412"/>
    <mergeCell ref="J411:J412"/>
    <mergeCell ref="A414:I414"/>
    <mergeCell ref="A415:J415"/>
    <mergeCell ref="A416:J416"/>
    <mergeCell ref="A411:A412"/>
    <mergeCell ref="B411:B412"/>
    <mergeCell ref="C411:D411"/>
    <mergeCell ref="E411:E412"/>
    <mergeCell ref="F411:F412"/>
    <mergeCell ref="G411:G412"/>
    <mergeCell ref="A417:J417"/>
    <mergeCell ref="A418:J418"/>
    <mergeCell ref="A419:J419"/>
    <mergeCell ref="A421:A422"/>
    <mergeCell ref="B421:B422"/>
    <mergeCell ref="C421:D421"/>
    <mergeCell ref="E421:E422"/>
    <mergeCell ref="F421:F422"/>
    <mergeCell ref="G421:G422"/>
    <mergeCell ref="H421:H422"/>
    <mergeCell ref="A385:J385"/>
    <mergeCell ref="A386:J386"/>
    <mergeCell ref="A387:J387"/>
    <mergeCell ref="A389:A390"/>
    <mergeCell ref="B389:B390"/>
    <mergeCell ref="C389:D389"/>
    <mergeCell ref="E389:E390"/>
    <mergeCell ref="F389:F390"/>
    <mergeCell ref="G389:G390"/>
    <mergeCell ref="A404:J404"/>
    <mergeCell ref="A405:J405"/>
    <mergeCell ref="A406:J406"/>
    <mergeCell ref="A407:H407"/>
    <mergeCell ref="A408:G408"/>
    <mergeCell ref="A409:G409"/>
    <mergeCell ref="H389:H390"/>
    <mergeCell ref="J389:J390"/>
    <mergeCell ref="B391:B392"/>
    <mergeCell ref="A393:I393"/>
    <mergeCell ref="A394:I394"/>
    <mergeCell ref="A395:J395"/>
    <mergeCell ref="A391:A392"/>
    <mergeCell ref="A398:I398"/>
    <mergeCell ref="A399:I399"/>
    <mergeCell ref="A400:I400"/>
    <mergeCell ref="A401:I401"/>
    <mergeCell ref="A402:J402"/>
    <mergeCell ref="H371:H372"/>
    <mergeCell ref="J371:J372"/>
    <mergeCell ref="A374:I374"/>
    <mergeCell ref="A375:I375"/>
    <mergeCell ref="A376:J376"/>
    <mergeCell ref="A383:J383"/>
    <mergeCell ref="A371:A372"/>
    <mergeCell ref="B371:B372"/>
    <mergeCell ref="C371:D371"/>
    <mergeCell ref="E371:E372"/>
    <mergeCell ref="F371:F372"/>
    <mergeCell ref="G371:G372"/>
    <mergeCell ref="A378:I378"/>
    <mergeCell ref="A379:I379"/>
    <mergeCell ref="A380:I380"/>
    <mergeCell ref="A381:I381"/>
    <mergeCell ref="A384:J384"/>
    <mergeCell ref="A344:J344"/>
    <mergeCell ref="A347:A348"/>
    <mergeCell ref="B347:B348"/>
    <mergeCell ref="C347:D347"/>
    <mergeCell ref="E347:E348"/>
    <mergeCell ref="F347:F348"/>
    <mergeCell ref="A319:I319"/>
    <mergeCell ref="A320:I320"/>
    <mergeCell ref="A321:I321"/>
    <mergeCell ref="A322:I322"/>
    <mergeCell ref="A355:I355"/>
    <mergeCell ref="A356:J356"/>
    <mergeCell ref="A357:J357"/>
    <mergeCell ref="A365:J365"/>
    <mergeCell ref="A366:J366"/>
    <mergeCell ref="A369:I369"/>
    <mergeCell ref="G347:G348"/>
    <mergeCell ref="H347:H348"/>
    <mergeCell ref="J347:J348"/>
    <mergeCell ref="A349:I349"/>
    <mergeCell ref="A353:I353"/>
    <mergeCell ref="A354:I354"/>
    <mergeCell ref="A359:I359"/>
    <mergeCell ref="A360:I360"/>
    <mergeCell ref="A361:I361"/>
    <mergeCell ref="A362:I362"/>
    <mergeCell ref="A363:J363"/>
    <mergeCell ref="A309:I309"/>
    <mergeCell ref="A310:J310"/>
    <mergeCell ref="A317:J317"/>
    <mergeCell ref="A324:J324"/>
    <mergeCell ref="A325:J325"/>
    <mergeCell ref="A327:J327"/>
    <mergeCell ref="A328:A329"/>
    <mergeCell ref="B328:B329"/>
    <mergeCell ref="C328:D328"/>
    <mergeCell ref="E328:E329"/>
    <mergeCell ref="F328:F329"/>
    <mergeCell ref="G328:G329"/>
    <mergeCell ref="H328:H329"/>
    <mergeCell ref="J328:J329"/>
    <mergeCell ref="A323:J323"/>
    <mergeCell ref="A341:I341"/>
    <mergeCell ref="A343:J343"/>
    <mergeCell ref="A301:I301"/>
    <mergeCell ref="A302:I302"/>
    <mergeCell ref="A303:I303"/>
    <mergeCell ref="G286:G287"/>
    <mergeCell ref="H286:H287"/>
    <mergeCell ref="I286:I287"/>
    <mergeCell ref="J286:J287"/>
    <mergeCell ref="A293:J293"/>
    <mergeCell ref="A304:J304"/>
    <mergeCell ref="A315:I315"/>
    <mergeCell ref="A316:I316"/>
    <mergeCell ref="A295:J295"/>
    <mergeCell ref="A297:J297"/>
    <mergeCell ref="A298:A299"/>
    <mergeCell ref="B298:B299"/>
    <mergeCell ref="C298:D298"/>
    <mergeCell ref="E298:E299"/>
    <mergeCell ref="F298:F299"/>
    <mergeCell ref="G298:G299"/>
    <mergeCell ref="H298:H299"/>
    <mergeCell ref="J298:J299"/>
    <mergeCell ref="A312:A313"/>
    <mergeCell ref="B312:B313"/>
    <mergeCell ref="C312:D312"/>
    <mergeCell ref="E312:E313"/>
    <mergeCell ref="F312:F313"/>
    <mergeCell ref="G312:G313"/>
    <mergeCell ref="H312:H313"/>
    <mergeCell ref="J312:J313"/>
    <mergeCell ref="A306:I306"/>
    <mergeCell ref="A307:I307"/>
    <mergeCell ref="A308:I308"/>
    <mergeCell ref="H216:H217"/>
    <mergeCell ref="J216:J217"/>
    <mergeCell ref="A218:A219"/>
    <mergeCell ref="A220:I220"/>
    <mergeCell ref="A221:I221"/>
    <mergeCell ref="A222:I222"/>
    <mergeCell ref="A216:A217"/>
    <mergeCell ref="B216:B217"/>
    <mergeCell ref="C216:D216"/>
    <mergeCell ref="E216:E217"/>
    <mergeCell ref="F216:F217"/>
    <mergeCell ref="G216:G217"/>
    <mergeCell ref="J234:J235"/>
    <mergeCell ref="A238:A245"/>
    <mergeCell ref="B238:B245"/>
    <mergeCell ref="C238:C245"/>
    <mergeCell ref="A246:I246"/>
    <mergeCell ref="A223:J223"/>
    <mergeCell ref="A230:J230"/>
    <mergeCell ref="A231:J231"/>
    <mergeCell ref="A234:A235"/>
    <mergeCell ref="B234:B235"/>
    <mergeCell ref="C234:D234"/>
    <mergeCell ref="E234:E235"/>
    <mergeCell ref="F234:F235"/>
    <mergeCell ref="G234:G235"/>
    <mergeCell ref="H234:H235"/>
    <mergeCell ref="A232:J232"/>
    <mergeCell ref="A225:I225"/>
    <mergeCell ref="A226:I226"/>
    <mergeCell ref="A227:I227"/>
    <mergeCell ref="A228:I228"/>
    <mergeCell ref="A201:I201"/>
    <mergeCell ref="A202:H202"/>
    <mergeCell ref="A204:J204"/>
    <mergeCell ref="A212:J212"/>
    <mergeCell ref="A213:J213"/>
    <mergeCell ref="A196:J196"/>
    <mergeCell ref="A198:A199"/>
    <mergeCell ref="B198:B199"/>
    <mergeCell ref="C198:D198"/>
    <mergeCell ref="E198:E199"/>
    <mergeCell ref="F198:F199"/>
    <mergeCell ref="G198:G199"/>
    <mergeCell ref="H198:H199"/>
    <mergeCell ref="J198:J199"/>
    <mergeCell ref="A206:I206"/>
    <mergeCell ref="A207:I207"/>
    <mergeCell ref="A208:I208"/>
    <mergeCell ref="A209:I209"/>
    <mergeCell ref="A210:J210"/>
    <mergeCell ref="A183:I183"/>
    <mergeCell ref="A184:I184"/>
    <mergeCell ref="A186:J186"/>
    <mergeCell ref="A193:J193"/>
    <mergeCell ref="A194:J194"/>
    <mergeCell ref="A195:F195"/>
    <mergeCell ref="H177:H178"/>
    <mergeCell ref="J177:J178"/>
    <mergeCell ref="A179:A181"/>
    <mergeCell ref="B179:B181"/>
    <mergeCell ref="C179:C181"/>
    <mergeCell ref="A182:I182"/>
    <mergeCell ref="A189:I189"/>
    <mergeCell ref="A190:I190"/>
    <mergeCell ref="A191:I191"/>
    <mergeCell ref="A188:I188"/>
    <mergeCell ref="A192:J192"/>
    <mergeCell ref="H157:H158"/>
    <mergeCell ref="J157:J158"/>
    <mergeCell ref="A159:A160"/>
    <mergeCell ref="A161:I161"/>
    <mergeCell ref="A162:I162"/>
    <mergeCell ref="A163:I163"/>
    <mergeCell ref="A157:A158"/>
    <mergeCell ref="B157:B158"/>
    <mergeCell ref="C157:D157"/>
    <mergeCell ref="E157:E158"/>
    <mergeCell ref="F157:F158"/>
    <mergeCell ref="G157:G158"/>
    <mergeCell ref="A164:J164"/>
    <mergeCell ref="A172:J172"/>
    <mergeCell ref="A173:J173"/>
    <mergeCell ref="A175:J175"/>
    <mergeCell ref="A177:A178"/>
    <mergeCell ref="B177:B178"/>
    <mergeCell ref="C177:D177"/>
    <mergeCell ref="E177:E178"/>
    <mergeCell ref="F177:F178"/>
    <mergeCell ref="G177:G178"/>
    <mergeCell ref="A167:I167"/>
    <mergeCell ref="A168:I168"/>
    <mergeCell ref="A169:I169"/>
    <mergeCell ref="A170:I170"/>
    <mergeCell ref="A171:J171"/>
    <mergeCell ref="A142:I142"/>
    <mergeCell ref="A143:I143"/>
    <mergeCell ref="A144:J144"/>
    <mergeCell ref="A152:J152"/>
    <mergeCell ref="A153:J153"/>
    <mergeCell ref="A155:J155"/>
    <mergeCell ref="H133:H134"/>
    <mergeCell ref="J133:J134"/>
    <mergeCell ref="A136:A138"/>
    <mergeCell ref="B136:B138"/>
    <mergeCell ref="C136:C138"/>
    <mergeCell ref="A133:A134"/>
    <mergeCell ref="B133:B134"/>
    <mergeCell ref="C133:D133"/>
    <mergeCell ref="E133:E134"/>
    <mergeCell ref="F133:F134"/>
    <mergeCell ref="G133:G134"/>
    <mergeCell ref="A149:I149"/>
    <mergeCell ref="A150:I150"/>
    <mergeCell ref="A151:J151"/>
    <mergeCell ref="A104:E104"/>
    <mergeCell ref="A106:A107"/>
    <mergeCell ref="B106:B107"/>
    <mergeCell ref="C106:D106"/>
    <mergeCell ref="E106:E107"/>
    <mergeCell ref="F106:F107"/>
    <mergeCell ref="G106:G107"/>
    <mergeCell ref="I123:I124"/>
    <mergeCell ref="J123:J124"/>
    <mergeCell ref="A126:H126"/>
    <mergeCell ref="A128:J128"/>
    <mergeCell ref="A129:J129"/>
    <mergeCell ref="A131:J131"/>
    <mergeCell ref="A119:J119"/>
    <mergeCell ref="A120:H120"/>
    <mergeCell ref="A122:E122"/>
    <mergeCell ref="A123:A124"/>
    <mergeCell ref="B123:B124"/>
    <mergeCell ref="C123:D123"/>
    <mergeCell ref="E123:E124"/>
    <mergeCell ref="F123:F124"/>
    <mergeCell ref="G123:G124"/>
    <mergeCell ref="H123:H124"/>
    <mergeCell ref="A121:E121"/>
    <mergeCell ref="A1:J1"/>
    <mergeCell ref="A8:J8"/>
    <mergeCell ref="A10:J10"/>
    <mergeCell ref="A12:J12"/>
    <mergeCell ref="B13:H13"/>
    <mergeCell ref="B14:F14"/>
    <mergeCell ref="B22:F22"/>
    <mergeCell ref="B23:F23"/>
    <mergeCell ref="B24:F24"/>
    <mergeCell ref="B25:F25"/>
    <mergeCell ref="B26:H26"/>
    <mergeCell ref="B27:F27"/>
    <mergeCell ref="B15:F15"/>
    <mergeCell ref="B16:F16"/>
    <mergeCell ref="B17:H17"/>
    <mergeCell ref="B18:F18"/>
    <mergeCell ref="B19:F19"/>
    <mergeCell ref="B21:F21"/>
    <mergeCell ref="A463:J463"/>
    <mergeCell ref="I50:I51"/>
    <mergeCell ref="J50:J51"/>
    <mergeCell ref="A52:A54"/>
    <mergeCell ref="A55:A71"/>
    <mergeCell ref="A42:J42"/>
    <mergeCell ref="A43:J43"/>
    <mergeCell ref="A44:J44"/>
    <mergeCell ref="A45:J45"/>
    <mergeCell ref="A47:J48"/>
    <mergeCell ref="A50:A51"/>
    <mergeCell ref="A294:J294"/>
    <mergeCell ref="A284:E284"/>
    <mergeCell ref="A286:A287"/>
    <mergeCell ref="B286:B287"/>
    <mergeCell ref="C286:D286"/>
    <mergeCell ref="E286:E287"/>
    <mergeCell ref="F286:F287"/>
    <mergeCell ref="A79:A80"/>
    <mergeCell ref="B79:B80"/>
    <mergeCell ref="C79:D79"/>
    <mergeCell ref="E79:E80"/>
    <mergeCell ref="F79:F80"/>
    <mergeCell ref="G79:G80"/>
    <mergeCell ref="C83:C85"/>
    <mergeCell ref="E83:E85"/>
    <mergeCell ref="G94:G95"/>
    <mergeCell ref="H94:H95"/>
    <mergeCell ref="I94:I95"/>
    <mergeCell ref="J94:J95"/>
    <mergeCell ref="A96:A99"/>
    <mergeCell ref="A100:I100"/>
    <mergeCell ref="A252:I252"/>
    <mergeCell ref="A253:I253"/>
    <mergeCell ref="A254:I254"/>
    <mergeCell ref="A256:J256"/>
    <mergeCell ref="A257:J257"/>
    <mergeCell ref="A258:H258"/>
    <mergeCell ref="A259:J259"/>
    <mergeCell ref="B34:F34"/>
    <mergeCell ref="B35:F35"/>
    <mergeCell ref="B36:F36"/>
    <mergeCell ref="B37:H37"/>
    <mergeCell ref="B39:G39"/>
    <mergeCell ref="B40:G40"/>
    <mergeCell ref="B28:F28"/>
    <mergeCell ref="B29:F29"/>
    <mergeCell ref="B30:H30"/>
    <mergeCell ref="B31:F31"/>
    <mergeCell ref="B32:F32"/>
    <mergeCell ref="B33:F33"/>
    <mergeCell ref="G50:G51"/>
    <mergeCell ref="H50:H51"/>
    <mergeCell ref="A87:G87"/>
    <mergeCell ref="A88:I88"/>
    <mergeCell ref="A89:J89"/>
    <mergeCell ref="A90:J90"/>
    <mergeCell ref="A92:J92"/>
    <mergeCell ref="A94:A95"/>
    <mergeCell ref="B94:B95"/>
    <mergeCell ref="C94:D94"/>
    <mergeCell ref="E94:E95"/>
    <mergeCell ref="F94:F95"/>
    <mergeCell ref="H106:H107"/>
    <mergeCell ref="A251:I251"/>
    <mergeCell ref="A6:K6"/>
    <mergeCell ref="A113:I113"/>
    <mergeCell ref="A114:I114"/>
    <mergeCell ref="A115:I115"/>
    <mergeCell ref="A116:I116"/>
    <mergeCell ref="A117:J117"/>
    <mergeCell ref="G141:I141"/>
    <mergeCell ref="A147:I147"/>
    <mergeCell ref="A148:I148"/>
    <mergeCell ref="B50:B51"/>
    <mergeCell ref="C50:D50"/>
    <mergeCell ref="E50:E51"/>
    <mergeCell ref="F50:F51"/>
    <mergeCell ref="H79:H80"/>
    <mergeCell ref="I79:I80"/>
    <mergeCell ref="J79:J80"/>
    <mergeCell ref="A81:A82"/>
    <mergeCell ref="B81:B82"/>
    <mergeCell ref="A83:A86"/>
    <mergeCell ref="A72:G72"/>
    <mergeCell ref="A73:I73"/>
    <mergeCell ref="A74:J74"/>
    <mergeCell ref="A75:J75"/>
    <mergeCell ref="J106:J107"/>
    <mergeCell ref="A109:I109"/>
    <mergeCell ref="A110:H110"/>
    <mergeCell ref="A111:J111"/>
    <mergeCell ref="A118:J118"/>
    <mergeCell ref="A101:J101"/>
    <mergeCell ref="A102:J102"/>
    <mergeCell ref="A103:H103"/>
    <mergeCell ref="A261:A262"/>
    <mergeCell ref="B261:B262"/>
    <mergeCell ref="C261:D261"/>
    <mergeCell ref="E261:E262"/>
    <mergeCell ref="F261:F262"/>
    <mergeCell ref="G261:G262"/>
    <mergeCell ref="A270:I270"/>
    <mergeCell ref="A272:I272"/>
    <mergeCell ref="A273:J273"/>
    <mergeCell ref="A283:G283"/>
    <mergeCell ref="H261:H262"/>
    <mergeCell ref="J261:J262"/>
    <mergeCell ref="B263:B267"/>
    <mergeCell ref="C263:C267"/>
    <mergeCell ref="A268:I268"/>
    <mergeCell ref="A269:I269"/>
    <mergeCell ref="A282:J282"/>
    <mergeCell ref="A276:I276"/>
    <mergeCell ref="A277:I277"/>
    <mergeCell ref="A278:I278"/>
    <mergeCell ref="A279:I279"/>
    <mergeCell ref="A280:J280"/>
    <mergeCell ref="A281:J281"/>
    <mergeCell ref="A455:I455"/>
    <mergeCell ref="A456:I456"/>
    <mergeCell ref="A457:I457"/>
    <mergeCell ref="A458:I458"/>
    <mergeCell ref="A459:J459"/>
    <mergeCell ref="A473:I473"/>
    <mergeCell ref="A474:I474"/>
    <mergeCell ref="A475:I475"/>
    <mergeCell ref="A476:I476"/>
    <mergeCell ref="A477:J477"/>
    <mergeCell ref="A509:I509"/>
    <mergeCell ref="A510:I510"/>
    <mergeCell ref="A511:I511"/>
    <mergeCell ref="A512:I512"/>
    <mergeCell ref="A513:J513"/>
    <mergeCell ref="A533:I533"/>
    <mergeCell ref="A534:I534"/>
    <mergeCell ref="A491:I491"/>
    <mergeCell ref="A492:I492"/>
    <mergeCell ref="A493:I493"/>
    <mergeCell ref="A494:I494"/>
    <mergeCell ref="A495:J495"/>
    <mergeCell ref="H466:H467"/>
    <mergeCell ref="J466:J467"/>
    <mergeCell ref="A469:I469"/>
    <mergeCell ref="A470:I470"/>
    <mergeCell ref="A471:J471"/>
    <mergeCell ref="A478:J478"/>
    <mergeCell ref="A461:J461"/>
    <mergeCell ref="A462:J462"/>
    <mergeCell ref="A464:J464"/>
    <mergeCell ref="F466:F467"/>
    <mergeCell ref="A839:I839"/>
    <mergeCell ref="A840:I840"/>
    <mergeCell ref="A841:I841"/>
    <mergeCell ref="A842:I842"/>
    <mergeCell ref="A843:J843"/>
    <mergeCell ref="A856:I856"/>
    <mergeCell ref="A857:I857"/>
    <mergeCell ref="A858:I858"/>
    <mergeCell ref="A859:I859"/>
    <mergeCell ref="A860:J860"/>
    <mergeCell ref="A893:I893"/>
    <mergeCell ref="A894:I894"/>
    <mergeCell ref="B848:B849"/>
    <mergeCell ref="C848:D848"/>
    <mergeCell ref="E848:E849"/>
    <mergeCell ref="G867:G868"/>
    <mergeCell ref="H867:H868"/>
    <mergeCell ref="I867:I868"/>
    <mergeCell ref="J867:J868"/>
    <mergeCell ref="A869:A872"/>
    <mergeCell ref="A874:J874"/>
    <mergeCell ref="A861:J861"/>
    <mergeCell ref="A862:J862"/>
    <mergeCell ref="A863:J863"/>
    <mergeCell ref="A864:J864"/>
    <mergeCell ref="A844:J844"/>
    <mergeCell ref="A845:J845"/>
    <mergeCell ref="A846:J846"/>
    <mergeCell ref="A847:J847"/>
    <mergeCell ref="A848:A849"/>
    <mergeCell ref="B867:B868"/>
    <mergeCell ref="C867:D867"/>
    <mergeCell ref="A1087:I1087"/>
    <mergeCell ref="A939:I939"/>
    <mergeCell ref="A940:I940"/>
    <mergeCell ref="A941:I941"/>
    <mergeCell ref="A942:I942"/>
    <mergeCell ref="A949:I949"/>
    <mergeCell ref="A950:I950"/>
    <mergeCell ref="A951:I951"/>
    <mergeCell ref="A952:I952"/>
    <mergeCell ref="A983:I983"/>
    <mergeCell ref="A984:I984"/>
    <mergeCell ref="A985:I985"/>
    <mergeCell ref="A986:I986"/>
    <mergeCell ref="A1002:I1002"/>
    <mergeCell ref="A1003:I1003"/>
    <mergeCell ref="A1004:I1004"/>
    <mergeCell ref="A1005:I1005"/>
    <mergeCell ref="A1006:J1006"/>
    <mergeCell ref="A961:A965"/>
    <mergeCell ref="A966:I966"/>
    <mergeCell ref="B961:B965"/>
    <mergeCell ref="G974:G975"/>
    <mergeCell ref="H974:H975"/>
    <mergeCell ref="J974:J975"/>
    <mergeCell ref="A978:I978"/>
    <mergeCell ref="A980:J980"/>
    <mergeCell ref="A988:J988"/>
    <mergeCell ref="A968:J968"/>
    <mergeCell ref="A969:J969"/>
    <mergeCell ref="A970:J970"/>
    <mergeCell ref="A971:J971"/>
    <mergeCell ref="A972:J972"/>
  </mergeCells>
  <printOptions horizontalCentered="1" verticalCentered="1"/>
  <pageMargins left="0.31496062992125984" right="0.11811023622047245" top="0.23622047244094491" bottom="0.15748031496062992" header="0.19685039370078741" footer="0.31496062992125984"/>
  <pageSetup paperSize="9" scale="75" fitToHeight="0" orientation="landscape" r:id="rId1"/>
  <headerFooter>
    <oddFooter xml:space="preserve">&amp;L&amp;6Azienda Unità Sanitaria Locale 4 - Teramo&amp;C&amp;8&amp;P/&amp;N&amp;R&amp;7Inventario B.I. INDISPONIBILI aggiornato al 31.12.2018&amp;11 </oddFooter>
  </headerFooter>
  <rowBreaks count="77" manualBreakCount="77">
    <brk id="11" max="16383" man="1"/>
    <brk id="41" max="16383" man="1"/>
    <brk id="42" max="10" man="1"/>
    <brk id="43" max="10" man="1"/>
    <brk id="73" max="16383" man="1"/>
    <brk id="88" max="16383" man="1"/>
    <brk id="100" max="16383" man="1"/>
    <brk id="127" max="16383" man="1"/>
    <brk id="151" max="10" man="1"/>
    <brk id="171" max="10" man="1"/>
    <brk id="192" max="10" man="1"/>
    <brk id="211" max="10" man="1"/>
    <brk id="229" max="16383" man="1"/>
    <brk id="255" max="10" man="1"/>
    <brk id="280" max="10" man="1"/>
    <brk id="293" max="10" man="1"/>
    <brk id="323" max="10" man="1"/>
    <brk id="342" max="10" man="1"/>
    <brk id="364" max="10" man="1"/>
    <brk id="365" max="16383" man="1"/>
    <brk id="382" max="10" man="1"/>
    <brk id="383" max="10" man="1"/>
    <brk id="403" max="10" man="1"/>
    <brk id="404" max="10" man="1"/>
    <brk id="405" max="10" man="1"/>
    <brk id="415" max="10" man="1"/>
    <brk id="441" max="10" man="1"/>
    <brk id="460" max="10" man="1"/>
    <brk id="477" max="10" man="1"/>
    <brk id="496" max="10" man="1"/>
    <brk id="497" max="10" man="1"/>
    <brk id="514" max="10" man="1"/>
    <brk id="515" max="10" man="1"/>
    <brk id="537" max="10" man="1"/>
    <brk id="538" max="10" man="1"/>
    <brk id="555" max="10" man="1"/>
    <brk id="573" max="10" man="1"/>
    <brk id="574" max="16383" man="1"/>
    <brk id="593" max="10" man="1"/>
    <brk id="594" max="16383" man="1"/>
    <brk id="611" max="10" man="1"/>
    <brk id="612" max="10" man="1"/>
    <brk id="630" max="10" man="1"/>
    <brk id="631" max="10" man="1"/>
    <brk id="647" max="10" man="1"/>
    <brk id="648" max="16383" man="1"/>
    <brk id="649" max="16383" man="1"/>
    <brk id="676" max="10" man="1"/>
    <brk id="709" max="10" man="1"/>
    <brk id="729" max="16383" man="1"/>
    <brk id="764" max="10" man="1"/>
    <brk id="789" max="10" man="1"/>
    <brk id="790" max="16383" man="1"/>
    <brk id="823" max="16383" man="1"/>
    <brk id="824" max="10" man="1"/>
    <brk id="843" max="10" man="1"/>
    <brk id="860" max="10" man="1"/>
    <brk id="861" max="16383" man="1"/>
    <brk id="862" max="16383" man="1"/>
    <brk id="873" max="10" man="1"/>
    <brk id="898" max="10" man="1"/>
    <brk id="913" max="10" man="1"/>
    <brk id="930" max="10" man="1"/>
    <brk id="953" max="10" man="1"/>
    <brk id="967" max="10" man="1"/>
    <brk id="968" max="10" man="1"/>
    <brk id="987" max="10" man="1"/>
    <brk id="988" max="10" man="1"/>
    <brk id="1006" max="10" man="1"/>
    <brk id="1007" max="16383" man="1"/>
    <brk id="1037" max="10" man="1"/>
    <brk id="1055" max="16383" man="1"/>
    <brk id="1072" max="10" man="1"/>
    <brk id="1073" max="16383" man="1"/>
    <brk id="1095" max="16383" man="1"/>
    <brk id="1096" max="10" man="1"/>
    <brk id="1115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0"/>
  <sheetViews>
    <sheetView tabSelected="1" view="pageBreakPreview" topLeftCell="A107" zoomScale="80" zoomScaleNormal="100" zoomScaleSheetLayoutView="80" zoomScalePageLayoutView="62" workbookViewId="0">
      <selection activeCell="A115" sqref="A115:B115"/>
    </sheetView>
  </sheetViews>
  <sheetFormatPr defaultRowHeight="15" x14ac:dyDescent="0.25"/>
  <cols>
    <col min="1" max="1" width="55.28515625" style="263" customWidth="1"/>
    <col min="2" max="2" width="25.140625" style="4" customWidth="1"/>
    <col min="3" max="3" width="28.5703125" style="4" customWidth="1"/>
    <col min="4" max="4" width="27.28515625" style="4" customWidth="1"/>
    <col min="5" max="5" width="24.28515625" style="4" hidden="1" customWidth="1"/>
    <col min="6" max="6" width="15.140625" customWidth="1"/>
    <col min="7" max="7" width="21.140625" bestFit="1" customWidth="1"/>
    <col min="8" max="8" width="23" customWidth="1"/>
    <col min="9" max="9" width="23.140625" customWidth="1"/>
    <col min="10" max="10" width="18" bestFit="1" customWidth="1"/>
    <col min="11" max="11" width="17.85546875" customWidth="1"/>
    <col min="13" max="13" width="25.28515625" customWidth="1"/>
  </cols>
  <sheetData>
    <row r="1" spans="1:9" s="183" customFormat="1" ht="41.25" customHeight="1" thickBot="1" x14ac:dyDescent="0.45">
      <c r="A1" s="943" t="s">
        <v>486</v>
      </c>
      <c r="B1" s="944"/>
      <c r="C1" s="944"/>
      <c r="D1" s="945"/>
      <c r="E1" s="328"/>
    </row>
    <row r="2" spans="1:9" s="183" customFormat="1" ht="42.75" customHeight="1" thickBot="1" x14ac:dyDescent="0.45">
      <c r="A2" s="184"/>
      <c r="B2" s="184"/>
      <c r="C2" s="184"/>
      <c r="D2" s="184"/>
      <c r="E2" s="184"/>
    </row>
    <row r="3" spans="1:9" s="185" customFormat="1" ht="24.75" customHeight="1" thickBot="1" x14ac:dyDescent="0.45">
      <c r="A3" s="940" t="s">
        <v>487</v>
      </c>
      <c r="B3" s="941"/>
      <c r="C3" s="941"/>
      <c r="D3" s="942"/>
      <c r="E3" s="291"/>
    </row>
    <row r="4" spans="1:9" s="186" customFormat="1" ht="49.5" customHeight="1" thickBot="1" x14ac:dyDescent="0.25">
      <c r="A4" s="287" t="s">
        <v>488</v>
      </c>
      <c r="B4" s="331" t="s">
        <v>489</v>
      </c>
      <c r="C4" s="332" t="s">
        <v>490</v>
      </c>
      <c r="D4" s="333" t="s">
        <v>491</v>
      </c>
      <c r="E4" s="292"/>
    </row>
    <row r="5" spans="1:9" s="188" customFormat="1" ht="28.5" customHeight="1" x14ac:dyDescent="0.2">
      <c r="A5" s="923" t="s">
        <v>492</v>
      </c>
      <c r="B5" s="957">
        <v>57.75</v>
      </c>
      <c r="C5" s="187">
        <v>571354.03</v>
      </c>
      <c r="D5" s="290">
        <v>47767836.630000003</v>
      </c>
      <c r="E5" s="350">
        <v>2017</v>
      </c>
      <c r="F5" s="188">
        <v>2018</v>
      </c>
      <c r="G5" s="188">
        <v>2017</v>
      </c>
      <c r="H5" s="375" t="s">
        <v>588</v>
      </c>
    </row>
    <row r="6" spans="1:9" s="188" customFormat="1" ht="16.5" customHeight="1" x14ac:dyDescent="0.2">
      <c r="A6" s="923"/>
      <c r="B6" s="957"/>
      <c r="C6" s="162"/>
      <c r="D6" s="294">
        <v>45265063.450000003</v>
      </c>
      <c r="E6" s="194">
        <v>41357685.479999997</v>
      </c>
      <c r="F6" s="345">
        <v>3907377.97</v>
      </c>
      <c r="G6" s="345">
        <v>41357685.479999997</v>
      </c>
      <c r="H6" s="345">
        <f>F6+G6</f>
        <v>45265063.449999996</v>
      </c>
    </row>
    <row r="7" spans="1:9" s="188" customFormat="1" ht="26.25" customHeight="1" x14ac:dyDescent="0.2">
      <c r="A7" s="763"/>
      <c r="B7" s="958"/>
      <c r="C7" s="162"/>
      <c r="D7" s="295" t="s">
        <v>263</v>
      </c>
      <c r="E7" s="293"/>
    </row>
    <row r="8" spans="1:9" s="188" customFormat="1" ht="24.75" customHeight="1" x14ac:dyDescent="0.2">
      <c r="A8" s="762" t="s">
        <v>493</v>
      </c>
      <c r="B8" s="937">
        <v>0</v>
      </c>
      <c r="C8" s="87"/>
      <c r="D8" s="87">
        <v>579467</v>
      </c>
      <c r="E8" s="236"/>
    </row>
    <row r="9" spans="1:9" s="188" customFormat="1" ht="24.75" customHeight="1" x14ac:dyDescent="0.2">
      <c r="A9" s="923"/>
      <c r="B9" s="938"/>
      <c r="C9" s="162"/>
      <c r="D9" s="296">
        <v>356696.68</v>
      </c>
      <c r="E9" s="236"/>
    </row>
    <row r="10" spans="1:9" s="188" customFormat="1" ht="24.75" customHeight="1" x14ac:dyDescent="0.2">
      <c r="A10" s="763"/>
      <c r="B10" s="939"/>
      <c r="C10" s="162"/>
      <c r="D10" s="295" t="s">
        <v>263</v>
      </c>
      <c r="E10" s="236"/>
    </row>
    <row r="11" spans="1:9" s="188" customFormat="1" ht="20.25" customHeight="1" x14ac:dyDescent="0.2">
      <c r="A11" s="762" t="s">
        <v>494</v>
      </c>
      <c r="B11" s="937">
        <v>0</v>
      </c>
      <c r="C11" s="162"/>
      <c r="D11" s="35">
        <v>632269</v>
      </c>
      <c r="E11" s="110"/>
    </row>
    <row r="12" spans="1:9" s="188" customFormat="1" ht="27" customHeight="1" x14ac:dyDescent="0.2">
      <c r="A12" s="923"/>
      <c r="B12" s="938"/>
      <c r="C12" s="162"/>
      <c r="D12" s="294">
        <v>810096.62</v>
      </c>
      <c r="E12" s="194"/>
      <c r="G12" s="345"/>
      <c r="H12" s="345"/>
      <c r="I12" s="345"/>
    </row>
    <row r="13" spans="1:9" s="188" customFormat="1" ht="15.75" customHeight="1" x14ac:dyDescent="0.2">
      <c r="A13" s="763"/>
      <c r="B13" s="939"/>
      <c r="C13" s="162"/>
      <c r="D13" s="295" t="s">
        <v>263</v>
      </c>
      <c r="E13" s="194"/>
    </row>
    <row r="14" spans="1:9" s="195" customFormat="1" ht="8.25" customHeight="1" thickBot="1" x14ac:dyDescent="0.25">
      <c r="A14" s="334"/>
      <c r="B14" s="192"/>
      <c r="C14" s="193"/>
      <c r="D14" s="193"/>
      <c r="E14" s="194"/>
    </row>
    <row r="15" spans="1:9" s="161" customFormat="1" ht="25.5" customHeight="1" x14ac:dyDescent="0.2">
      <c r="A15" s="335" t="s">
        <v>495</v>
      </c>
      <c r="B15" s="196">
        <f>SUM(B5:B11)</f>
        <v>57.75</v>
      </c>
      <c r="C15" s="197"/>
      <c r="D15" s="299"/>
      <c r="E15" s="297"/>
    </row>
    <row r="16" spans="1:9" s="161" customFormat="1" ht="26.25" customHeight="1" x14ac:dyDescent="0.2">
      <c r="A16" s="336" t="s">
        <v>496</v>
      </c>
      <c r="B16" s="96"/>
      <c r="C16" s="198">
        <f>C5</f>
        <v>571354.03</v>
      </c>
      <c r="D16" s="300">
        <f>D5+D8+D11</f>
        <v>48979572.630000003</v>
      </c>
      <c r="E16" s="297"/>
    </row>
    <row r="17" spans="1:8" s="161" customFormat="1" ht="27.75" customHeight="1" x14ac:dyDescent="0.2">
      <c r="A17" s="337" t="s">
        <v>497</v>
      </c>
      <c r="B17" s="199"/>
      <c r="C17" s="199"/>
      <c r="D17" s="355">
        <f>D6+D9+D12</f>
        <v>46431856.75</v>
      </c>
      <c r="E17" s="297"/>
    </row>
    <row r="18" spans="1:8" s="202" customFormat="1" ht="25.5" customHeight="1" thickBot="1" x14ac:dyDescent="0.25">
      <c r="A18" s="200" t="s">
        <v>123</v>
      </c>
      <c r="B18" s="201">
        <f>SUM(B15:B17)</f>
        <v>57.75</v>
      </c>
      <c r="C18" s="201">
        <f>SUM(C15:C17)</f>
        <v>571354.03</v>
      </c>
      <c r="D18" s="356">
        <f>SUM(D15:D17)</f>
        <v>95411429.379999995</v>
      </c>
      <c r="E18" s="298"/>
    </row>
    <row r="19" spans="1:8" s="206" customFormat="1" ht="27" customHeight="1" thickBot="1" x14ac:dyDescent="0.3">
      <c r="A19" s="203"/>
      <c r="B19" s="204"/>
      <c r="C19" s="204"/>
      <c r="D19" s="204"/>
      <c r="E19" s="204"/>
    </row>
    <row r="20" spans="1:8" s="183" customFormat="1" ht="32.25" customHeight="1" thickBot="1" x14ac:dyDescent="0.45">
      <c r="A20" s="953" t="s">
        <v>486</v>
      </c>
      <c r="B20" s="954"/>
      <c r="C20" s="954"/>
      <c r="D20" s="955"/>
      <c r="E20" s="327"/>
    </row>
    <row r="21" spans="1:8" s="183" customFormat="1" ht="20.25" customHeight="1" thickBot="1" x14ac:dyDescent="0.45">
      <c r="A21" s="184"/>
      <c r="B21" s="184"/>
      <c r="C21" s="184"/>
      <c r="D21" s="184"/>
      <c r="E21" s="184"/>
    </row>
    <row r="22" spans="1:8" s="185" customFormat="1" ht="32.25" customHeight="1" thickBot="1" x14ac:dyDescent="0.45">
      <c r="A22" s="940" t="s">
        <v>498</v>
      </c>
      <c r="B22" s="941"/>
      <c r="C22" s="941"/>
      <c r="D22" s="942"/>
      <c r="E22" s="291"/>
    </row>
    <row r="23" spans="1:8" s="186" customFormat="1" ht="46.5" customHeight="1" thickBot="1" x14ac:dyDescent="0.25">
      <c r="A23" s="287" t="s">
        <v>488</v>
      </c>
      <c r="B23" s="331" t="s">
        <v>489</v>
      </c>
      <c r="C23" s="332" t="s">
        <v>490</v>
      </c>
      <c r="D23" s="322" t="s">
        <v>491</v>
      </c>
      <c r="E23" s="292"/>
    </row>
    <row r="24" spans="1:8" s="188" customFormat="1" ht="19.5" customHeight="1" x14ac:dyDescent="0.2">
      <c r="A24" s="923" t="s">
        <v>499</v>
      </c>
      <c r="B24" s="207">
        <v>313.5</v>
      </c>
      <c r="C24" s="187">
        <v>85448.84</v>
      </c>
      <c r="D24" s="87">
        <v>19708689.539999999</v>
      </c>
      <c r="E24" s="350">
        <v>2017</v>
      </c>
      <c r="F24" s="188">
        <v>2018</v>
      </c>
      <c r="G24" s="188">
        <v>2017</v>
      </c>
      <c r="H24" s="82" t="s">
        <v>588</v>
      </c>
    </row>
    <row r="25" spans="1:8" s="188" customFormat="1" ht="16.5" customHeight="1" x14ac:dyDescent="0.2">
      <c r="A25" s="946"/>
      <c r="B25" s="208">
        <v>108000</v>
      </c>
      <c r="C25" s="162"/>
      <c r="D25" s="294">
        <v>8886990.959999999</v>
      </c>
      <c r="E25" s="194">
        <v>8171293.2999999998</v>
      </c>
      <c r="F25" s="83">
        <v>715697.66</v>
      </c>
      <c r="G25" s="345">
        <v>8171293.2999999998</v>
      </c>
      <c r="H25" s="345">
        <f>F25+G25</f>
        <v>8886990.959999999</v>
      </c>
    </row>
    <row r="26" spans="1:8" s="188" customFormat="1" ht="18" customHeight="1" x14ac:dyDescent="0.2">
      <c r="A26" s="947"/>
      <c r="B26" s="209" t="s">
        <v>500</v>
      </c>
      <c r="C26" s="162"/>
      <c r="D26" s="294" t="s">
        <v>263</v>
      </c>
      <c r="E26" s="293"/>
      <c r="F26" s="345"/>
      <c r="G26" s="345"/>
    </row>
    <row r="27" spans="1:8" s="188" customFormat="1" ht="20.25" customHeight="1" x14ac:dyDescent="0.2">
      <c r="A27" s="338" t="s">
        <v>501</v>
      </c>
      <c r="B27" s="210">
        <v>0</v>
      </c>
      <c r="C27" s="87"/>
      <c r="D27" s="87">
        <v>290529</v>
      </c>
      <c r="E27" s="236"/>
      <c r="F27" s="345"/>
      <c r="G27" s="345"/>
    </row>
    <row r="28" spans="1:8" s="188" customFormat="1" ht="19.5" customHeight="1" x14ac:dyDescent="0.2">
      <c r="A28" s="338" t="s">
        <v>502</v>
      </c>
      <c r="B28" s="211">
        <v>0</v>
      </c>
      <c r="C28" s="87"/>
      <c r="D28" s="87">
        <v>772509</v>
      </c>
      <c r="E28" s="236"/>
      <c r="F28" s="345"/>
      <c r="G28" s="345"/>
    </row>
    <row r="29" spans="1:8" s="188" customFormat="1" ht="30" customHeight="1" x14ac:dyDescent="0.2">
      <c r="A29" s="762" t="s">
        <v>503</v>
      </c>
      <c r="B29" s="950">
        <v>0</v>
      </c>
      <c r="C29" s="87"/>
      <c r="D29" s="87">
        <v>251618</v>
      </c>
      <c r="E29" s="236"/>
      <c r="F29" s="345"/>
      <c r="G29" s="345"/>
    </row>
    <row r="30" spans="1:8" s="188" customFormat="1" ht="27.75" customHeight="1" x14ac:dyDescent="0.2">
      <c r="A30" s="923"/>
      <c r="B30" s="951"/>
      <c r="C30" s="87"/>
      <c r="D30" s="296">
        <v>2886085.06</v>
      </c>
      <c r="E30" s="236"/>
      <c r="F30" s="345"/>
      <c r="G30" s="345"/>
    </row>
    <row r="31" spans="1:8" s="188" customFormat="1" ht="27.75" customHeight="1" x14ac:dyDescent="0.2">
      <c r="A31" s="763"/>
      <c r="B31" s="952"/>
      <c r="C31" s="87"/>
      <c r="D31" s="296" t="s">
        <v>263</v>
      </c>
      <c r="E31" s="236"/>
      <c r="F31" s="345"/>
      <c r="G31" s="345"/>
    </row>
    <row r="32" spans="1:8" s="188" customFormat="1" ht="23.25" customHeight="1" x14ac:dyDescent="0.2">
      <c r="A32" s="762" t="s">
        <v>504</v>
      </c>
      <c r="B32" s="950">
        <v>0</v>
      </c>
      <c r="C32" s="87"/>
      <c r="D32" s="87">
        <v>885724</v>
      </c>
      <c r="E32" s="236"/>
      <c r="G32" s="345"/>
    </row>
    <row r="33" spans="1:7" s="188" customFormat="1" ht="16.5" customHeight="1" x14ac:dyDescent="0.2">
      <c r="A33" s="923"/>
      <c r="B33" s="951"/>
      <c r="C33" s="162"/>
      <c r="D33" s="294">
        <v>975529.79</v>
      </c>
      <c r="E33" s="293"/>
    </row>
    <row r="34" spans="1:7" s="188" customFormat="1" ht="15.75" customHeight="1" x14ac:dyDescent="0.2">
      <c r="A34" s="763"/>
      <c r="B34" s="952"/>
      <c r="C34" s="162"/>
      <c r="D34" s="294" t="s">
        <v>263</v>
      </c>
      <c r="E34" s="293"/>
    </row>
    <row r="35" spans="1:7" s="188" customFormat="1" ht="19.5" customHeight="1" x14ac:dyDescent="0.2">
      <c r="A35" s="338" t="s">
        <v>505</v>
      </c>
      <c r="B35" s="35">
        <v>0</v>
      </c>
      <c r="C35" s="190"/>
      <c r="D35" s="87">
        <v>518853</v>
      </c>
      <c r="E35" s="236"/>
    </row>
    <row r="36" spans="1:7" s="188" customFormat="1" ht="17.25" customHeight="1" x14ac:dyDescent="0.2">
      <c r="A36" s="339" t="s">
        <v>506</v>
      </c>
      <c r="B36" s="214">
        <v>0</v>
      </c>
      <c r="C36" s="215"/>
      <c r="D36" s="87">
        <v>409536</v>
      </c>
      <c r="E36" s="236"/>
    </row>
    <row r="37" spans="1:7" s="188" customFormat="1" ht="17.25" customHeight="1" x14ac:dyDescent="0.2">
      <c r="A37" s="762" t="s">
        <v>507</v>
      </c>
      <c r="B37" s="956">
        <v>0</v>
      </c>
      <c r="C37" s="87"/>
      <c r="D37" s="301"/>
      <c r="E37" s="236"/>
    </row>
    <row r="38" spans="1:7" s="188" customFormat="1" ht="17.25" customHeight="1" x14ac:dyDescent="0.2">
      <c r="A38" s="923"/>
      <c r="B38" s="956"/>
      <c r="C38" s="190"/>
      <c r="D38" s="302">
        <v>337271.19</v>
      </c>
      <c r="E38" s="236"/>
    </row>
    <row r="39" spans="1:7" s="188" customFormat="1" ht="24" customHeight="1" x14ac:dyDescent="0.2">
      <c r="A39" s="763"/>
      <c r="B39" s="956"/>
      <c r="C39" s="216"/>
      <c r="D39" s="303" t="s">
        <v>263</v>
      </c>
      <c r="E39" s="293"/>
    </row>
    <row r="40" spans="1:7" s="188" customFormat="1" ht="6.75" customHeight="1" thickBot="1" x14ac:dyDescent="0.25">
      <c r="A40" s="340"/>
      <c r="B40" s="83"/>
      <c r="C40" s="341"/>
      <c r="D40" s="341"/>
      <c r="E40" s="218"/>
    </row>
    <row r="41" spans="1:7" s="161" customFormat="1" ht="18.75" customHeight="1" x14ac:dyDescent="0.2">
      <c r="A41" s="335" t="s">
        <v>495</v>
      </c>
      <c r="B41" s="196">
        <f>B24</f>
        <v>313.5</v>
      </c>
      <c r="C41" s="196">
        <v>0</v>
      </c>
      <c r="D41" s="305"/>
      <c r="E41" s="297"/>
      <c r="F41" s="352"/>
      <c r="G41" s="352"/>
    </row>
    <row r="42" spans="1:7" s="220" customFormat="1" ht="18.75" customHeight="1" x14ac:dyDescent="0.2">
      <c r="A42" s="342" t="s">
        <v>508</v>
      </c>
      <c r="B42" s="219">
        <v>108000</v>
      </c>
      <c r="C42" s="219">
        <v>0</v>
      </c>
      <c r="D42" s="306"/>
      <c r="E42" s="304"/>
    </row>
    <row r="43" spans="1:7" s="161" customFormat="1" ht="18.75" customHeight="1" x14ac:dyDescent="0.2">
      <c r="A43" s="336" t="s">
        <v>509</v>
      </c>
      <c r="B43" s="96">
        <v>0</v>
      </c>
      <c r="C43" s="96">
        <f>C24+C27+C28+C29+C32+C35+C36+C39</f>
        <v>85448.84</v>
      </c>
      <c r="D43" s="300">
        <f>D24+D27+D28+D29+D32+D35+D36+D37</f>
        <v>22837458.539999999</v>
      </c>
      <c r="E43" s="297"/>
      <c r="F43" s="352"/>
      <c r="G43" s="352"/>
    </row>
    <row r="44" spans="1:7" s="161" customFormat="1" ht="17.25" customHeight="1" x14ac:dyDescent="0.2">
      <c r="A44" s="337" t="s">
        <v>497</v>
      </c>
      <c r="B44" s="199">
        <v>0</v>
      </c>
      <c r="C44" s="199"/>
      <c r="D44" s="355">
        <f>D25+D30+D33+D38</f>
        <v>13085876.999999998</v>
      </c>
      <c r="E44" s="297"/>
      <c r="F44" s="352"/>
      <c r="G44" s="352"/>
    </row>
    <row r="45" spans="1:7" s="202" customFormat="1" ht="20.25" customHeight="1" thickBot="1" x14ac:dyDescent="0.25">
      <c r="A45" s="307" t="s">
        <v>123</v>
      </c>
      <c r="B45" s="308">
        <f>SUM(B41:B44)</f>
        <v>108313.5</v>
      </c>
      <c r="C45" s="308">
        <f>SUM(C41:C44)</f>
        <v>85448.84</v>
      </c>
      <c r="D45" s="357">
        <f>SUM(D41:D44)</f>
        <v>35923335.539999999</v>
      </c>
      <c r="E45" s="298"/>
    </row>
    <row r="46" spans="1:7" s="183" customFormat="1" ht="41.25" customHeight="1" thickBot="1" x14ac:dyDescent="0.45">
      <c r="A46" s="943" t="s">
        <v>486</v>
      </c>
      <c r="B46" s="944"/>
      <c r="C46" s="944"/>
      <c r="D46" s="945"/>
      <c r="E46" s="329"/>
    </row>
    <row r="47" spans="1:7" s="183" customFormat="1" ht="42.75" customHeight="1" thickBot="1" x14ac:dyDescent="0.45">
      <c r="A47" s="184"/>
      <c r="B47" s="184"/>
      <c r="C47" s="184"/>
      <c r="D47" s="184"/>
      <c r="E47" s="184"/>
    </row>
    <row r="48" spans="1:7" s="185" customFormat="1" ht="30" customHeight="1" thickBot="1" x14ac:dyDescent="0.45">
      <c r="A48" s="940" t="s">
        <v>510</v>
      </c>
      <c r="B48" s="941"/>
      <c r="C48" s="941"/>
      <c r="D48" s="942"/>
      <c r="E48" s="291"/>
    </row>
    <row r="49" spans="1:9" s="186" customFormat="1" ht="47.25" customHeight="1" thickBot="1" x14ac:dyDescent="0.25">
      <c r="A49" s="287" t="s">
        <v>488</v>
      </c>
      <c r="B49" s="331" t="s">
        <v>489</v>
      </c>
      <c r="C49" s="332" t="s">
        <v>490</v>
      </c>
      <c r="D49" s="322" t="s">
        <v>491</v>
      </c>
      <c r="E49" s="346"/>
    </row>
    <row r="50" spans="1:9" s="188" customFormat="1" ht="21.75" customHeight="1" x14ac:dyDescent="0.2">
      <c r="A50" s="923" t="s">
        <v>511</v>
      </c>
      <c r="B50" s="957">
        <v>8338.34</v>
      </c>
      <c r="C50" s="187">
        <v>160215</v>
      </c>
      <c r="D50" s="87">
        <v>10632871.57</v>
      </c>
      <c r="E50" s="188">
        <v>2017</v>
      </c>
      <c r="F50" s="188">
        <v>2018</v>
      </c>
      <c r="G50" s="188">
        <v>2017</v>
      </c>
      <c r="H50" s="188">
        <v>2018</v>
      </c>
      <c r="I50" s="188" t="s">
        <v>123</v>
      </c>
    </row>
    <row r="51" spans="1:9" s="188" customFormat="1" ht="24.75" customHeight="1" x14ac:dyDescent="0.2">
      <c r="A51" s="923"/>
      <c r="B51" s="957"/>
      <c r="C51" s="162"/>
      <c r="D51" s="294">
        <v>6266996.2999999998</v>
      </c>
      <c r="E51" s="345">
        <v>5948456.9500000002</v>
      </c>
      <c r="F51" s="345">
        <v>318539.34999999998</v>
      </c>
      <c r="G51" s="345">
        <v>5948456.9500000002</v>
      </c>
      <c r="H51" s="345">
        <f>F51+G51</f>
        <v>6266996.2999999998</v>
      </c>
      <c r="I51" s="345"/>
    </row>
    <row r="52" spans="1:9" s="188" customFormat="1" ht="25.5" customHeight="1" x14ac:dyDescent="0.2">
      <c r="A52" s="763"/>
      <c r="B52" s="958"/>
      <c r="C52" s="162"/>
      <c r="D52" s="295" t="s">
        <v>263</v>
      </c>
      <c r="E52" s="293"/>
    </row>
    <row r="53" spans="1:9" s="188" customFormat="1" ht="12.75" x14ac:dyDescent="0.2">
      <c r="A53" s="762" t="s">
        <v>512</v>
      </c>
      <c r="B53" s="950">
        <v>0</v>
      </c>
      <c r="C53" s="189">
        <v>353117.85</v>
      </c>
      <c r="D53" s="223"/>
      <c r="E53" s="293"/>
    </row>
    <row r="54" spans="1:9" s="188" customFormat="1" ht="30" customHeight="1" x14ac:dyDescent="0.2">
      <c r="A54" s="763"/>
      <c r="B54" s="952"/>
      <c r="C54" s="222" t="s">
        <v>263</v>
      </c>
      <c r="D54" s="224"/>
      <c r="E54" s="293"/>
    </row>
    <row r="55" spans="1:9" s="188" customFormat="1" ht="21" customHeight="1" x14ac:dyDescent="0.2">
      <c r="A55" s="762" t="s">
        <v>513</v>
      </c>
      <c r="B55" s="950">
        <v>0</v>
      </c>
      <c r="C55" s="35">
        <v>9554.4500000000007</v>
      </c>
      <c r="D55" s="83">
        <v>382797.85</v>
      </c>
      <c r="E55" s="293"/>
      <c r="F55" s="188">
        <v>2018</v>
      </c>
      <c r="G55" s="188">
        <v>2017</v>
      </c>
      <c r="H55" s="376" t="s">
        <v>589</v>
      </c>
      <c r="I55" s="188" t="s">
        <v>590</v>
      </c>
    </row>
    <row r="56" spans="1:9" s="188" customFormat="1" ht="21" customHeight="1" x14ac:dyDescent="0.2">
      <c r="A56" s="923"/>
      <c r="B56" s="951"/>
      <c r="C56" s="35"/>
      <c r="D56" s="294">
        <v>394889.84</v>
      </c>
      <c r="E56" s="293"/>
      <c r="F56" s="345"/>
      <c r="G56" s="345">
        <v>394889.84</v>
      </c>
      <c r="H56" s="345">
        <f>F56+G56</f>
        <v>394889.84</v>
      </c>
    </row>
    <row r="57" spans="1:9" s="188" customFormat="1" ht="20.25" customHeight="1" x14ac:dyDescent="0.2">
      <c r="A57" s="763"/>
      <c r="B57" s="952"/>
      <c r="C57" s="162"/>
      <c r="D57" s="295" t="s">
        <v>263</v>
      </c>
      <c r="E57" s="293"/>
      <c r="F57" s="345"/>
    </row>
    <row r="58" spans="1:9" s="226" customFormat="1" ht="12.75" customHeight="1" thickBot="1" x14ac:dyDescent="0.25">
      <c r="A58" s="334"/>
      <c r="B58" s="192"/>
      <c r="C58" s="193"/>
      <c r="D58" s="193"/>
      <c r="E58" s="218"/>
    </row>
    <row r="59" spans="1:9" s="202" customFormat="1" ht="24" customHeight="1" x14ac:dyDescent="0.2">
      <c r="A59" s="335" t="s">
        <v>495</v>
      </c>
      <c r="B59" s="196">
        <f>SUM(B50:B57)</f>
        <v>8338.34</v>
      </c>
      <c r="C59" s="196"/>
      <c r="D59" s="305"/>
      <c r="E59" s="298"/>
    </row>
    <row r="60" spans="1:9" s="202" customFormat="1" ht="23.25" customHeight="1" x14ac:dyDescent="0.2">
      <c r="A60" s="336" t="s">
        <v>509</v>
      </c>
      <c r="B60" s="96"/>
      <c r="C60" s="96">
        <f>C50+C55</f>
        <v>169769.45</v>
      </c>
      <c r="D60" s="309">
        <f>D50+D55</f>
        <v>11015669.42</v>
      </c>
      <c r="E60" s="298"/>
    </row>
    <row r="61" spans="1:9" s="202" customFormat="1" ht="24" customHeight="1" x14ac:dyDescent="0.2">
      <c r="A61" s="337" t="s">
        <v>497</v>
      </c>
      <c r="B61" s="199"/>
      <c r="C61" s="228">
        <f>C53</f>
        <v>353117.85</v>
      </c>
      <c r="D61" s="358">
        <f>D51+D56</f>
        <v>6661886.1399999997</v>
      </c>
      <c r="E61" s="298"/>
      <c r="H61" s="284">
        <f>D61+C61</f>
        <v>7015003.9899999993</v>
      </c>
    </row>
    <row r="62" spans="1:9" s="202" customFormat="1" ht="18.75" customHeight="1" thickBot="1" x14ac:dyDescent="0.25">
      <c r="A62" s="200" t="s">
        <v>123</v>
      </c>
      <c r="B62" s="201">
        <f>SUM(B59:B61)</f>
        <v>8338.34</v>
      </c>
      <c r="C62" s="201">
        <f>SUM(C59:C61)</f>
        <v>522887.3</v>
      </c>
      <c r="D62" s="356">
        <f>SUM(D60:D61)</f>
        <v>17677555.559999999</v>
      </c>
      <c r="E62" s="298"/>
    </row>
    <row r="63" spans="1:9" s="206" customFormat="1" ht="15" customHeight="1" thickBot="1" x14ac:dyDescent="0.3">
      <c r="A63" s="203"/>
      <c r="B63" s="204"/>
      <c r="C63" s="204"/>
      <c r="D63" s="204"/>
      <c r="E63" s="205"/>
    </row>
    <row r="64" spans="1:9" s="183" customFormat="1" ht="41.25" customHeight="1" thickBot="1" x14ac:dyDescent="0.45">
      <c r="A64" s="943" t="s">
        <v>486</v>
      </c>
      <c r="B64" s="944"/>
      <c r="C64" s="944"/>
      <c r="D64" s="945"/>
      <c r="E64" s="329"/>
    </row>
    <row r="65" spans="1:11" s="183" customFormat="1" ht="18.75" customHeight="1" thickBot="1" x14ac:dyDescent="0.45">
      <c r="A65" s="184"/>
      <c r="B65" s="184"/>
      <c r="C65" s="184"/>
      <c r="D65" s="184"/>
      <c r="E65" s="184"/>
    </row>
    <row r="66" spans="1:11" s="185" customFormat="1" ht="28.5" customHeight="1" thickBot="1" x14ac:dyDescent="0.45">
      <c r="A66" s="940" t="s">
        <v>514</v>
      </c>
      <c r="B66" s="941"/>
      <c r="C66" s="941"/>
      <c r="D66" s="942"/>
      <c r="E66" s="291"/>
    </row>
    <row r="67" spans="1:11" s="186" customFormat="1" ht="63.75" customHeight="1" thickBot="1" x14ac:dyDescent="0.25">
      <c r="A67" s="287" t="s">
        <v>488</v>
      </c>
      <c r="B67" s="331" t="s">
        <v>489</v>
      </c>
      <c r="C67" s="332" t="s">
        <v>490</v>
      </c>
      <c r="D67" s="322" t="s">
        <v>491</v>
      </c>
      <c r="E67" s="311"/>
    </row>
    <row r="68" spans="1:11" s="188" customFormat="1" ht="15.75" customHeight="1" x14ac:dyDescent="0.2">
      <c r="A68" s="923" t="s">
        <v>515</v>
      </c>
      <c r="B68" s="948">
        <v>13231.62</v>
      </c>
      <c r="C68" s="312"/>
      <c r="D68" s="229">
        <v>11044696.16</v>
      </c>
      <c r="E68" s="225"/>
      <c r="F68" s="285"/>
    </row>
    <row r="69" spans="1:11" s="188" customFormat="1" ht="15.75" customHeight="1" x14ac:dyDescent="0.2">
      <c r="A69" s="923"/>
      <c r="B69" s="949"/>
      <c r="C69" s="229"/>
      <c r="D69" s="229"/>
      <c r="E69" s="351">
        <v>2017</v>
      </c>
      <c r="F69" s="188">
        <v>2017</v>
      </c>
      <c r="G69" s="188">
        <v>2018</v>
      </c>
      <c r="H69" s="82" t="s">
        <v>591</v>
      </c>
    </row>
    <row r="70" spans="1:11" s="188" customFormat="1" ht="27.75" customHeight="1" x14ac:dyDescent="0.2">
      <c r="A70" s="946"/>
      <c r="B70" s="230">
        <v>165266.21</v>
      </c>
      <c r="C70" s="162"/>
      <c r="D70" s="313">
        <v>2453927.1</v>
      </c>
      <c r="E70" s="225">
        <v>2132758.77</v>
      </c>
      <c r="F70" s="188">
        <v>2132758.77</v>
      </c>
      <c r="G70" s="345">
        <v>321168.33</v>
      </c>
      <c r="H70" s="345">
        <f>F70+G70</f>
        <v>2453927.1</v>
      </c>
    </row>
    <row r="71" spans="1:11" s="188" customFormat="1" ht="31.5" customHeight="1" x14ac:dyDescent="0.2">
      <c r="A71" s="947"/>
      <c r="B71" s="231" t="s">
        <v>500</v>
      </c>
      <c r="C71" s="162"/>
      <c r="D71" s="313" t="s">
        <v>263</v>
      </c>
      <c r="E71" s="225"/>
    </row>
    <row r="72" spans="1:11" s="188" customFormat="1" ht="22.5" customHeight="1" x14ac:dyDescent="0.2">
      <c r="A72" s="762" t="s">
        <v>516</v>
      </c>
      <c r="B72" s="924"/>
      <c r="C72" s="232">
        <v>0</v>
      </c>
      <c r="D72" s="289"/>
      <c r="E72" s="225"/>
      <c r="F72" s="188">
        <v>2018</v>
      </c>
      <c r="G72" s="188">
        <v>2017</v>
      </c>
      <c r="H72" s="82" t="s">
        <v>591</v>
      </c>
      <c r="K72" s="285">
        <f>D73-1742.16</f>
        <v>821816.84</v>
      </c>
    </row>
    <row r="73" spans="1:11" s="188" customFormat="1" ht="22.5" customHeight="1" x14ac:dyDescent="0.2">
      <c r="A73" s="923"/>
      <c r="B73" s="925"/>
      <c r="C73" s="232"/>
      <c r="D73" s="313">
        <v>823559</v>
      </c>
      <c r="E73" s="225">
        <v>817862.09</v>
      </c>
      <c r="F73" s="345">
        <v>5696.91</v>
      </c>
      <c r="G73" s="345">
        <v>817862.09</v>
      </c>
      <c r="H73" s="345">
        <f>F73+G73</f>
        <v>823559</v>
      </c>
      <c r="K73" s="285">
        <f>B68+120075</f>
        <v>133306.62</v>
      </c>
    </row>
    <row r="74" spans="1:11" s="188" customFormat="1" ht="22.5" customHeight="1" x14ac:dyDescent="0.2">
      <c r="A74" s="763"/>
      <c r="B74" s="926"/>
      <c r="C74" s="232"/>
      <c r="D74" s="314" t="s">
        <v>263</v>
      </c>
      <c r="E74" s="225"/>
      <c r="K74" s="285">
        <f>B68+1200.75</f>
        <v>14432.37</v>
      </c>
    </row>
    <row r="75" spans="1:11" s="188" customFormat="1" ht="19.5" customHeight="1" x14ac:dyDescent="0.2">
      <c r="A75" s="762" t="s">
        <v>517</v>
      </c>
      <c r="B75" s="288">
        <v>0</v>
      </c>
      <c r="C75" s="223"/>
      <c r="D75" s="223"/>
      <c r="E75" s="218"/>
      <c r="F75" s="188">
        <v>2018</v>
      </c>
      <c r="G75" s="188">
        <v>2017</v>
      </c>
      <c r="H75" s="82" t="s">
        <v>591</v>
      </c>
    </row>
    <row r="76" spans="1:11" s="188" customFormat="1" ht="16.5" customHeight="1" x14ac:dyDescent="0.2">
      <c r="A76" s="923"/>
      <c r="B76" s="233"/>
      <c r="C76" s="162"/>
      <c r="D76" s="313">
        <v>729880.98</v>
      </c>
      <c r="E76" s="225">
        <v>719308.79</v>
      </c>
      <c r="F76" s="345">
        <v>10572.19</v>
      </c>
      <c r="G76" s="188">
        <v>719308.79</v>
      </c>
      <c r="H76" s="345">
        <f>F76+G76</f>
        <v>729880.98</v>
      </c>
    </row>
    <row r="77" spans="1:11" s="188" customFormat="1" ht="18" customHeight="1" x14ac:dyDescent="0.2">
      <c r="A77" s="763"/>
      <c r="B77" s="233"/>
      <c r="C77" s="162"/>
      <c r="D77" s="313" t="s">
        <v>263</v>
      </c>
      <c r="E77" s="225"/>
    </row>
    <row r="78" spans="1:11" s="188" customFormat="1" ht="15.75" customHeight="1" x14ac:dyDescent="0.2">
      <c r="A78" s="762" t="s">
        <v>518</v>
      </c>
      <c r="B78" s="214">
        <v>0</v>
      </c>
      <c r="C78" s="162"/>
      <c r="D78" s="87">
        <v>1345227</v>
      </c>
      <c r="E78" s="310">
        <v>1345227</v>
      </c>
      <c r="F78" s="188">
        <v>2017</v>
      </c>
      <c r="G78" s="188">
        <v>2018</v>
      </c>
      <c r="H78" s="82" t="s">
        <v>591</v>
      </c>
    </row>
    <row r="79" spans="1:11" s="188" customFormat="1" ht="15.75" customHeight="1" x14ac:dyDescent="0.2">
      <c r="A79" s="763"/>
      <c r="B79" s="214"/>
      <c r="C79" s="234" t="s">
        <v>263</v>
      </c>
      <c r="D79" s="313">
        <v>49590.44</v>
      </c>
      <c r="E79" s="310"/>
      <c r="F79" s="345">
        <v>2776.95</v>
      </c>
      <c r="G79" s="345">
        <v>46813.49</v>
      </c>
      <c r="H79" s="345">
        <f>F79+G79</f>
        <v>49590.439999999995</v>
      </c>
    </row>
    <row r="80" spans="1:11" s="188" customFormat="1" ht="15.75" customHeight="1" x14ac:dyDescent="0.2">
      <c r="A80" s="762" t="s">
        <v>519</v>
      </c>
      <c r="B80" s="191"/>
      <c r="C80" s="212">
        <v>1015898.75</v>
      </c>
      <c r="D80" s="87"/>
      <c r="E80" s="310"/>
    </row>
    <row r="81" spans="1:7" s="188" customFormat="1" ht="15.75" customHeight="1" x14ac:dyDescent="0.2">
      <c r="A81" s="763"/>
      <c r="B81" s="232">
        <v>0</v>
      </c>
      <c r="C81" s="213" t="s">
        <v>263</v>
      </c>
      <c r="D81" s="87"/>
      <c r="E81" s="310"/>
    </row>
    <row r="82" spans="1:7" s="161" customFormat="1" ht="15.75" customHeight="1" x14ac:dyDescent="0.2">
      <c r="A82" s="762" t="s">
        <v>520</v>
      </c>
      <c r="B82" s="937">
        <v>0</v>
      </c>
      <c r="C82" s="235"/>
      <c r="D82" s="87"/>
      <c r="E82" s="236"/>
      <c r="F82" s="352"/>
      <c r="G82" s="352"/>
    </row>
    <row r="83" spans="1:7" s="161" customFormat="1" ht="15.75" customHeight="1" x14ac:dyDescent="0.2">
      <c r="A83" s="923"/>
      <c r="B83" s="938"/>
      <c r="C83" s="212">
        <v>348086.68</v>
      </c>
      <c r="D83" s="87"/>
      <c r="E83" s="236"/>
      <c r="F83" s="352"/>
      <c r="G83" s="352"/>
    </row>
    <row r="84" spans="1:7" s="161" customFormat="1" ht="15.75" customHeight="1" x14ac:dyDescent="0.2">
      <c r="A84" s="763"/>
      <c r="B84" s="939"/>
      <c r="C84" s="213" t="s">
        <v>521</v>
      </c>
      <c r="D84" s="87"/>
      <c r="E84" s="236"/>
      <c r="F84" s="352"/>
      <c r="G84" s="352"/>
    </row>
    <row r="85" spans="1:7" s="161" customFormat="1" ht="12" customHeight="1" thickBot="1" x14ac:dyDescent="0.25">
      <c r="A85" s="217"/>
      <c r="B85" s="83"/>
      <c r="C85" s="170"/>
      <c r="D85" s="170"/>
      <c r="E85" s="236"/>
      <c r="F85" s="352"/>
      <c r="G85" s="352"/>
    </row>
    <row r="86" spans="1:7" s="202" customFormat="1" ht="24" customHeight="1" x14ac:dyDescent="0.2">
      <c r="A86" s="335" t="s">
        <v>495</v>
      </c>
      <c r="B86" s="196">
        <f>B68</f>
        <v>13231.62</v>
      </c>
      <c r="C86" s="316"/>
      <c r="D86" s="305"/>
      <c r="E86" s="297"/>
    </row>
    <row r="87" spans="1:7" s="237" customFormat="1" ht="28.5" customHeight="1" x14ac:dyDescent="0.2">
      <c r="A87" s="342" t="s">
        <v>522</v>
      </c>
      <c r="B87" s="219">
        <v>165266.21</v>
      </c>
      <c r="C87" s="315"/>
      <c r="D87" s="306"/>
      <c r="E87" s="304"/>
      <c r="F87" s="267"/>
    </row>
    <row r="88" spans="1:7" s="202" customFormat="1" ht="18.75" customHeight="1" x14ac:dyDescent="0.2">
      <c r="A88" s="336" t="s">
        <v>509</v>
      </c>
      <c r="B88" s="96"/>
      <c r="C88" s="250"/>
      <c r="D88" s="300">
        <f>D68+D72+D75+D78</f>
        <v>12389923.16</v>
      </c>
      <c r="E88" s="297"/>
      <c r="F88" s="268"/>
    </row>
    <row r="89" spans="1:7" s="239" customFormat="1" ht="23.25" customHeight="1" x14ac:dyDescent="0.2">
      <c r="A89" s="337" t="s">
        <v>497</v>
      </c>
      <c r="B89" s="199"/>
      <c r="C89" s="228">
        <f>C80+C83</f>
        <v>1363985.43</v>
      </c>
      <c r="D89" s="358">
        <f>D70+D73+D76+D79</f>
        <v>4056957.52</v>
      </c>
      <c r="E89" s="297"/>
      <c r="F89" s="268"/>
      <c r="G89" s="286">
        <f>C89+D89</f>
        <v>5420942.9500000002</v>
      </c>
    </row>
    <row r="90" spans="1:7" s="202" customFormat="1" ht="20.25" customHeight="1" thickBot="1" x14ac:dyDescent="0.25">
      <c r="A90" s="200" t="s">
        <v>123</v>
      </c>
      <c r="B90" s="201">
        <f>SUM(B86:B89)</f>
        <v>178497.83</v>
      </c>
      <c r="C90" s="201">
        <f>SUM(C86:C89)</f>
        <v>1363985.43</v>
      </c>
      <c r="D90" s="356">
        <f>SUM(D88:D89)</f>
        <v>16446880.68</v>
      </c>
      <c r="E90" s="298"/>
    </row>
    <row r="91" spans="1:7" s="115" customFormat="1" ht="14.25" customHeight="1" thickBot="1" x14ac:dyDescent="0.3">
      <c r="A91" s="203"/>
      <c r="B91" s="240"/>
      <c r="C91" s="240"/>
      <c r="D91" s="240"/>
      <c r="E91" s="240"/>
    </row>
    <row r="92" spans="1:7" s="115" customFormat="1" ht="19.5" customHeight="1" thickBot="1" x14ac:dyDescent="0.3">
      <c r="A92" s="931" t="s">
        <v>523</v>
      </c>
      <c r="B92" s="932"/>
      <c r="C92" s="932"/>
      <c r="D92" s="933"/>
      <c r="E92" s="330"/>
    </row>
    <row r="93" spans="1:7" s="115" customFormat="1" ht="12" customHeight="1" thickBot="1" x14ac:dyDescent="0.3">
      <c r="A93" s="203"/>
      <c r="B93" s="240"/>
      <c r="C93" s="240"/>
      <c r="D93" s="240"/>
      <c r="E93" s="240"/>
    </row>
    <row r="94" spans="1:7" s="241" customFormat="1" ht="76.5" customHeight="1" thickBot="1" x14ac:dyDescent="0.25">
      <c r="A94" s="319"/>
      <c r="B94" s="320" t="s">
        <v>489</v>
      </c>
      <c r="C94" s="321" t="s">
        <v>524</v>
      </c>
      <c r="D94" s="322" t="s">
        <v>525</v>
      </c>
      <c r="E94" s="317"/>
    </row>
    <row r="95" spans="1:7" s="206" customFormat="1" ht="33.75" customHeight="1" x14ac:dyDescent="0.25">
      <c r="A95" s="242" t="s">
        <v>495</v>
      </c>
      <c r="B95" s="243">
        <f>B18+B41+B59+B86</f>
        <v>21941.21</v>
      </c>
      <c r="C95" s="244"/>
      <c r="D95" s="323"/>
      <c r="E95" s="205"/>
    </row>
    <row r="96" spans="1:7" s="248" customFormat="1" ht="33.75" customHeight="1" x14ac:dyDescent="0.2">
      <c r="A96" s="245" t="s">
        <v>508</v>
      </c>
      <c r="B96" s="246">
        <f>B42+B87</f>
        <v>273266.20999999996</v>
      </c>
      <c r="C96" s="247"/>
      <c r="D96" s="324"/>
      <c r="E96" s="318"/>
    </row>
    <row r="97" spans="1:13" s="206" customFormat="1" ht="33.75" customHeight="1" x14ac:dyDescent="0.25">
      <c r="A97" s="249" t="s">
        <v>509</v>
      </c>
      <c r="B97" s="250"/>
      <c r="C97" s="238">
        <f>C16+C43+C60+C88</f>
        <v>826572.32000000007</v>
      </c>
      <c r="D97" s="359">
        <f>D16+D43+D60+D88</f>
        <v>95222623.75</v>
      </c>
      <c r="E97" s="205"/>
      <c r="G97" s="325">
        <f>D97+C97</f>
        <v>96049196.069999993</v>
      </c>
    </row>
    <row r="98" spans="1:13" s="206" customFormat="1" ht="35.25" customHeight="1" x14ac:dyDescent="0.25">
      <c r="A98" s="251" t="s">
        <v>497</v>
      </c>
      <c r="B98" s="228"/>
      <c r="C98" s="227">
        <f>C17+C44+C61+C89</f>
        <v>1717103.2799999998</v>
      </c>
      <c r="D98" s="358">
        <f>D17+D44+D61+D89</f>
        <v>70236577.409999996</v>
      </c>
      <c r="E98" s="205"/>
      <c r="G98" s="325">
        <f>D98+C98</f>
        <v>71953680.689999998</v>
      </c>
    </row>
    <row r="99" spans="1:13" s="206" customFormat="1" ht="31.5" customHeight="1" thickBot="1" x14ac:dyDescent="0.3">
      <c r="A99" s="252" t="s">
        <v>123</v>
      </c>
      <c r="B99" s="201">
        <f>B95+B96</f>
        <v>295207.42</v>
      </c>
      <c r="C99" s="221">
        <f>SUM(C97:C98)</f>
        <v>2543675.5999999996</v>
      </c>
      <c r="D99" s="356">
        <f>SUM(D95:D98)</f>
        <v>165459201.16</v>
      </c>
      <c r="E99" s="205"/>
    </row>
    <row r="100" spans="1:13" s="256" customFormat="1" ht="36" customHeight="1" thickBot="1" x14ac:dyDescent="0.25">
      <c r="A100" s="253"/>
      <c r="B100" s="254"/>
      <c r="C100" s="254"/>
      <c r="D100" s="254"/>
      <c r="E100" s="254"/>
    </row>
    <row r="101" spans="1:13" s="256" customFormat="1" ht="25.5" customHeight="1" thickBot="1" x14ac:dyDescent="0.3">
      <c r="A101" s="934" t="s">
        <v>526</v>
      </c>
      <c r="B101" s="935"/>
      <c r="C101" s="935"/>
      <c r="D101" s="935"/>
      <c r="E101" s="936"/>
    </row>
    <row r="102" spans="1:13" s="256" customFormat="1" ht="20.25" customHeight="1" thickBot="1" x14ac:dyDescent="0.3">
      <c r="A102" s="257"/>
      <c r="B102" s="258"/>
      <c r="C102" s="258"/>
      <c r="D102" s="258"/>
      <c r="E102" s="258"/>
    </row>
    <row r="103" spans="1:13" s="256" customFormat="1" ht="19.5" customHeight="1" thickBot="1" x14ac:dyDescent="0.3">
      <c r="A103" s="927" t="s">
        <v>527</v>
      </c>
      <c r="B103" s="928"/>
      <c r="C103" s="270"/>
      <c r="D103" s="270"/>
      <c r="E103" s="270"/>
      <c r="H103" s="256" t="s">
        <v>557</v>
      </c>
      <c r="I103" s="256" t="s">
        <v>558</v>
      </c>
      <c r="J103" s="256" t="s">
        <v>559</v>
      </c>
      <c r="K103" s="256" t="s">
        <v>560</v>
      </c>
      <c r="M103" s="256" t="s">
        <v>561</v>
      </c>
    </row>
    <row r="104" spans="1:13" s="256" customFormat="1" ht="33.75" customHeight="1" thickBot="1" x14ac:dyDescent="0.3">
      <c r="A104" s="272" t="s">
        <v>528</v>
      </c>
      <c r="B104" s="360">
        <f>C97+D97</f>
        <v>96049196.069999993</v>
      </c>
      <c r="C104" s="929" t="s">
        <v>538</v>
      </c>
      <c r="D104" s="260"/>
      <c r="E104" s="260"/>
      <c r="H104" s="4">
        <v>3907377.97</v>
      </c>
      <c r="I104" s="4">
        <v>715697.66</v>
      </c>
      <c r="J104" s="4">
        <v>318539.34999999998</v>
      </c>
      <c r="K104" s="4">
        <v>384250.92</v>
      </c>
      <c r="L104"/>
      <c r="M104" s="4">
        <f>H104+I104+J104+K104</f>
        <v>5325865.8999999994</v>
      </c>
    </row>
    <row r="105" spans="1:13" s="256" customFormat="1" ht="24.75" customHeight="1" thickBot="1" x14ac:dyDescent="0.25">
      <c r="A105" s="273" t="s">
        <v>521</v>
      </c>
      <c r="B105" s="361">
        <f>D98+C98</f>
        <v>71953680.689999998</v>
      </c>
      <c r="C105" s="930"/>
      <c r="D105" s="361">
        <f>B104+B105</f>
        <v>168002876.75999999</v>
      </c>
      <c r="E105" s="271"/>
    </row>
    <row r="106" spans="1:13" s="256" customFormat="1" ht="37.5" customHeight="1" thickBot="1" x14ac:dyDescent="0.25">
      <c r="A106" s="274" t="s">
        <v>529</v>
      </c>
      <c r="B106" s="362">
        <f>B99</f>
        <v>295207.42</v>
      </c>
      <c r="C106" s="919" t="s">
        <v>539</v>
      </c>
      <c r="D106" s="920"/>
      <c r="E106" s="361">
        <f>B106+B104+B105</f>
        <v>168298084.18000001</v>
      </c>
      <c r="G106" s="326">
        <f>E106-D105</f>
        <v>295207.42000001669</v>
      </c>
      <c r="H106" s="438">
        <v>2017</v>
      </c>
      <c r="I106" s="439">
        <v>2018</v>
      </c>
      <c r="J106" s="439"/>
      <c r="K106" s="439" t="s">
        <v>562</v>
      </c>
      <c r="L106" s="440"/>
    </row>
    <row r="107" spans="1:13" s="256" customFormat="1" ht="24.75" customHeight="1" x14ac:dyDescent="0.25">
      <c r="A107" s="259"/>
      <c r="B107" s="259"/>
      <c r="C107" s="259"/>
      <c r="D107" s="259"/>
      <c r="E107" s="259"/>
      <c r="H107" s="441">
        <v>162579865.97999999</v>
      </c>
      <c r="I107" s="442">
        <v>5325865.9000000004</v>
      </c>
      <c r="J107" s="443"/>
      <c r="K107" s="442">
        <f>H107+I107</f>
        <v>167905731.88</v>
      </c>
      <c r="L107" s="444"/>
    </row>
    <row r="108" spans="1:13" ht="20.100000000000001" customHeight="1" x14ac:dyDescent="0.25">
      <c r="A108" s="253"/>
      <c r="B108" s="254"/>
      <c r="C108" s="254"/>
      <c r="D108" s="254"/>
      <c r="E108" s="254"/>
    </row>
    <row r="109" spans="1:13" ht="27" customHeight="1" x14ac:dyDescent="0.25">
      <c r="A109" s="253"/>
      <c r="B109" s="254"/>
      <c r="C109" s="254"/>
      <c r="D109" s="254"/>
      <c r="E109" s="254"/>
      <c r="K109" s="4"/>
      <c r="M109" s="4"/>
    </row>
    <row r="110" spans="1:13" ht="15" customHeight="1" x14ac:dyDescent="0.25">
      <c r="A110" s="918" t="s">
        <v>713</v>
      </c>
      <c r="B110" s="918"/>
      <c r="C110" s="918"/>
      <c r="D110" s="918"/>
      <c r="E110" s="918"/>
      <c r="M110" s="4"/>
    </row>
    <row r="111" spans="1:13" ht="20.100000000000001" customHeight="1" x14ac:dyDescent="0.25">
      <c r="A111" s="253"/>
      <c r="B111" s="254"/>
      <c r="C111" s="254"/>
      <c r="D111" s="254"/>
      <c r="E111" s="254"/>
    </row>
    <row r="112" spans="1:13" x14ac:dyDescent="0.25">
      <c r="A112" s="253"/>
      <c r="B112" s="254"/>
      <c r="C112" s="254"/>
      <c r="D112" s="254"/>
      <c r="E112" s="254"/>
      <c r="H112">
        <v>2017</v>
      </c>
      <c r="I112" s="377" t="s">
        <v>593</v>
      </c>
      <c r="J112">
        <v>71963445.799999997</v>
      </c>
      <c r="M112" s="4"/>
    </row>
    <row r="113" spans="1:11" s="57" customFormat="1" ht="45" customHeight="1" x14ac:dyDescent="0.25">
      <c r="A113" s="261" t="s">
        <v>530</v>
      </c>
      <c r="B113" s="262" t="s">
        <v>531</v>
      </c>
      <c r="C113" s="255"/>
      <c r="D113" s="255"/>
      <c r="E113" s="255"/>
      <c r="H113" s="378">
        <v>66627814.789999999</v>
      </c>
      <c r="I113" s="57">
        <v>5325865.9000000004</v>
      </c>
      <c r="J113" s="57">
        <f>H113+I113</f>
        <v>71953680.689999998</v>
      </c>
    </row>
    <row r="114" spans="1:11" ht="37.5" customHeight="1" x14ac:dyDescent="0.25">
      <c r="A114" s="253"/>
      <c r="B114" s="254"/>
      <c r="C114" s="254"/>
      <c r="D114" s="254"/>
      <c r="E114" s="254"/>
      <c r="J114">
        <f>J112-J113</f>
        <v>9765.109999999404</v>
      </c>
      <c r="K114" t="s">
        <v>592</v>
      </c>
    </row>
    <row r="115" spans="1:11" s="23" customFormat="1" ht="58.5" customHeight="1" x14ac:dyDescent="0.25">
      <c r="A115" s="959" t="s">
        <v>731</v>
      </c>
      <c r="B115" s="959"/>
      <c r="C115" s="617"/>
      <c r="G115" s="446">
        <v>95656843.769999996</v>
      </c>
      <c r="H115" s="446">
        <f>+B104-G115</f>
        <v>392352.29999999702</v>
      </c>
      <c r="I115" s="446">
        <v>392352.30623828288</v>
      </c>
      <c r="J115" s="446">
        <f>+H115-I115</f>
        <v>-6.2382858595810831E-3</v>
      </c>
    </row>
    <row r="116" spans="1:11" ht="18" x14ac:dyDescent="0.25">
      <c r="A116" s="344"/>
      <c r="B116" s="344"/>
      <c r="C116" s="344"/>
      <c r="G116" s="446">
        <v>66627814.789999999</v>
      </c>
      <c r="H116" s="446">
        <f>+B105-G116</f>
        <v>5325865.8999999985</v>
      </c>
      <c r="I116" s="447">
        <v>5325865.9000000004</v>
      </c>
      <c r="J116" s="445">
        <f>+H116-I116</f>
        <v>0</v>
      </c>
    </row>
    <row r="117" spans="1:11" ht="56.25" customHeight="1" x14ac:dyDescent="0.25">
      <c r="A117" s="921" t="s">
        <v>730</v>
      </c>
      <c r="B117" s="921"/>
      <c r="C117" s="922" t="s">
        <v>555</v>
      </c>
      <c r="D117" s="922"/>
      <c r="E117" s="922"/>
      <c r="H117" s="379">
        <v>161886562.40407705</v>
      </c>
      <c r="I117" s="379">
        <v>5325865.9000000004</v>
      </c>
      <c r="J117" s="437">
        <f>+H117+I117</f>
        <v>167212428.30407706</v>
      </c>
    </row>
    <row r="119" spans="1:11" x14ac:dyDescent="0.25">
      <c r="J119" s="437">
        <f>+D105-J117</f>
        <v>790448.45592293143</v>
      </c>
    </row>
    <row r="120" spans="1:11" x14ac:dyDescent="0.25">
      <c r="H120" s="437">
        <f>+H107-H117</f>
        <v>693303.5759229362</v>
      </c>
    </row>
    <row r="124" spans="1:11" x14ac:dyDescent="0.25">
      <c r="G124">
        <v>162284659</v>
      </c>
      <c r="H124" s="437">
        <f>+H117-G124</f>
        <v>-398096.59592294693</v>
      </c>
    </row>
    <row r="181" spans="1:1" ht="294.75" customHeight="1" x14ac:dyDescent="0.25"/>
    <row r="190" spans="1:1" ht="15.75" x14ac:dyDescent="0.25">
      <c r="A190" s="264"/>
    </row>
    <row r="192" spans="1:1" ht="15.75" x14ac:dyDescent="0.25">
      <c r="A192" s="264"/>
    </row>
    <row r="199" spans="1:1" ht="15.75" x14ac:dyDescent="0.25">
      <c r="A199" s="264"/>
    </row>
    <row r="211" spans="1:1" ht="15.75" x14ac:dyDescent="0.25">
      <c r="A211" s="264"/>
    </row>
    <row r="267" ht="54.75" customHeight="1" x14ac:dyDescent="0.25"/>
    <row r="322" spans="1:1" x14ac:dyDescent="0.25">
      <c r="A322" s="253"/>
    </row>
    <row r="427" spans="1:1" ht="15.75" x14ac:dyDescent="0.25">
      <c r="A427" s="264"/>
    </row>
    <row r="645" spans="1:1" ht="15.75" x14ac:dyDescent="0.25">
      <c r="A645" s="265"/>
    </row>
    <row r="730" ht="18.75" customHeight="1" x14ac:dyDescent="0.25"/>
  </sheetData>
  <mergeCells count="45">
    <mergeCell ref="A5:A7"/>
    <mergeCell ref="B5:B7"/>
    <mergeCell ref="A8:A10"/>
    <mergeCell ref="B8:B10"/>
    <mergeCell ref="A11:A13"/>
    <mergeCell ref="B11:B13"/>
    <mergeCell ref="A3:D3"/>
    <mergeCell ref="A1:D1"/>
    <mergeCell ref="A20:D20"/>
    <mergeCell ref="A78:A79"/>
    <mergeCell ref="A80:A81"/>
    <mergeCell ref="A66:D66"/>
    <mergeCell ref="A64:D64"/>
    <mergeCell ref="A22:D22"/>
    <mergeCell ref="A53:A54"/>
    <mergeCell ref="B53:B54"/>
    <mergeCell ref="A55:A57"/>
    <mergeCell ref="B55:B57"/>
    <mergeCell ref="A37:A39"/>
    <mergeCell ref="B37:B39"/>
    <mergeCell ref="A50:A52"/>
    <mergeCell ref="B50:B52"/>
    <mergeCell ref="A48:D48"/>
    <mergeCell ref="A46:D46"/>
    <mergeCell ref="A24:A26"/>
    <mergeCell ref="A68:A71"/>
    <mergeCell ref="B68:B69"/>
    <mergeCell ref="A32:A34"/>
    <mergeCell ref="B32:B34"/>
    <mergeCell ref="A29:A31"/>
    <mergeCell ref="B29:B31"/>
    <mergeCell ref="A72:A74"/>
    <mergeCell ref="B72:B74"/>
    <mergeCell ref="A75:A77"/>
    <mergeCell ref="A103:B103"/>
    <mergeCell ref="C104:C105"/>
    <mergeCell ref="A92:D92"/>
    <mergeCell ref="A101:E101"/>
    <mergeCell ref="A82:A84"/>
    <mergeCell ref="B82:B84"/>
    <mergeCell ref="A110:E110"/>
    <mergeCell ref="C106:D106"/>
    <mergeCell ref="A115:B115"/>
    <mergeCell ref="A117:B117"/>
    <mergeCell ref="C117:E117"/>
  </mergeCells>
  <printOptions horizontalCentered="1"/>
  <pageMargins left="0.11811023622047245" right="0.11811023622047245" top="0.59055118110236227" bottom="0.15748031496062992" header="0.31496062992125984" footer="0.31496062992125984"/>
  <pageSetup paperSize="9" scale="75" orientation="landscape" r:id="rId1"/>
  <headerFooter>
    <oddFooter>&amp;LAz&amp;7ienda Unità Sanitaria Locale 4 - Teramo&amp;C&amp;10&amp;P/&amp;N&amp;R&amp;7Inventario BB.I. INDISPONIBILI aggiornato  al 31.12.2018</oddFooter>
  </headerFooter>
  <rowBreaks count="5" manualBreakCount="5">
    <brk id="18" max="16383" man="1"/>
    <brk id="45" max="16383" man="1"/>
    <brk id="63" max="16383" man="1"/>
    <brk id="90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Foglio1!Area_stampa</vt:lpstr>
      <vt:lpstr>Foglio2!Area_stampa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2019-04-11T07:12:49Z</dcterms:modified>
</cp:coreProperties>
</file>